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rbrooks005\Documents\AWP\2016\Data and initial models\"/>
    </mc:Choice>
  </mc:AlternateContent>
  <xr:revisionPtr revIDLastSave="0" documentId="13_ncr:1_{77FE97F7-8A02-4571-A9FA-2D8ABC4E395C}" xr6:coauthVersionLast="46" xr6:coauthVersionMax="46" xr10:uidLastSave="{00000000-0000-0000-0000-000000000000}"/>
  <bookViews>
    <workbookView xWindow="-103" yWindow="-103" windowWidth="33120" windowHeight="18120" tabRatio="896" xr2:uid="{00000000-000D-0000-FFFF-FFFF00000000}"/>
  </bookViews>
  <sheets>
    <sheet name="Disclaimer" sheetId="77" r:id="rId1"/>
    <sheet name="Data for Website" sheetId="23" r:id="rId2"/>
    <sheet name="1) Claims Notified" sheetId="1" r:id="rId3"/>
    <sheet name="2) Nil Settled (NY)" sheetId="3" r:id="rId4"/>
    <sheet name="3) Nil Settled (SY)" sheetId="20" r:id="rId5"/>
    <sheet name="4) Settled At Cost (NY)" sheetId="4" r:id="rId6"/>
    <sheet name="5) Settled At Cost (SY)" sheetId="5" r:id="rId7"/>
    <sheet name="6) Incurred (NY)" sheetId="9" r:id="rId8"/>
    <sheet name="7) Paid on Settled (NY)" sheetId="63" r:id="rId9"/>
    <sheet name="8) Paid on Settled (SY)" sheetId="19" r:id="rId10"/>
    <sheet name="9) Average Age (NY)" sheetId="11" r:id="rId11"/>
    <sheet name="10) Mesothelioma info (NY)" sheetId="44" r:id="rId12"/>
    <sheet name="11) Mesothelioma info (SY)" sheetId="78" r:id="rId13"/>
  </sheets>
  <definedNames>
    <definedName name="_xlnm.Print_Area" localSheetId="2">'1) Claims Notified'!$B$2:$O$34</definedName>
    <definedName name="_xlnm.Print_Area" localSheetId="11">'10) Mesothelioma info (NY)'!$B$2:$F$28</definedName>
    <definedName name="_xlnm.Print_Area" localSheetId="3">'2) Nil Settled (NY)'!$B$2:$M$34</definedName>
    <definedName name="_xlnm.Print_Area" localSheetId="4">'3) Nil Settled (SY)'!$B$2:$M$34</definedName>
    <definedName name="_xlnm.Print_Area" localSheetId="5">'4) Settled At Cost (NY)'!$B$2:$M$34</definedName>
    <definedName name="_xlnm.Print_Area" localSheetId="6">'5) Settled At Cost (SY)'!$B$2:$M$34</definedName>
    <definedName name="_xlnm.Print_Area" localSheetId="7">'6) Incurred (NY)'!$B$2:$M$35</definedName>
    <definedName name="_xlnm.Print_Area" localSheetId="9">'8) Paid on Settled (SY)'!$B$2:$M$35</definedName>
    <definedName name="_xlnm.Print_Area" localSheetId="10">'9) Average Age (NY)'!$B$2:$M$32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6" i="23" l="1"/>
  <c r="AH7" i="23" s="1"/>
  <c r="AH8" i="23" s="1"/>
  <c r="AH9" i="23" s="1"/>
  <c r="AH10" i="23" s="1"/>
  <c r="AH11" i="23" s="1"/>
  <c r="AH12" i="23" s="1"/>
  <c r="AH13" i="23" s="1"/>
  <c r="AH14" i="23" s="1"/>
  <c r="AH15" i="23" s="1"/>
  <c r="AH16" i="23" s="1"/>
  <c r="AH17" i="23" s="1"/>
  <c r="AH18" i="23" s="1"/>
  <c r="AH19" i="23" s="1"/>
  <c r="AH20" i="23" s="1"/>
  <c r="AH21" i="23" s="1"/>
  <c r="AH22" i="23" s="1"/>
  <c r="AH23" i="23" s="1"/>
  <c r="AH24" i="23" s="1"/>
  <c r="AH5" i="23"/>
  <c r="B101" i="23" l="1"/>
  <c r="Z5" i="23" l="1"/>
  <c r="Z6" i="23" s="1"/>
  <c r="Z7" i="23" s="1"/>
  <c r="Z8" i="23" s="1"/>
  <c r="Z9" i="23" s="1"/>
  <c r="Z10" i="23" s="1"/>
  <c r="Z11" i="23" s="1"/>
  <c r="Z12" i="23" s="1"/>
  <c r="Z13" i="23" s="1"/>
  <c r="Z14" i="23" s="1"/>
  <c r="Z15" i="23" s="1"/>
  <c r="Z16" i="23" s="1"/>
  <c r="Z17" i="23" s="1"/>
  <c r="Z18" i="23" s="1"/>
  <c r="Z19" i="23" s="1"/>
  <c r="Z20" i="23" s="1"/>
  <c r="Z21" i="23" s="1"/>
  <c r="Z22" i="23" s="1"/>
  <c r="Z23" i="23" s="1"/>
  <c r="Z24" i="23" s="1"/>
  <c r="J55" i="23" l="1"/>
  <c r="J56" i="23" s="1"/>
  <c r="J57" i="23" s="1"/>
  <c r="J58" i="23" s="1"/>
  <c r="J59" i="23" s="1"/>
  <c r="J60" i="23" s="1"/>
  <c r="J61" i="23" s="1"/>
  <c r="J62" i="23" s="1"/>
  <c r="J63" i="23" s="1"/>
  <c r="J64" i="23" s="1"/>
  <c r="J65" i="23" s="1"/>
  <c r="J66" i="23" s="1"/>
  <c r="J67" i="23" s="1"/>
  <c r="J68" i="23" s="1"/>
  <c r="J69" i="23" s="1"/>
  <c r="J70" i="23" s="1"/>
  <c r="J71" i="23" s="1"/>
  <c r="J72" i="23" s="1"/>
  <c r="J73" i="23" s="1"/>
  <c r="J74" i="23" s="1"/>
  <c r="B55" i="23"/>
  <c r="B56" i="23" s="1"/>
  <c r="B57" i="23" s="1"/>
  <c r="B58" i="23" s="1"/>
  <c r="B59" i="23" s="1"/>
  <c r="B60" i="23" s="1"/>
  <c r="B61" i="23" s="1"/>
  <c r="B62" i="23" s="1"/>
  <c r="B63" i="23" s="1"/>
  <c r="B64" i="23" s="1"/>
  <c r="B65" i="23" s="1"/>
  <c r="B66" i="23" s="1"/>
  <c r="B67" i="23" s="1"/>
  <c r="B68" i="23" s="1"/>
  <c r="B69" i="23" s="1"/>
  <c r="B70" i="23" s="1"/>
  <c r="B71" i="23" s="1"/>
  <c r="B72" i="23" s="1"/>
  <c r="B73" i="23" s="1"/>
  <c r="B74" i="23" s="1"/>
  <c r="B6" i="4" l="1"/>
  <c r="B6" i="5"/>
  <c r="B6" i="9"/>
  <c r="B6" i="63"/>
  <c r="B6" i="19"/>
  <c r="B6" i="11"/>
  <c r="B6" i="44"/>
  <c r="B7" i="78" s="1"/>
  <c r="B6" i="20"/>
  <c r="B6" i="3"/>
  <c r="B7" i="1" l="1"/>
  <c r="B8" i="1" l="1"/>
  <c r="B7" i="4"/>
  <c r="B7" i="19"/>
  <c r="B7" i="9"/>
  <c r="B7" i="44"/>
  <c r="B8" i="78" s="1"/>
  <c r="B7" i="3"/>
  <c r="B7" i="20"/>
  <c r="B7" i="5"/>
  <c r="B7" i="63"/>
  <c r="B7" i="11"/>
  <c r="AH30" i="23"/>
  <c r="AH31" i="23" s="1"/>
  <c r="AH32" i="23" s="1"/>
  <c r="AH33" i="23" s="1"/>
  <c r="AH34" i="23" s="1"/>
  <c r="AH35" i="23" s="1"/>
  <c r="AH36" i="23" s="1"/>
  <c r="AH37" i="23" s="1"/>
  <c r="AH38" i="23" s="1"/>
  <c r="AH39" i="23" s="1"/>
  <c r="AH40" i="23" s="1"/>
  <c r="AH41" i="23" s="1"/>
  <c r="AH42" i="23" s="1"/>
  <c r="AH43" i="23" s="1"/>
  <c r="AH44" i="23" s="1"/>
  <c r="AH45" i="23" s="1"/>
  <c r="AH46" i="23" s="1"/>
  <c r="AH47" i="23" s="1"/>
  <c r="AH48" i="23" s="1"/>
  <c r="AH49" i="23" s="1"/>
  <c r="Z30" i="23"/>
  <c r="Z31" i="23" s="1"/>
  <c r="Z32" i="23" s="1"/>
  <c r="Z33" i="23" s="1"/>
  <c r="Z34" i="23" s="1"/>
  <c r="Z35" i="23" s="1"/>
  <c r="Z36" i="23" s="1"/>
  <c r="Z37" i="23" s="1"/>
  <c r="Z38" i="23" s="1"/>
  <c r="Z39" i="23" s="1"/>
  <c r="Z40" i="23" s="1"/>
  <c r="Z41" i="23" s="1"/>
  <c r="Z42" i="23" s="1"/>
  <c r="Z43" i="23" s="1"/>
  <c r="Z44" i="23" s="1"/>
  <c r="Z45" i="23" s="1"/>
  <c r="Z46" i="23" s="1"/>
  <c r="Z47" i="23" s="1"/>
  <c r="Z48" i="23" s="1"/>
  <c r="Z49" i="23" s="1"/>
  <c r="R30" i="23"/>
  <c r="R31" i="23" s="1"/>
  <c r="R32" i="23" s="1"/>
  <c r="R33" i="23" s="1"/>
  <c r="R34" i="23" s="1"/>
  <c r="R35" i="23" s="1"/>
  <c r="R36" i="23" s="1"/>
  <c r="R37" i="23" s="1"/>
  <c r="R38" i="23" s="1"/>
  <c r="R39" i="23" s="1"/>
  <c r="R40" i="23" s="1"/>
  <c r="R41" i="23" s="1"/>
  <c r="R42" i="23" s="1"/>
  <c r="R43" i="23" s="1"/>
  <c r="R44" i="23" s="1"/>
  <c r="R45" i="23" s="1"/>
  <c r="R46" i="23" s="1"/>
  <c r="R47" i="23" s="1"/>
  <c r="R48" i="23" s="1"/>
  <c r="R49" i="23" s="1"/>
  <c r="J30" i="23"/>
  <c r="J31" i="23" s="1"/>
  <c r="J32" i="23" s="1"/>
  <c r="J33" i="23" s="1"/>
  <c r="J34" i="23" s="1"/>
  <c r="J35" i="23" s="1"/>
  <c r="J36" i="23" s="1"/>
  <c r="J37" i="23" s="1"/>
  <c r="J38" i="23" s="1"/>
  <c r="J39" i="23" s="1"/>
  <c r="J40" i="23" s="1"/>
  <c r="J41" i="23" s="1"/>
  <c r="J42" i="23" s="1"/>
  <c r="J43" i="23" s="1"/>
  <c r="J44" i="23" s="1"/>
  <c r="J45" i="23" s="1"/>
  <c r="J46" i="23" s="1"/>
  <c r="J47" i="23" s="1"/>
  <c r="J48" i="23" s="1"/>
  <c r="J49" i="23" s="1"/>
  <c r="B9" i="1" l="1"/>
  <c r="B8" i="4"/>
  <c r="B8" i="9"/>
  <c r="B8" i="19"/>
  <c r="B8" i="44"/>
  <c r="B9" i="78" s="1"/>
  <c r="B8" i="3"/>
  <c r="B8" i="5"/>
  <c r="B8" i="63"/>
  <c r="B8" i="11"/>
  <c r="B8" i="20"/>
  <c r="R80" i="23"/>
  <c r="J80" i="23"/>
  <c r="B80" i="23"/>
  <c r="B81" i="23" s="1"/>
  <c r="B82" i="23" s="1"/>
  <c r="B83" i="23" s="1"/>
  <c r="B84" i="23" s="1"/>
  <c r="B85" i="23" s="1"/>
  <c r="B86" i="23" s="1"/>
  <c r="B87" i="23" s="1"/>
  <c r="B88" i="23" s="1"/>
  <c r="B89" i="23" s="1"/>
  <c r="B90" i="23" s="1"/>
  <c r="B91" i="23" s="1"/>
  <c r="B92" i="23" s="1"/>
  <c r="B93" i="23" s="1"/>
  <c r="B94" i="23" s="1"/>
  <c r="B95" i="23" s="1"/>
  <c r="B96" i="23" s="1"/>
  <c r="B97" i="23" s="1"/>
  <c r="B98" i="23" s="1"/>
  <c r="B99" i="23" s="1"/>
  <c r="B30" i="23"/>
  <c r="B31" i="23" s="1"/>
  <c r="B32" i="23" s="1"/>
  <c r="B33" i="23" s="1"/>
  <c r="B34" i="23" s="1"/>
  <c r="B35" i="23" s="1"/>
  <c r="B36" i="23" s="1"/>
  <c r="B37" i="23" s="1"/>
  <c r="B38" i="23" s="1"/>
  <c r="B39" i="23" s="1"/>
  <c r="B40" i="23" s="1"/>
  <c r="B41" i="23" s="1"/>
  <c r="B42" i="23" s="1"/>
  <c r="B43" i="23" s="1"/>
  <c r="B44" i="23" s="1"/>
  <c r="B45" i="23" s="1"/>
  <c r="B46" i="23" s="1"/>
  <c r="B47" i="23" s="1"/>
  <c r="B48" i="23" s="1"/>
  <c r="B49" i="23" s="1"/>
  <c r="R81" i="23"/>
  <c r="R82" i="23" s="1"/>
  <c r="R83" i="23" s="1"/>
  <c r="R84" i="23" s="1"/>
  <c r="R85" i="23" s="1"/>
  <c r="R86" i="23" s="1"/>
  <c r="R87" i="23" s="1"/>
  <c r="R88" i="23" s="1"/>
  <c r="R89" i="23" s="1"/>
  <c r="R90" i="23" s="1"/>
  <c r="R91" i="23" s="1"/>
  <c r="R92" i="23" s="1"/>
  <c r="R93" i="23" s="1"/>
  <c r="R94" i="23" s="1"/>
  <c r="R95" i="23" s="1"/>
  <c r="R96" i="23" s="1"/>
  <c r="R97" i="23" s="1"/>
  <c r="R98" i="23" s="1"/>
  <c r="R99" i="23" s="1"/>
  <c r="J81" i="23"/>
  <c r="J82" i="23" s="1"/>
  <c r="J83" i="23" s="1"/>
  <c r="J84" i="23" s="1"/>
  <c r="J85" i="23" s="1"/>
  <c r="J86" i="23" s="1"/>
  <c r="J87" i="23" s="1"/>
  <c r="J88" i="23" s="1"/>
  <c r="J89" i="23" s="1"/>
  <c r="J90" i="23" s="1"/>
  <c r="J91" i="23" s="1"/>
  <c r="J92" i="23" s="1"/>
  <c r="J93" i="23" s="1"/>
  <c r="J94" i="23" s="1"/>
  <c r="J95" i="23" s="1"/>
  <c r="J96" i="23" s="1"/>
  <c r="J97" i="23" s="1"/>
  <c r="J98" i="23" s="1"/>
  <c r="J99" i="23" s="1"/>
  <c r="J5" i="23"/>
  <c r="J6" i="23" s="1"/>
  <c r="J7" i="23" s="1"/>
  <c r="J8" i="23" s="1"/>
  <c r="J9" i="23" s="1"/>
  <c r="J10" i="23" s="1"/>
  <c r="J11" i="23" s="1"/>
  <c r="J12" i="23" s="1"/>
  <c r="J13" i="23" s="1"/>
  <c r="J14" i="23" s="1"/>
  <c r="J15" i="23" s="1"/>
  <c r="J16" i="23" s="1"/>
  <c r="J17" i="23" s="1"/>
  <c r="J18" i="23" s="1"/>
  <c r="J19" i="23" s="1"/>
  <c r="J20" i="23" s="1"/>
  <c r="J21" i="23" s="1"/>
  <c r="J22" i="23" s="1"/>
  <c r="J23" i="23" s="1"/>
  <c r="J24" i="23" s="1"/>
  <c r="B6" i="23"/>
  <c r="B7" i="23" s="1"/>
  <c r="B8" i="23" s="1"/>
  <c r="B9" i="23" s="1"/>
  <c r="B10" i="23" s="1"/>
  <c r="B11" i="23" s="1"/>
  <c r="B12" i="23" s="1"/>
  <c r="B13" i="23" s="1"/>
  <c r="B14" i="23" s="1"/>
  <c r="B15" i="23" s="1"/>
  <c r="B16" i="23" s="1"/>
  <c r="B17" i="23" s="1"/>
  <c r="B18" i="23" s="1"/>
  <c r="B19" i="23" s="1"/>
  <c r="B20" i="23" s="1"/>
  <c r="B21" i="23" s="1"/>
  <c r="B22" i="23" s="1"/>
  <c r="B23" i="23" s="1"/>
  <c r="B24" i="23" s="1"/>
  <c r="B10" i="1" l="1"/>
  <c r="B9" i="4"/>
  <c r="B9" i="9"/>
  <c r="B9" i="19"/>
  <c r="B9" i="44"/>
  <c r="B10" i="78" s="1"/>
  <c r="B9" i="3"/>
  <c r="B9" i="5"/>
  <c r="B9" i="63"/>
  <c r="B9" i="11"/>
  <c r="B9" i="20"/>
  <c r="B11" i="1" l="1"/>
  <c r="B10" i="20"/>
  <c r="B10" i="63"/>
  <c r="B10" i="11"/>
  <c r="B10" i="4"/>
  <c r="B10" i="5"/>
  <c r="B10" i="44"/>
  <c r="B11" i="78" s="1"/>
  <c r="B10" i="3"/>
  <c r="B10" i="9"/>
  <c r="B10" i="19"/>
  <c r="B12" i="1" l="1"/>
  <c r="B11" i="44"/>
  <c r="B12" i="78" s="1"/>
  <c r="B11" i="5"/>
  <c r="B11" i="11"/>
  <c r="B11" i="20"/>
  <c r="B11" i="63"/>
  <c r="B11" i="3"/>
  <c r="B11" i="4"/>
  <c r="B11" i="9"/>
  <c r="B11" i="19"/>
  <c r="B13" i="1" l="1"/>
  <c r="B12" i="5"/>
  <c r="B12" i="63"/>
  <c r="B12" i="11"/>
  <c r="B12" i="20"/>
  <c r="B12" i="4"/>
  <c r="B12" i="9"/>
  <c r="B12" i="19"/>
  <c r="B12" i="44"/>
  <c r="B13" i="78" s="1"/>
  <c r="B12" i="3"/>
  <c r="B14" i="1" l="1"/>
  <c r="B13" i="5"/>
  <c r="B13" i="63"/>
  <c r="B13" i="11"/>
  <c r="B13" i="20"/>
  <c r="B13" i="4"/>
  <c r="B13" i="9"/>
  <c r="B13" i="19"/>
  <c r="B13" i="44"/>
  <c r="B14" i="78" s="1"/>
  <c r="B13" i="3"/>
  <c r="B15" i="1" l="1"/>
  <c r="B14" i="44"/>
  <c r="B15" i="78" s="1"/>
  <c r="B14" i="63"/>
  <c r="B14" i="11"/>
  <c r="B14" i="9"/>
  <c r="B14" i="19"/>
  <c r="B14" i="4"/>
  <c r="B14" i="3"/>
  <c r="B14" i="5"/>
  <c r="B14" i="20"/>
  <c r="B16" i="1" l="1"/>
  <c r="B15" i="19"/>
  <c r="B15" i="44"/>
  <c r="B16" i="78" s="1"/>
  <c r="B15" i="4"/>
  <c r="B15" i="9"/>
  <c r="B15" i="3"/>
  <c r="B15" i="20"/>
  <c r="B15" i="5"/>
  <c r="B15" i="63"/>
  <c r="B15" i="11"/>
  <c r="B17" i="1" l="1"/>
  <c r="B16" i="4"/>
  <c r="B16" i="9"/>
  <c r="B16" i="19"/>
  <c r="B16" i="44"/>
  <c r="B17" i="78" s="1"/>
  <c r="B16" i="3"/>
  <c r="B16" i="5"/>
  <c r="B16" i="63"/>
  <c r="B16" i="11"/>
  <c r="B16" i="20"/>
  <c r="B18" i="1" l="1"/>
  <c r="B17" i="4"/>
  <c r="B17" i="9"/>
  <c r="B17" i="19"/>
  <c r="B17" i="44"/>
  <c r="B18" i="78" s="1"/>
  <c r="B17" i="3"/>
  <c r="B17" i="11"/>
  <c r="B17" i="5"/>
  <c r="B17" i="63"/>
  <c r="B17" i="20"/>
  <c r="B19" i="1" l="1"/>
  <c r="B18" i="5"/>
  <c r="B18" i="19"/>
  <c r="B18" i="63"/>
  <c r="B18" i="11"/>
  <c r="B18" i="20"/>
  <c r="B18" i="9"/>
  <c r="B18" i="4"/>
  <c r="B18" i="44"/>
  <c r="B19" i="78" s="1"/>
  <c r="B18" i="3"/>
  <c r="B20" i="1" l="1"/>
  <c r="B19" i="11"/>
  <c r="B19" i="20"/>
  <c r="B19" i="3"/>
  <c r="B19" i="5"/>
  <c r="B19" i="63"/>
  <c r="B19" i="44"/>
  <c r="B20" i="78" s="1"/>
  <c r="B19" i="4"/>
  <c r="B19" i="9"/>
  <c r="B19" i="19"/>
  <c r="B21" i="1" l="1"/>
  <c r="B20" i="5"/>
  <c r="B20" i="63"/>
  <c r="B20" i="11"/>
  <c r="B20" i="20"/>
  <c r="B20" i="4"/>
  <c r="B20" i="9"/>
  <c r="B20" i="19"/>
  <c r="B20" i="44"/>
  <c r="B21" i="78" s="1"/>
  <c r="B20" i="3"/>
  <c r="B22" i="1" l="1"/>
  <c r="B21" i="5"/>
  <c r="B21" i="63"/>
  <c r="B21" i="11"/>
  <c r="B21" i="20"/>
  <c r="B21" i="3"/>
  <c r="B21" i="4"/>
  <c r="B21" i="9"/>
  <c r="B21" i="19"/>
  <c r="B21" i="44"/>
  <c r="B22" i="78" s="1"/>
  <c r="B23" i="1" l="1"/>
  <c r="B22" i="20"/>
  <c r="B22" i="4"/>
  <c r="B22" i="9"/>
  <c r="B22" i="19"/>
  <c r="B22" i="44"/>
  <c r="B23" i="78" s="1"/>
  <c r="B22" i="3"/>
  <c r="B22" i="5"/>
  <c r="B22" i="63"/>
  <c r="B22" i="11"/>
  <c r="B24" i="1" l="1"/>
  <c r="B23" i="3"/>
  <c r="B23" i="19"/>
  <c r="B23" i="4"/>
  <c r="B23" i="9"/>
  <c r="B23" i="44"/>
  <c r="B24" i="78" s="1"/>
  <c r="B23" i="5"/>
  <c r="B23" i="63"/>
  <c r="B23" i="11"/>
  <c r="B23" i="20"/>
  <c r="B25" i="1" l="1"/>
  <c r="B24" i="4"/>
  <c r="B24" i="9"/>
  <c r="B24" i="19"/>
  <c r="B24" i="44"/>
  <c r="B25" i="78" s="1"/>
  <c r="B24" i="3"/>
  <c r="B24" i="5"/>
  <c r="B24" i="63"/>
  <c r="B24" i="11"/>
  <c r="B24" i="20"/>
  <c r="B25" i="4" l="1"/>
  <c r="B25" i="9"/>
  <c r="B25" i="19"/>
  <c r="B25" i="44"/>
  <c r="B26" i="78" s="1"/>
  <c r="B25" i="3"/>
  <c r="B25" i="5"/>
  <c r="B25" i="20"/>
  <c r="B25" i="63"/>
  <c r="B25" i="11"/>
  <c r="N27" i="78" l="1"/>
  <c r="H27" i="78"/>
  <c r="S26" i="44"/>
  <c r="M26" i="44"/>
  <c r="H26" i="44"/>
  <c r="D26" i="44"/>
  <c r="K26" i="19"/>
  <c r="AJ49" i="23"/>
  <c r="K26" i="4"/>
  <c r="W99" i="23"/>
  <c r="T99" i="23"/>
  <c r="S99" i="23"/>
  <c r="S81" i="23"/>
  <c r="T81" i="23"/>
  <c r="W81" i="23"/>
  <c r="S82" i="23"/>
  <c r="W82" i="23"/>
  <c r="S83" i="23"/>
  <c r="U83" i="23"/>
  <c r="W83" i="23"/>
  <c r="U84" i="23"/>
  <c r="S85" i="23"/>
  <c r="U85" i="23"/>
  <c r="W85" i="23"/>
  <c r="S86" i="23"/>
  <c r="W86" i="23"/>
  <c r="S87" i="23"/>
  <c r="U87" i="23"/>
  <c r="W87" i="23"/>
  <c r="U88" i="23"/>
  <c r="S89" i="23"/>
  <c r="U89" i="23"/>
  <c r="W89" i="23"/>
  <c r="S90" i="23"/>
  <c r="W90" i="23"/>
  <c r="S91" i="23"/>
  <c r="U91" i="23"/>
  <c r="W91" i="23"/>
  <c r="U92" i="23"/>
  <c r="S93" i="23"/>
  <c r="U93" i="23"/>
  <c r="W93" i="23"/>
  <c r="S94" i="23"/>
  <c r="W94" i="23"/>
  <c r="U96" i="23"/>
  <c r="S97" i="23"/>
  <c r="U97" i="23"/>
  <c r="W97" i="23"/>
  <c r="S98" i="23"/>
  <c r="W98" i="23"/>
  <c r="AD38" i="23" l="1"/>
  <c r="W80" i="23"/>
  <c r="I26" i="20"/>
  <c r="V91" i="23"/>
  <c r="V83" i="23"/>
  <c r="AJ46" i="23"/>
  <c r="AI39" i="23"/>
  <c r="AK33" i="23"/>
  <c r="P23" i="78"/>
  <c r="O23" i="78" s="1"/>
  <c r="G23" i="78"/>
  <c r="F23" i="78" s="1"/>
  <c r="P11" i="78"/>
  <c r="O11" i="78" s="1"/>
  <c r="G11" i="78"/>
  <c r="F11" i="78" s="1"/>
  <c r="K55" i="23"/>
  <c r="D26" i="63"/>
  <c r="K73" i="23"/>
  <c r="C73" i="23"/>
  <c r="O69" i="23"/>
  <c r="G69" i="23"/>
  <c r="M67" i="23"/>
  <c r="E67" i="23"/>
  <c r="N62" i="23"/>
  <c r="F62" i="23"/>
  <c r="K61" i="23"/>
  <c r="C61" i="23"/>
  <c r="M59" i="23"/>
  <c r="E59" i="23"/>
  <c r="F98" i="23"/>
  <c r="N98" i="23"/>
  <c r="K97" i="23"/>
  <c r="C97" i="23"/>
  <c r="M95" i="23"/>
  <c r="E95" i="23"/>
  <c r="L16" i="78"/>
  <c r="K16" i="78" s="1"/>
  <c r="G89" i="23"/>
  <c r="O89" i="23"/>
  <c r="F86" i="23"/>
  <c r="N86" i="23"/>
  <c r="C85" i="23"/>
  <c r="K85" i="23"/>
  <c r="L99" i="23"/>
  <c r="D99" i="23"/>
  <c r="AL39" i="23"/>
  <c r="S42" i="23"/>
  <c r="AM46" i="23"/>
  <c r="C55" i="23"/>
  <c r="S48" i="23"/>
  <c r="C26" i="3"/>
  <c r="W44" i="23"/>
  <c r="G61" i="23"/>
  <c r="E26" i="3"/>
  <c r="S49" i="23"/>
  <c r="AA49" i="23"/>
  <c r="AE49" i="23"/>
  <c r="W49" i="23"/>
  <c r="T80" i="23"/>
  <c r="K26" i="20"/>
  <c r="V98" i="23"/>
  <c r="U95" i="23"/>
  <c r="U102" i="23"/>
  <c r="V94" i="23"/>
  <c r="V90" i="23"/>
  <c r="V86" i="23"/>
  <c r="V82" i="23"/>
  <c r="AK30" i="23"/>
  <c r="AK48" i="23"/>
  <c r="AI46" i="23"/>
  <c r="AJ45" i="23"/>
  <c r="AL43" i="23"/>
  <c r="AM42" i="23"/>
  <c r="AK40" i="23"/>
  <c r="AI38" i="23"/>
  <c r="AJ37" i="23"/>
  <c r="AM34" i="23"/>
  <c r="AK32" i="23"/>
  <c r="AK49" i="23"/>
  <c r="C26" i="5"/>
  <c r="G26" i="5"/>
  <c r="P22" i="78"/>
  <c r="O22" i="78" s="1"/>
  <c r="G22" i="78"/>
  <c r="F22" i="78" s="1"/>
  <c r="P18" i="78"/>
  <c r="O18" i="78" s="1"/>
  <c r="G18" i="78"/>
  <c r="F18" i="78" s="1"/>
  <c r="P14" i="78"/>
  <c r="O14" i="78" s="1"/>
  <c r="G14" i="78"/>
  <c r="F14" i="78" s="1"/>
  <c r="G10" i="78"/>
  <c r="F10" i="78" s="1"/>
  <c r="P10" i="78"/>
  <c r="O10" i="78" s="1"/>
  <c r="L55" i="23"/>
  <c r="D55" i="23"/>
  <c r="K26" i="63"/>
  <c r="N73" i="23"/>
  <c r="O72" i="23"/>
  <c r="K72" i="23"/>
  <c r="C72" i="23"/>
  <c r="M70" i="23"/>
  <c r="N69" i="23"/>
  <c r="O68" i="23"/>
  <c r="G68" i="23"/>
  <c r="K68" i="23"/>
  <c r="C68" i="23"/>
  <c r="M66" i="23"/>
  <c r="N65" i="23"/>
  <c r="F65" i="23"/>
  <c r="O64" i="23"/>
  <c r="G64" i="23"/>
  <c r="K64" i="23"/>
  <c r="C64" i="23"/>
  <c r="M62" i="23"/>
  <c r="E62" i="23"/>
  <c r="N61" i="23"/>
  <c r="F61" i="23"/>
  <c r="O60" i="23"/>
  <c r="G60" i="23"/>
  <c r="K60" i="23"/>
  <c r="C60" i="23"/>
  <c r="M58" i="23"/>
  <c r="E58" i="23"/>
  <c r="N57" i="23"/>
  <c r="F57" i="23"/>
  <c r="O56" i="23"/>
  <c r="G56" i="23"/>
  <c r="K56" i="23"/>
  <c r="C56" i="23"/>
  <c r="E74" i="23"/>
  <c r="M74" i="23"/>
  <c r="E80" i="23"/>
  <c r="M80" i="23"/>
  <c r="E98" i="23"/>
  <c r="M98" i="23"/>
  <c r="N97" i="23"/>
  <c r="F97" i="23"/>
  <c r="L23" i="78"/>
  <c r="K23" i="78" s="1"/>
  <c r="G96" i="23"/>
  <c r="O96" i="23"/>
  <c r="K96" i="23"/>
  <c r="C96" i="23"/>
  <c r="M94" i="23"/>
  <c r="E94" i="23"/>
  <c r="F93" i="23"/>
  <c r="N93" i="23"/>
  <c r="L19" i="78"/>
  <c r="K19" i="78" s="1"/>
  <c r="G92" i="23"/>
  <c r="O92" i="23"/>
  <c r="C92" i="23"/>
  <c r="K92" i="23"/>
  <c r="E90" i="23"/>
  <c r="M90" i="23"/>
  <c r="F89" i="23"/>
  <c r="N89" i="23"/>
  <c r="L15" i="78"/>
  <c r="K15" i="78" s="1"/>
  <c r="O88" i="23"/>
  <c r="G88" i="23"/>
  <c r="C88" i="23"/>
  <c r="K88" i="23"/>
  <c r="E86" i="23"/>
  <c r="M86" i="23"/>
  <c r="N85" i="23"/>
  <c r="F85" i="23"/>
  <c r="L11" i="78"/>
  <c r="K11" i="78" s="1"/>
  <c r="O84" i="23"/>
  <c r="G84" i="23"/>
  <c r="C84" i="23"/>
  <c r="K84" i="23"/>
  <c r="M82" i="23"/>
  <c r="E82" i="23"/>
  <c r="F81" i="23"/>
  <c r="N81" i="23"/>
  <c r="M99" i="23"/>
  <c r="E99" i="23"/>
  <c r="G26" i="44"/>
  <c r="N26" i="44"/>
  <c r="C27" i="78"/>
  <c r="I27" i="78"/>
  <c r="AA37" i="23"/>
  <c r="AK39" i="23"/>
  <c r="V42" i="23"/>
  <c r="AD42" i="23"/>
  <c r="S41" i="23"/>
  <c r="AA41" i="23"/>
  <c r="D26" i="20"/>
  <c r="S80" i="23"/>
  <c r="V102" i="23"/>
  <c r="V95" i="23"/>
  <c r="V87" i="23"/>
  <c r="AM47" i="23"/>
  <c r="AL36" i="23"/>
  <c r="F26" i="5"/>
  <c r="G15" i="78"/>
  <c r="F15" i="78" s="1"/>
  <c r="P15" i="78"/>
  <c r="O15" i="78" s="1"/>
  <c r="I26" i="63"/>
  <c r="O55" i="23"/>
  <c r="G55" i="23"/>
  <c r="N70" i="23"/>
  <c r="F70" i="23"/>
  <c r="K69" i="23"/>
  <c r="C69" i="23"/>
  <c r="N66" i="23"/>
  <c r="F66" i="23"/>
  <c r="K65" i="23"/>
  <c r="C65" i="23"/>
  <c r="O61" i="23"/>
  <c r="N58" i="23"/>
  <c r="F58" i="23"/>
  <c r="K57" i="23"/>
  <c r="C57" i="23"/>
  <c r="D74" i="23"/>
  <c r="L74" i="23"/>
  <c r="D80" i="23"/>
  <c r="L80" i="23"/>
  <c r="L24" i="78"/>
  <c r="K24" i="78" s="1"/>
  <c r="G97" i="23"/>
  <c r="O97" i="23"/>
  <c r="L20" i="78"/>
  <c r="K20" i="78" s="1"/>
  <c r="O93" i="23"/>
  <c r="G93" i="23"/>
  <c r="N90" i="23"/>
  <c r="F90" i="23"/>
  <c r="C89" i="23"/>
  <c r="K89" i="23"/>
  <c r="M87" i="23"/>
  <c r="E87" i="23"/>
  <c r="E83" i="23"/>
  <c r="M83" i="23"/>
  <c r="F82" i="23"/>
  <c r="N82" i="23"/>
  <c r="K81" i="23"/>
  <c r="C81" i="23"/>
  <c r="AK37" i="23"/>
  <c r="AL40" i="23"/>
  <c r="AI43" i="23"/>
  <c r="T30" i="23"/>
  <c r="K26" i="3"/>
  <c r="AA47" i="23"/>
  <c r="AE43" i="23"/>
  <c r="S43" i="23"/>
  <c r="AA43" i="23"/>
  <c r="V40" i="23"/>
  <c r="AD40" i="23"/>
  <c r="W39" i="23"/>
  <c r="AE39" i="23"/>
  <c r="S39" i="23"/>
  <c r="U37" i="23"/>
  <c r="AC37" i="23"/>
  <c r="V36" i="23"/>
  <c r="AA35" i="23"/>
  <c r="AC33" i="23"/>
  <c r="U33" i="23"/>
  <c r="AD32" i="23"/>
  <c r="V32" i="23"/>
  <c r="S31" i="23"/>
  <c r="T49" i="23"/>
  <c r="AB49" i="23"/>
  <c r="U80" i="23"/>
  <c r="U98" i="23"/>
  <c r="V97" i="23"/>
  <c r="W96" i="23"/>
  <c r="S96" i="23"/>
  <c r="U94" i="23"/>
  <c r="V93" i="23"/>
  <c r="W92" i="23"/>
  <c r="S92" i="23"/>
  <c r="T91" i="23"/>
  <c r="U90" i="23"/>
  <c r="V89" i="23"/>
  <c r="W88" i="23"/>
  <c r="S88" i="23"/>
  <c r="T87" i="23"/>
  <c r="U86" i="23"/>
  <c r="V85" i="23"/>
  <c r="W84" i="23"/>
  <c r="S84" i="23"/>
  <c r="U82" i="23"/>
  <c r="V81" i="23"/>
  <c r="U99" i="23"/>
  <c r="C26" i="4"/>
  <c r="G26" i="4"/>
  <c r="AJ48" i="23"/>
  <c r="AK47" i="23"/>
  <c r="AI45" i="23"/>
  <c r="AK43" i="23"/>
  <c r="AL42" i="23"/>
  <c r="AI41" i="23"/>
  <c r="AL38" i="23"/>
  <c r="AM37" i="23"/>
  <c r="AJ36" i="23"/>
  <c r="AK35" i="23"/>
  <c r="AL34" i="23"/>
  <c r="AJ32" i="23"/>
  <c r="AK31" i="23"/>
  <c r="AL49" i="23"/>
  <c r="D26" i="5"/>
  <c r="I26" i="5"/>
  <c r="P7" i="78"/>
  <c r="G7" i="78"/>
  <c r="G25" i="78"/>
  <c r="F25" i="78" s="1"/>
  <c r="P25" i="78"/>
  <c r="O25" i="78" s="1"/>
  <c r="G21" i="78"/>
  <c r="F21" i="78" s="1"/>
  <c r="P21" i="78"/>
  <c r="O21" i="78" s="1"/>
  <c r="G17" i="78"/>
  <c r="F17" i="78" s="1"/>
  <c r="P17" i="78"/>
  <c r="O17" i="78" s="1"/>
  <c r="P13" i="78"/>
  <c r="O13" i="78" s="1"/>
  <c r="G13" i="78"/>
  <c r="F13" i="78" s="1"/>
  <c r="G9" i="78"/>
  <c r="F9" i="78" s="1"/>
  <c r="P9" i="78"/>
  <c r="O9" i="78" s="1"/>
  <c r="G26" i="78"/>
  <c r="F26" i="78" s="1"/>
  <c r="P26" i="78"/>
  <c r="O26" i="78" s="1"/>
  <c r="F26" i="63"/>
  <c r="M55" i="23"/>
  <c r="E55" i="23"/>
  <c r="M73" i="23"/>
  <c r="N72" i="23"/>
  <c r="F72" i="23"/>
  <c r="O71" i="23"/>
  <c r="G71" i="23"/>
  <c r="K71" i="23"/>
  <c r="C71" i="23"/>
  <c r="M69" i="23"/>
  <c r="E69" i="23"/>
  <c r="N68" i="23"/>
  <c r="F68" i="23"/>
  <c r="O67" i="23"/>
  <c r="G67" i="23"/>
  <c r="K67" i="23"/>
  <c r="C67" i="23"/>
  <c r="M65" i="23"/>
  <c r="N64" i="23"/>
  <c r="F64" i="23"/>
  <c r="O63" i="23"/>
  <c r="K63" i="23"/>
  <c r="C63" i="23"/>
  <c r="M61" i="23"/>
  <c r="E61" i="23"/>
  <c r="N60" i="23"/>
  <c r="F60" i="23"/>
  <c r="O59" i="23"/>
  <c r="K59" i="23"/>
  <c r="C59" i="23"/>
  <c r="M57" i="23"/>
  <c r="E57" i="23"/>
  <c r="N56" i="23"/>
  <c r="F56" i="23"/>
  <c r="N74" i="23"/>
  <c r="F74" i="23"/>
  <c r="C26" i="19"/>
  <c r="G26" i="19"/>
  <c r="F80" i="23"/>
  <c r="N80" i="23"/>
  <c r="M97" i="23"/>
  <c r="E97" i="23"/>
  <c r="N96" i="23"/>
  <c r="F96" i="23"/>
  <c r="L22" i="78"/>
  <c r="K22" i="78" s="1"/>
  <c r="G95" i="23"/>
  <c r="O95" i="23"/>
  <c r="K95" i="23"/>
  <c r="C95" i="23"/>
  <c r="M93" i="23"/>
  <c r="E93" i="23"/>
  <c r="F92" i="23"/>
  <c r="N92" i="23"/>
  <c r="L18" i="78"/>
  <c r="K18" i="78" s="1"/>
  <c r="G91" i="23"/>
  <c r="O91" i="23"/>
  <c r="K91" i="23"/>
  <c r="C91" i="23"/>
  <c r="E89" i="23"/>
  <c r="M89" i="23"/>
  <c r="F88" i="23"/>
  <c r="N88" i="23"/>
  <c r="L14" i="78"/>
  <c r="K14" i="78" s="1"/>
  <c r="G87" i="23"/>
  <c r="O87" i="23"/>
  <c r="K87" i="23"/>
  <c r="C87" i="23"/>
  <c r="M85" i="23"/>
  <c r="E85" i="23"/>
  <c r="N84" i="23"/>
  <c r="F84" i="23"/>
  <c r="L10" i="78"/>
  <c r="K10" i="78" s="1"/>
  <c r="G83" i="23"/>
  <c r="O83" i="23"/>
  <c r="K83" i="23"/>
  <c r="C83" i="23"/>
  <c r="N99" i="23"/>
  <c r="F99" i="23"/>
  <c r="Q26" i="44"/>
  <c r="D27" i="78"/>
  <c r="J27" i="78"/>
  <c r="AM41" i="23"/>
  <c r="AE45" i="23"/>
  <c r="S45" i="23"/>
  <c r="AA45" i="23"/>
  <c r="AE37" i="23"/>
  <c r="W37" i="23"/>
  <c r="V34" i="23"/>
  <c r="AD34" i="23"/>
  <c r="AD49" i="23"/>
  <c r="V49" i="23"/>
  <c r="T89" i="23"/>
  <c r="AK45" i="23"/>
  <c r="AM39" i="23"/>
  <c r="AL32" i="23"/>
  <c r="AI31" i="23"/>
  <c r="G19" i="78"/>
  <c r="F19" i="78" s="1"/>
  <c r="P19" i="78"/>
  <c r="O19" i="78" s="1"/>
  <c r="O73" i="23"/>
  <c r="G73" i="23"/>
  <c r="M71" i="23"/>
  <c r="O65" i="23"/>
  <c r="G65" i="23"/>
  <c r="M63" i="23"/>
  <c r="E63" i="23"/>
  <c r="O57" i="23"/>
  <c r="G57" i="23"/>
  <c r="N94" i="23"/>
  <c r="F94" i="23"/>
  <c r="K93" i="23"/>
  <c r="C93" i="23"/>
  <c r="E91" i="23"/>
  <c r="M91" i="23"/>
  <c r="L12" i="78"/>
  <c r="K12" i="78" s="1"/>
  <c r="O85" i="23"/>
  <c r="G85" i="23"/>
  <c r="L8" i="78"/>
  <c r="K8" i="78" s="1"/>
  <c r="G81" i="23"/>
  <c r="O81" i="23"/>
  <c r="W31" i="23"/>
  <c r="AE33" i="23"/>
  <c r="W35" i="23"/>
  <c r="V37" i="23"/>
  <c r="AA40" i="23"/>
  <c r="U42" i="23"/>
  <c r="AE44" i="23"/>
  <c r="AD45" i="23"/>
  <c r="AA48" i="23"/>
  <c r="F25" i="44"/>
  <c r="E25" i="44" s="1"/>
  <c r="P25" i="44"/>
  <c r="O25" i="44" s="1"/>
  <c r="J25" i="44"/>
  <c r="I25" i="44" s="1"/>
  <c r="U30" i="23"/>
  <c r="AC30" i="23"/>
  <c r="W46" i="23"/>
  <c r="AA46" i="23"/>
  <c r="S46" i="23"/>
  <c r="V43" i="23"/>
  <c r="AD43" i="23"/>
  <c r="W42" i="23"/>
  <c r="AE42" i="23"/>
  <c r="AA38" i="23"/>
  <c r="S38" i="23"/>
  <c r="AD35" i="23"/>
  <c r="V35" i="23"/>
  <c r="AA34" i="23"/>
  <c r="V31" i="23"/>
  <c r="AD31" i="23"/>
  <c r="U49" i="23"/>
  <c r="AC49" i="23"/>
  <c r="C26" i="20"/>
  <c r="G26" i="20"/>
  <c r="V80" i="23"/>
  <c r="T98" i="23"/>
  <c r="V96" i="23"/>
  <c r="W95" i="23"/>
  <c r="W102" i="23"/>
  <c r="S102" i="23"/>
  <c r="S95" i="23"/>
  <c r="T94" i="23"/>
  <c r="V92" i="23"/>
  <c r="T90" i="23"/>
  <c r="V88" i="23"/>
  <c r="T86" i="23"/>
  <c r="V84" i="23"/>
  <c r="T82" i="23"/>
  <c r="U81" i="23"/>
  <c r="V99" i="23"/>
  <c r="D26" i="4"/>
  <c r="AI30" i="23"/>
  <c r="I26" i="4"/>
  <c r="AM30" i="23"/>
  <c r="AM48" i="23"/>
  <c r="AI48" i="23"/>
  <c r="AJ47" i="23"/>
  <c r="AK46" i="23"/>
  <c r="AL45" i="23"/>
  <c r="AM44" i="23"/>
  <c r="AI44" i="23"/>
  <c r="AJ43" i="23"/>
  <c r="AK42" i="23"/>
  <c r="AL41" i="23"/>
  <c r="AM40" i="23"/>
  <c r="AI40" i="23"/>
  <c r="AJ39" i="23"/>
  <c r="AK38" i="23"/>
  <c r="AL37" i="23"/>
  <c r="AM36" i="23"/>
  <c r="AI36" i="23"/>
  <c r="AJ35" i="23"/>
  <c r="AK34" i="23"/>
  <c r="AL33" i="23"/>
  <c r="AM32" i="23"/>
  <c r="AI32" i="23"/>
  <c r="AI49" i="23"/>
  <c r="AM49" i="23"/>
  <c r="E26" i="5"/>
  <c r="K26" i="5"/>
  <c r="G24" i="78"/>
  <c r="F24" i="78" s="1"/>
  <c r="P24" i="78"/>
  <c r="O24" i="78" s="1"/>
  <c r="G20" i="78"/>
  <c r="F20" i="78" s="1"/>
  <c r="P20" i="78"/>
  <c r="O20" i="78" s="1"/>
  <c r="P16" i="78"/>
  <c r="O16" i="78" s="1"/>
  <c r="G16" i="78"/>
  <c r="F16" i="78" s="1"/>
  <c r="P12" i="78"/>
  <c r="O12" i="78" s="1"/>
  <c r="G12" i="78"/>
  <c r="F12" i="78" s="1"/>
  <c r="P8" i="78"/>
  <c r="O8" i="78" s="1"/>
  <c r="G8" i="78"/>
  <c r="F8" i="78" s="1"/>
  <c r="C26" i="63"/>
  <c r="G26" i="63"/>
  <c r="N55" i="23"/>
  <c r="F55" i="23"/>
  <c r="M72" i="23"/>
  <c r="E72" i="23"/>
  <c r="N71" i="23"/>
  <c r="O70" i="23"/>
  <c r="G70" i="23"/>
  <c r="K70" i="23"/>
  <c r="C70" i="23"/>
  <c r="M68" i="23"/>
  <c r="E68" i="23"/>
  <c r="N67" i="23"/>
  <c r="F67" i="23"/>
  <c r="O66" i="23"/>
  <c r="G66" i="23"/>
  <c r="K66" i="23"/>
  <c r="C66" i="23"/>
  <c r="M64" i="23"/>
  <c r="E64" i="23"/>
  <c r="N63" i="23"/>
  <c r="F63" i="23"/>
  <c r="O62" i="23"/>
  <c r="G62" i="23"/>
  <c r="K62" i="23"/>
  <c r="C62" i="23"/>
  <c r="M60" i="23"/>
  <c r="E60" i="23"/>
  <c r="N59" i="23"/>
  <c r="F59" i="23"/>
  <c r="O58" i="23"/>
  <c r="G58" i="23"/>
  <c r="K58" i="23"/>
  <c r="C58" i="23"/>
  <c r="M56" i="23"/>
  <c r="E56" i="23"/>
  <c r="K74" i="23"/>
  <c r="C74" i="23"/>
  <c r="G74" i="23"/>
  <c r="O74" i="23"/>
  <c r="D26" i="19"/>
  <c r="C80" i="23"/>
  <c r="K80" i="23"/>
  <c r="L7" i="78"/>
  <c r="I26" i="19"/>
  <c r="G80" i="23"/>
  <c r="O80" i="23"/>
  <c r="L25" i="78"/>
  <c r="K25" i="78" s="1"/>
  <c r="G98" i="23"/>
  <c r="O98" i="23"/>
  <c r="C98" i="23"/>
  <c r="K98" i="23"/>
  <c r="M96" i="23"/>
  <c r="E96" i="23"/>
  <c r="F95" i="23"/>
  <c r="N95" i="23"/>
  <c r="L21" i="78"/>
  <c r="K21" i="78" s="1"/>
  <c r="O94" i="23"/>
  <c r="G94" i="23"/>
  <c r="K94" i="23"/>
  <c r="C94" i="23"/>
  <c r="E92" i="23"/>
  <c r="M92" i="23"/>
  <c r="N91" i="23"/>
  <c r="F91" i="23"/>
  <c r="L17" i="78"/>
  <c r="K17" i="78" s="1"/>
  <c r="G90" i="23"/>
  <c r="O90" i="23"/>
  <c r="C90" i="23"/>
  <c r="K90" i="23"/>
  <c r="M88" i="23"/>
  <c r="E88" i="23"/>
  <c r="N87" i="23"/>
  <c r="F87" i="23"/>
  <c r="L13" i="78"/>
  <c r="K13" i="78" s="1"/>
  <c r="G86" i="23"/>
  <c r="O86" i="23"/>
  <c r="K86" i="23"/>
  <c r="C86" i="23"/>
  <c r="E84" i="23"/>
  <c r="M84" i="23"/>
  <c r="N83" i="23"/>
  <c r="F83" i="23"/>
  <c r="L9" i="78"/>
  <c r="K9" i="78" s="1"/>
  <c r="G82" i="23"/>
  <c r="O82" i="23"/>
  <c r="K82" i="23"/>
  <c r="C82" i="23"/>
  <c r="D81" i="23"/>
  <c r="L81" i="23"/>
  <c r="K99" i="23"/>
  <c r="C99" i="23"/>
  <c r="L26" i="78"/>
  <c r="K26" i="78" s="1"/>
  <c r="O99" i="23"/>
  <c r="G99" i="23"/>
  <c r="C26" i="44"/>
  <c r="L26" i="44"/>
  <c r="R26" i="44"/>
  <c r="E27" i="78"/>
  <c r="M27" i="78"/>
  <c r="AE10" i="23" l="1"/>
  <c r="AE6" i="23"/>
  <c r="L93" i="23"/>
  <c r="D93" i="23"/>
  <c r="S101" i="23"/>
  <c r="T41" i="23"/>
  <c r="AB41" i="23"/>
  <c r="AB45" i="23"/>
  <c r="T45" i="23"/>
  <c r="AE12" i="23"/>
  <c r="L58" i="23"/>
  <c r="D58" i="23"/>
  <c r="AM45" i="23"/>
  <c r="AA14" i="23"/>
  <c r="D88" i="23"/>
  <c r="L88" i="23"/>
  <c r="AA16" i="23"/>
  <c r="AE41" i="23"/>
  <c r="L89" i="23"/>
  <c r="D89" i="23"/>
  <c r="K7" i="78"/>
  <c r="L27" i="78"/>
  <c r="K27" i="78" s="1"/>
  <c r="L61" i="23"/>
  <c r="D61" i="23"/>
  <c r="L69" i="23"/>
  <c r="D69" i="23"/>
  <c r="AC24" i="23"/>
  <c r="AD39" i="23"/>
  <c r="AE17" i="23"/>
  <c r="AD18" i="23"/>
  <c r="AE46" i="23"/>
  <c r="J24" i="44"/>
  <c r="I24" i="44" s="1"/>
  <c r="F24" i="44"/>
  <c r="E24" i="44" s="1"/>
  <c r="P24" i="44"/>
  <c r="O24" i="44" s="1"/>
  <c r="F16" i="44"/>
  <c r="E16" i="44" s="1"/>
  <c r="J16" i="44"/>
  <c r="I16" i="44" s="1"/>
  <c r="P16" i="44"/>
  <c r="O16" i="44" s="1"/>
  <c r="E26" i="1"/>
  <c r="L84" i="23"/>
  <c r="D84" i="23"/>
  <c r="AD24" i="23"/>
  <c r="D94" i="23"/>
  <c r="L94" i="23"/>
  <c r="P27" i="78"/>
  <c r="O27" i="78" s="1"/>
  <c r="O7" i="78"/>
  <c r="AI37" i="23"/>
  <c r="AJ44" i="23"/>
  <c r="AL46" i="23"/>
  <c r="AE31" i="23"/>
  <c r="AD7" i="23"/>
  <c r="T34" i="23"/>
  <c r="AB34" i="23"/>
  <c r="AE35" i="23"/>
  <c r="AD11" i="23"/>
  <c r="T38" i="23"/>
  <c r="AB38" i="23"/>
  <c r="AB42" i="23"/>
  <c r="T42" i="23"/>
  <c r="U45" i="23"/>
  <c r="AC45" i="23"/>
  <c r="V48" i="23"/>
  <c r="AD48" i="23"/>
  <c r="AB30" i="23"/>
  <c r="P19" i="44"/>
  <c r="O19" i="44" s="1"/>
  <c r="F19" i="44"/>
  <c r="E19" i="44" s="1"/>
  <c r="J19" i="44"/>
  <c r="I19" i="44" s="1"/>
  <c r="P6" i="44"/>
  <c r="I26" i="1"/>
  <c r="J6" i="44"/>
  <c r="F6" i="44"/>
  <c r="AJ34" i="23"/>
  <c r="AJ30" i="23"/>
  <c r="W33" i="23"/>
  <c r="AB40" i="23"/>
  <c r="T40" i="23"/>
  <c r="W45" i="23"/>
  <c r="L91" i="23"/>
  <c r="D91" i="23"/>
  <c r="L59" i="23"/>
  <c r="D59" i="23"/>
  <c r="L67" i="23"/>
  <c r="D67" i="23"/>
  <c r="E70" i="23"/>
  <c r="F73" i="23"/>
  <c r="AJ33" i="23"/>
  <c r="AI42" i="23"/>
  <c r="AK44" i="23"/>
  <c r="T96" i="23"/>
  <c r="AD33" i="23"/>
  <c r="AD37" i="23"/>
  <c r="V45" i="23"/>
  <c r="I26" i="3"/>
  <c r="W30" i="23"/>
  <c r="AE30" i="23"/>
  <c r="T97" i="23"/>
  <c r="AC35" i="23"/>
  <c r="U35" i="23"/>
  <c r="U47" i="23"/>
  <c r="AC47" i="23"/>
  <c r="F13" i="44"/>
  <c r="E13" i="44" s="1"/>
  <c r="P13" i="44"/>
  <c r="O13" i="44" s="1"/>
  <c r="J13" i="44"/>
  <c r="I13" i="44" s="1"/>
  <c r="W34" i="23"/>
  <c r="AE34" i="23"/>
  <c r="W38" i="23"/>
  <c r="AE38" i="23"/>
  <c r="U48" i="23"/>
  <c r="AC48" i="23"/>
  <c r="D92" i="23"/>
  <c r="L92" i="23"/>
  <c r="V46" i="23"/>
  <c r="AD46" i="23"/>
  <c r="P17" i="44"/>
  <c r="O17" i="44" s="1"/>
  <c r="J17" i="44"/>
  <c r="I17" i="44" s="1"/>
  <c r="F17" i="44"/>
  <c r="E17" i="44" s="1"/>
  <c r="D82" i="23"/>
  <c r="L82" i="23"/>
  <c r="AD15" i="23"/>
  <c r="D95" i="23"/>
  <c r="L95" i="23"/>
  <c r="AE24" i="23"/>
  <c r="AE32" i="23"/>
  <c r="W32" i="23"/>
  <c r="T35" i="23"/>
  <c r="AB35" i="23"/>
  <c r="W36" i="23"/>
  <c r="AE36" i="23"/>
  <c r="AB39" i="23"/>
  <c r="T39" i="23"/>
  <c r="T43" i="23"/>
  <c r="AB43" i="23"/>
  <c r="AC46" i="23"/>
  <c r="U46" i="23"/>
  <c r="G26" i="1"/>
  <c r="D85" i="23"/>
  <c r="L85" i="23"/>
  <c r="U32" i="23"/>
  <c r="AC36" i="23"/>
  <c r="U36" i="23"/>
  <c r="AA13" i="23"/>
  <c r="V39" i="23"/>
  <c r="AC40" i="23"/>
  <c r="U40" i="23"/>
  <c r="AC44" i="23"/>
  <c r="U44" i="23"/>
  <c r="AA21" i="23"/>
  <c r="AD47" i="23"/>
  <c r="V47" i="23"/>
  <c r="F26" i="3"/>
  <c r="L56" i="23"/>
  <c r="D56" i="23"/>
  <c r="E71" i="23"/>
  <c r="T85" i="23"/>
  <c r="T93" i="23"/>
  <c r="AA33" i="23"/>
  <c r="AC43" i="23"/>
  <c r="U43" i="23"/>
  <c r="G26" i="3"/>
  <c r="AD30" i="23"/>
  <c r="V30" i="23"/>
  <c r="M81" i="23"/>
  <c r="E81" i="23"/>
  <c r="L90" i="23"/>
  <c r="D90" i="23"/>
  <c r="L62" i="23"/>
  <c r="D62" i="23"/>
  <c r="G63" i="23"/>
  <c r="E65" i="23"/>
  <c r="L70" i="23"/>
  <c r="D70" i="23"/>
  <c r="E73" i="23"/>
  <c r="AI33" i="23"/>
  <c r="AJ40" i="23"/>
  <c r="T83" i="23"/>
  <c r="AB24" i="23"/>
  <c r="AE14" i="23"/>
  <c r="W43" i="23"/>
  <c r="S47" i="23"/>
  <c r="E26" i="19"/>
  <c r="AK41" i="23"/>
  <c r="AL44" i="23"/>
  <c r="E26" i="4"/>
  <c r="V101" i="23"/>
  <c r="L87" i="23"/>
  <c r="D87" i="23"/>
  <c r="F26" i="19"/>
  <c r="E26" i="63"/>
  <c r="AL31" i="23"/>
  <c r="AL35" i="23"/>
  <c r="E26" i="20"/>
  <c r="S32" i="23"/>
  <c r="AC34" i="23"/>
  <c r="U34" i="23"/>
  <c r="S36" i="23"/>
  <c r="U38" i="23"/>
  <c r="AC38" i="23"/>
  <c r="V41" i="23"/>
  <c r="S44" i="23"/>
  <c r="AB47" i="23"/>
  <c r="T47" i="23"/>
  <c r="W48" i="23"/>
  <c r="J18" i="44"/>
  <c r="I18" i="44" s="1"/>
  <c r="P18" i="44"/>
  <c r="O18" i="44" s="1"/>
  <c r="F18" i="44"/>
  <c r="E18" i="44" s="1"/>
  <c r="C26" i="1"/>
  <c r="D96" i="23"/>
  <c r="L96" i="23"/>
  <c r="L60" i="23"/>
  <c r="D60" i="23"/>
  <c r="L68" i="23"/>
  <c r="D68" i="23"/>
  <c r="L72" i="23"/>
  <c r="D72" i="23"/>
  <c r="AJ38" i="23"/>
  <c r="AI47" i="23"/>
  <c r="S37" i="23"/>
  <c r="V38" i="23"/>
  <c r="T33" i="23"/>
  <c r="AB33" i="23"/>
  <c r="AB37" i="23"/>
  <c r="T37" i="23"/>
  <c r="AB32" i="23"/>
  <c r="T32" i="23"/>
  <c r="AB44" i="23"/>
  <c r="T44" i="23"/>
  <c r="J21" i="44"/>
  <c r="I21" i="44" s="1"/>
  <c r="F21" i="44"/>
  <c r="E21" i="44" s="1"/>
  <c r="P21" i="44"/>
  <c r="O21" i="44" s="1"/>
  <c r="D98" i="23"/>
  <c r="L98" i="23"/>
  <c r="G59" i="23"/>
  <c r="L66" i="23"/>
  <c r="D66" i="23"/>
  <c r="F7" i="78"/>
  <c r="G27" i="78"/>
  <c r="F27" i="78" s="1"/>
  <c r="AC12" i="23"/>
  <c r="AA18" i="23"/>
  <c r="AD17" i="23"/>
  <c r="U101" i="23"/>
  <c r="AB31" i="23"/>
  <c r="T31" i="23"/>
  <c r="W40" i="23"/>
  <c r="AE40" i="23"/>
  <c r="AE19" i="23"/>
  <c r="AA23" i="23"/>
  <c r="J22" i="44"/>
  <c r="I22" i="44" s="1"/>
  <c r="F22" i="44"/>
  <c r="E22" i="44" s="1"/>
  <c r="P22" i="44"/>
  <c r="O22" i="44" s="1"/>
  <c r="J14" i="44"/>
  <c r="I14" i="44" s="1"/>
  <c r="F14" i="44"/>
  <c r="E14" i="44" s="1"/>
  <c r="P14" i="44"/>
  <c r="O14" i="44" s="1"/>
  <c r="L97" i="23"/>
  <c r="D97" i="23"/>
  <c r="L57" i="23"/>
  <c r="D57" i="23"/>
  <c r="L65" i="23"/>
  <c r="D65" i="23"/>
  <c r="F71" i="23"/>
  <c r="L73" i="23"/>
  <c r="D73" i="23"/>
  <c r="AJ31" i="23"/>
  <c r="AC32" i="23"/>
  <c r="S34" i="23"/>
  <c r="AD10" i="23"/>
  <c r="AA42" i="23"/>
  <c r="AC5" i="23"/>
  <c r="J20" i="44"/>
  <c r="I20" i="44" s="1"/>
  <c r="F20" i="44"/>
  <c r="E20" i="44" s="1"/>
  <c r="P20" i="44"/>
  <c r="O20" i="44" s="1"/>
  <c r="P12" i="44"/>
  <c r="O12" i="44" s="1"/>
  <c r="J12" i="44"/>
  <c r="I12" i="44" s="1"/>
  <c r="F12" i="44"/>
  <c r="E12" i="44" s="1"/>
  <c r="P11" i="44"/>
  <c r="O11" i="44" s="1"/>
  <c r="J11" i="44"/>
  <c r="I11" i="44" s="1"/>
  <c r="F11" i="44"/>
  <c r="E11" i="44" s="1"/>
  <c r="J10" i="44"/>
  <c r="I10" i="44" s="1"/>
  <c r="F10" i="44"/>
  <c r="E10" i="44" s="1"/>
  <c r="P10" i="44"/>
  <c r="O10" i="44" s="1"/>
  <c r="F9" i="44"/>
  <c r="E9" i="44" s="1"/>
  <c r="P9" i="44"/>
  <c r="O9" i="44" s="1"/>
  <c r="J9" i="44"/>
  <c r="I9" i="44" s="1"/>
  <c r="P8" i="44"/>
  <c r="O8" i="44" s="1"/>
  <c r="J8" i="44"/>
  <c r="I8" i="44" s="1"/>
  <c r="F8" i="44"/>
  <c r="E8" i="44" s="1"/>
  <c r="F7" i="44"/>
  <c r="E7" i="44" s="1"/>
  <c r="J7" i="44"/>
  <c r="I7" i="44" s="1"/>
  <c r="P7" i="44"/>
  <c r="O7" i="44" s="1"/>
  <c r="K26" i="1"/>
  <c r="AM35" i="23"/>
  <c r="S33" i="23"/>
  <c r="AD9" i="23"/>
  <c r="AA20" i="23"/>
  <c r="L86" i="23"/>
  <c r="D86" i="23"/>
  <c r="AM33" i="23"/>
  <c r="AL30" i="23"/>
  <c r="T102" i="23"/>
  <c r="T95" i="23"/>
  <c r="F26" i="20"/>
  <c r="AA31" i="23"/>
  <c r="AC8" i="23"/>
  <c r="S35" i="23"/>
  <c r="AD36" i="23"/>
  <c r="AA39" i="23"/>
  <c r="U41" i="23"/>
  <c r="AC41" i="23"/>
  <c r="V44" i="23"/>
  <c r="AD44" i="23"/>
  <c r="T46" i="23"/>
  <c r="AB46" i="23"/>
  <c r="AE47" i="23"/>
  <c r="W47" i="23"/>
  <c r="P23" i="44"/>
  <c r="O23" i="44" s="1"/>
  <c r="J23" i="44"/>
  <c r="I23" i="44" s="1"/>
  <c r="F23" i="44"/>
  <c r="E23" i="44" s="1"/>
  <c r="P15" i="44"/>
  <c r="O15" i="44" s="1"/>
  <c r="F15" i="44"/>
  <c r="E15" i="44" s="1"/>
  <c r="J15" i="44"/>
  <c r="I15" i="44" s="1"/>
  <c r="D26" i="1"/>
  <c r="L64" i="23"/>
  <c r="D64" i="23"/>
  <c r="AI35" i="23"/>
  <c r="AJ42" i="23"/>
  <c r="W101" i="23"/>
  <c r="U31" i="23"/>
  <c r="AC31" i="23"/>
  <c r="AC39" i="23"/>
  <c r="U39" i="23"/>
  <c r="D83" i="23"/>
  <c r="L83" i="23"/>
  <c r="L63" i="23"/>
  <c r="D63" i="23"/>
  <c r="E66" i="23"/>
  <c r="F69" i="23"/>
  <c r="L71" i="23"/>
  <c r="D71" i="23"/>
  <c r="G72" i="23"/>
  <c r="AI34" i="23"/>
  <c r="AK36" i="23"/>
  <c r="AM38" i="23"/>
  <c r="AJ41" i="23"/>
  <c r="AL47" i="23"/>
  <c r="F26" i="4"/>
  <c r="T84" i="23"/>
  <c r="T88" i="23"/>
  <c r="T92" i="23"/>
  <c r="AA24" i="23"/>
  <c r="AA32" i="23"/>
  <c r="V33" i="23"/>
  <c r="AA36" i="23"/>
  <c r="S40" i="23"/>
  <c r="AD41" i="23"/>
  <c r="AC42" i="23"/>
  <c r="AA44" i="23"/>
  <c r="AE48" i="23"/>
  <c r="D26" i="3"/>
  <c r="AA30" i="23"/>
  <c r="S30" i="23"/>
  <c r="AM31" i="23"/>
  <c r="AM43" i="23"/>
  <c r="AL48" i="23"/>
  <c r="AB36" i="23"/>
  <c r="T36" i="23"/>
  <c r="W41" i="23"/>
  <c r="T48" i="23"/>
  <c r="AB48" i="23"/>
  <c r="F26" i="1"/>
  <c r="L11" i="20" l="1"/>
  <c r="L20" i="20"/>
  <c r="AB8" i="23"/>
  <c r="AE18" i="23"/>
  <c r="AC7" i="23"/>
  <c r="E6" i="44"/>
  <c r="F26" i="44"/>
  <c r="E26" i="44" s="1"/>
  <c r="L23" i="5"/>
  <c r="L17" i="63"/>
  <c r="L22" i="63"/>
  <c r="AB16" i="23"/>
  <c r="T101" i="23"/>
  <c r="L9" i="3"/>
  <c r="AB12" i="23"/>
  <c r="AD13" i="23"/>
  <c r="AE23" i="23"/>
  <c r="L12" i="5"/>
  <c r="L10" i="4"/>
  <c r="AC11" i="23"/>
  <c r="L22" i="3"/>
  <c r="L18" i="3"/>
  <c r="L9" i="19"/>
  <c r="AD21" i="23"/>
  <c r="AC23" i="23"/>
  <c r="AE9" i="23"/>
  <c r="L19" i="4"/>
  <c r="L24" i="63"/>
  <c r="L15" i="3"/>
  <c r="AC10" i="23"/>
  <c r="L22" i="4"/>
  <c r="AD20" i="23"/>
  <c r="L21" i="19"/>
  <c r="I6" i="44"/>
  <c r="J26" i="44"/>
  <c r="I26" i="44" s="1"/>
  <c r="AD23" i="23"/>
  <c r="L17" i="20"/>
  <c r="L17" i="3"/>
  <c r="L15" i="4"/>
  <c r="L12" i="3"/>
  <c r="AB5" i="23"/>
  <c r="AB20" i="23"/>
  <c r="L22" i="5"/>
  <c r="L23" i="19"/>
  <c r="L7" i="3"/>
  <c r="AC6" i="23"/>
  <c r="L16" i="4"/>
  <c r="AA8" i="23"/>
  <c r="L12" i="20"/>
  <c r="L11" i="19"/>
  <c r="L23" i="20"/>
  <c r="AA19" i="23"/>
  <c r="L10" i="63"/>
  <c r="AC21" i="23"/>
  <c r="AB15" i="23"/>
  <c r="AB9" i="23"/>
  <c r="L8" i="4"/>
  <c r="L24" i="19"/>
  <c r="L8" i="19"/>
  <c r="AB11" i="23"/>
  <c r="L23" i="63"/>
  <c r="AD8" i="23"/>
  <c r="L13" i="19"/>
  <c r="AC14" i="23"/>
  <c r="L17" i="5"/>
  <c r="AE15" i="23"/>
  <c r="AC9" i="23"/>
  <c r="L20" i="63"/>
  <c r="L15" i="19"/>
  <c r="AB10" i="23"/>
  <c r="L14" i="63"/>
  <c r="L13" i="4"/>
  <c r="AB23" i="23"/>
  <c r="L14" i="4"/>
  <c r="AA15" i="23"/>
  <c r="AB21" i="23"/>
  <c r="AD19" i="23"/>
  <c r="L19" i="20"/>
  <c r="L24" i="20"/>
  <c r="L16" i="20"/>
  <c r="L8" i="20"/>
  <c r="L17" i="4"/>
  <c r="L10" i="5"/>
  <c r="AA12" i="23"/>
  <c r="AB22" i="23"/>
  <c r="L22" i="20"/>
  <c r="L18" i="63"/>
  <c r="L16" i="3"/>
  <c r="L20" i="4"/>
  <c r="AC18" i="23"/>
  <c r="L10" i="19"/>
  <c r="AC19" i="23"/>
  <c r="AD14" i="23"/>
  <c r="AE7" i="23"/>
  <c r="L15" i="63"/>
  <c r="L12" i="4"/>
  <c r="L12" i="19"/>
  <c r="AE20" i="23"/>
  <c r="AE8" i="23"/>
  <c r="L14" i="19"/>
  <c r="L19" i="5"/>
  <c r="L11" i="5"/>
  <c r="L9" i="63"/>
  <c r="L8" i="3"/>
  <c r="L15" i="20"/>
  <c r="L19" i="19"/>
  <c r="L24" i="3"/>
  <c r="L7" i="5"/>
  <c r="L18" i="4"/>
  <c r="AA6" i="23"/>
  <c r="AA17" i="23"/>
  <c r="AD12" i="23"/>
  <c r="AC17" i="23"/>
  <c r="AA5" i="23"/>
  <c r="AC16" i="23"/>
  <c r="L23" i="4"/>
  <c r="L13" i="5"/>
  <c r="L14" i="20"/>
  <c r="L8" i="63"/>
  <c r="AA11" i="23"/>
  <c r="L9" i="4"/>
  <c r="L10" i="3"/>
  <c r="AD22" i="23"/>
  <c r="AC15" i="23"/>
  <c r="AB14" i="23"/>
  <c r="L9" i="5"/>
  <c r="AB17" i="23"/>
  <c r="L15" i="5"/>
  <c r="L21" i="20"/>
  <c r="L11" i="63"/>
  <c r="L23" i="3"/>
  <c r="L9" i="20"/>
  <c r="L21" i="63"/>
  <c r="AB7" i="23"/>
  <c r="AD16" i="23"/>
  <c r="L20" i="5"/>
  <c r="L14" i="3"/>
  <c r="L13" i="20"/>
  <c r="L20" i="19"/>
  <c r="AD5" i="23"/>
  <c r="AE16" i="23"/>
  <c r="L19" i="63"/>
  <c r="L22" i="19"/>
  <c r="L21" i="4"/>
  <c r="AE22" i="23"/>
  <c r="AA10" i="23"/>
  <c r="L7" i="4"/>
  <c r="L13" i="63"/>
  <c r="L16" i="19"/>
  <c r="L7" i="19"/>
  <c r="L21" i="5"/>
  <c r="L7" i="63"/>
  <c r="AA9" i="23"/>
  <c r="L13" i="3"/>
  <c r="AB6" i="23"/>
  <c r="AB19" i="23"/>
  <c r="AE21" i="23"/>
  <c r="AC13" i="23"/>
  <c r="AA7" i="23"/>
  <c r="L24" i="5"/>
  <c r="L16" i="5"/>
  <c r="L8" i="5"/>
  <c r="L17" i="19"/>
  <c r="AA22" i="23"/>
  <c r="L11" i="4"/>
  <c r="L12" i="63"/>
  <c r="L11" i="3"/>
  <c r="AB18" i="23"/>
  <c r="AE11" i="23"/>
  <c r="L18" i="20"/>
  <c r="AE13" i="23"/>
  <c r="AD6" i="23"/>
  <c r="L18" i="5"/>
  <c r="L16" i="63"/>
  <c r="AC22" i="23"/>
  <c r="AE5" i="23"/>
  <c r="L19" i="3"/>
  <c r="P26" i="44"/>
  <c r="O26" i="44" s="1"/>
  <c r="O6" i="44"/>
  <c r="AC20" i="23"/>
  <c r="AB13" i="23"/>
  <c r="L24" i="4"/>
  <c r="L20" i="3"/>
  <c r="L18" i="19"/>
  <c r="L21" i="3"/>
  <c r="L7" i="20"/>
  <c r="L10" i="20"/>
  <c r="L14" i="5"/>
  <c r="L9" i="1" l="1"/>
  <c r="L20" i="1"/>
  <c r="L8" i="1"/>
  <c r="L21" i="1"/>
  <c r="L23" i="1"/>
  <c r="L7" i="1"/>
  <c r="L11" i="1"/>
  <c r="L16" i="1"/>
  <c r="L10" i="1"/>
  <c r="L14" i="1"/>
  <c r="L13" i="1"/>
  <c r="L17" i="1"/>
  <c r="L12" i="1"/>
  <c r="L15" i="1"/>
  <c r="L19" i="1"/>
  <c r="L18" i="1"/>
  <c r="L22" i="1"/>
  <c r="L24" i="1"/>
  <c r="Q13" i="1" l="1"/>
  <c r="R13" i="1"/>
  <c r="X13" i="1" s="1"/>
  <c r="C12" i="23" s="1"/>
  <c r="T13" i="1"/>
  <c r="Z13" i="1" s="1"/>
  <c r="E12" i="23" s="1"/>
  <c r="S13" i="1"/>
  <c r="Y13" i="1" s="1"/>
  <c r="D12" i="23" s="1"/>
  <c r="V13" i="1"/>
  <c r="AB13" i="1" s="1"/>
  <c r="G12" i="23" s="1"/>
  <c r="U13" i="1"/>
  <c r="AA13" i="1" s="1"/>
  <c r="F12" i="23" s="1"/>
  <c r="S11" i="1"/>
  <c r="Y11" i="1" s="1"/>
  <c r="D10" i="23" s="1"/>
  <c r="V11" i="1"/>
  <c r="AB11" i="1" s="1"/>
  <c r="G10" i="23" s="1"/>
  <c r="R11" i="1"/>
  <c r="X11" i="1" s="1"/>
  <c r="C10" i="23" s="1"/>
  <c r="U11" i="1"/>
  <c r="AA11" i="1" s="1"/>
  <c r="F10" i="23" s="1"/>
  <c r="Q11" i="1"/>
  <c r="T11" i="1"/>
  <c r="Z11" i="1" s="1"/>
  <c r="E10" i="23" s="1"/>
  <c r="T8" i="1"/>
  <c r="Z8" i="1" s="1"/>
  <c r="E7" i="23" s="1"/>
  <c r="S8" i="1"/>
  <c r="Y8" i="1" s="1"/>
  <c r="D7" i="23" s="1"/>
  <c r="V8" i="1"/>
  <c r="AB8" i="1" s="1"/>
  <c r="G7" i="23" s="1"/>
  <c r="R8" i="1"/>
  <c r="X8" i="1" s="1"/>
  <c r="C7" i="23" s="1"/>
  <c r="U8" i="1"/>
  <c r="AA8" i="1" s="1"/>
  <c r="F7" i="23" s="1"/>
  <c r="Q8" i="1"/>
  <c r="T16" i="1"/>
  <c r="Z16" i="1" s="1"/>
  <c r="E15" i="23" s="1"/>
  <c r="S16" i="1"/>
  <c r="Y16" i="1" s="1"/>
  <c r="D15" i="23" s="1"/>
  <c r="Q16" i="1"/>
  <c r="R16" i="1"/>
  <c r="X16" i="1" s="1"/>
  <c r="C15" i="23" s="1"/>
  <c r="V16" i="1"/>
  <c r="AB16" i="1" s="1"/>
  <c r="G15" i="23" s="1"/>
  <c r="U16" i="1"/>
  <c r="AA16" i="1" s="1"/>
  <c r="F15" i="23" s="1"/>
  <c r="Q21" i="1"/>
  <c r="R21" i="1"/>
  <c r="X21" i="1" s="1"/>
  <c r="C20" i="23" s="1"/>
  <c r="V21" i="1"/>
  <c r="AB21" i="1" s="1"/>
  <c r="G20" i="23" s="1"/>
  <c r="U21" i="1"/>
  <c r="AA21" i="1" s="1"/>
  <c r="F20" i="23" s="1"/>
  <c r="S21" i="1"/>
  <c r="Y21" i="1" s="1"/>
  <c r="D20" i="23" s="1"/>
  <c r="T21" i="1"/>
  <c r="Z21" i="1" s="1"/>
  <c r="E20" i="23" s="1"/>
  <c r="R18" i="1"/>
  <c r="X18" i="1" s="1"/>
  <c r="C17" i="23" s="1"/>
  <c r="T18" i="1"/>
  <c r="Z18" i="1" s="1"/>
  <c r="E17" i="23" s="1"/>
  <c r="U18" i="1"/>
  <c r="AA18" i="1" s="1"/>
  <c r="F17" i="23" s="1"/>
  <c r="S18" i="1"/>
  <c r="Y18" i="1" s="1"/>
  <c r="D17" i="23" s="1"/>
  <c r="V18" i="1"/>
  <c r="AB18" i="1" s="1"/>
  <c r="G17" i="23" s="1"/>
  <c r="Q18" i="1"/>
  <c r="S12" i="1"/>
  <c r="Y12" i="1" s="1"/>
  <c r="D11" i="23" s="1"/>
  <c r="Q12" i="1"/>
  <c r="R12" i="1"/>
  <c r="X12" i="1" s="1"/>
  <c r="C11" i="23" s="1"/>
  <c r="U12" i="1"/>
  <c r="AA12" i="1" s="1"/>
  <c r="F11" i="23" s="1"/>
  <c r="T12" i="1"/>
  <c r="Z12" i="1" s="1"/>
  <c r="E11" i="23" s="1"/>
  <c r="V12" i="1"/>
  <c r="AB12" i="1" s="1"/>
  <c r="G11" i="23" s="1"/>
  <c r="R10" i="1"/>
  <c r="X10" i="1" s="1"/>
  <c r="C9" i="23" s="1"/>
  <c r="U10" i="1"/>
  <c r="AA10" i="1" s="1"/>
  <c r="F9" i="23" s="1"/>
  <c r="Q10" i="1"/>
  <c r="T10" i="1"/>
  <c r="Z10" i="1" s="1"/>
  <c r="E9" i="23" s="1"/>
  <c r="S10" i="1"/>
  <c r="Y10" i="1" s="1"/>
  <c r="D9" i="23" s="1"/>
  <c r="V10" i="1"/>
  <c r="AB10" i="1" s="1"/>
  <c r="G9" i="23" s="1"/>
  <c r="T23" i="1"/>
  <c r="Z23" i="1" s="1"/>
  <c r="E22" i="23" s="1"/>
  <c r="U23" i="1"/>
  <c r="AA23" i="1" s="1"/>
  <c r="F22" i="23" s="1"/>
  <c r="S23" i="1"/>
  <c r="Y23" i="1" s="1"/>
  <c r="D22" i="23" s="1"/>
  <c r="V23" i="1"/>
  <c r="AB23" i="1" s="1"/>
  <c r="G22" i="23" s="1"/>
  <c r="Q23" i="1"/>
  <c r="R23" i="1"/>
  <c r="X23" i="1" s="1"/>
  <c r="C22" i="23" s="1"/>
  <c r="S9" i="1"/>
  <c r="Y9" i="1" s="1"/>
  <c r="D8" i="23" s="1"/>
  <c r="T9" i="1"/>
  <c r="Z9" i="1" s="1"/>
  <c r="E8" i="23" s="1"/>
  <c r="V9" i="1"/>
  <c r="AB9" i="1" s="1"/>
  <c r="G8" i="23" s="1"/>
  <c r="R9" i="1"/>
  <c r="X9" i="1" s="1"/>
  <c r="C8" i="23" s="1"/>
  <c r="U9" i="1"/>
  <c r="AA9" i="1" s="1"/>
  <c r="F8" i="23" s="1"/>
  <c r="Q9" i="1"/>
  <c r="R19" i="1"/>
  <c r="X19" i="1" s="1"/>
  <c r="C18" i="23" s="1"/>
  <c r="U19" i="1"/>
  <c r="AA19" i="1" s="1"/>
  <c r="F18" i="23" s="1"/>
  <c r="Q19" i="1"/>
  <c r="V19" i="1"/>
  <c r="AB19" i="1" s="1"/>
  <c r="G18" i="23" s="1"/>
  <c r="S19" i="1"/>
  <c r="Y19" i="1" s="1"/>
  <c r="D18" i="23" s="1"/>
  <c r="T19" i="1"/>
  <c r="Z19" i="1" s="1"/>
  <c r="E18" i="23" s="1"/>
  <c r="R17" i="1"/>
  <c r="X17" i="1" s="1"/>
  <c r="C16" i="23" s="1"/>
  <c r="U17" i="1"/>
  <c r="AA17" i="1" s="1"/>
  <c r="F16" i="23" s="1"/>
  <c r="V17" i="1"/>
  <c r="AB17" i="1" s="1"/>
  <c r="G16" i="23" s="1"/>
  <c r="T17" i="1"/>
  <c r="Z17" i="1" s="1"/>
  <c r="E16" i="23" s="1"/>
  <c r="Q17" i="1"/>
  <c r="S17" i="1"/>
  <c r="Y17" i="1" s="1"/>
  <c r="D16" i="23" s="1"/>
  <c r="T22" i="1"/>
  <c r="Z22" i="1" s="1"/>
  <c r="E21" i="23" s="1"/>
  <c r="S22" i="1"/>
  <c r="Y22" i="1" s="1"/>
  <c r="D21" i="23" s="1"/>
  <c r="R22" i="1"/>
  <c r="X22" i="1" s="1"/>
  <c r="C21" i="23" s="1"/>
  <c r="Q22" i="1"/>
  <c r="U22" i="1"/>
  <c r="AA22" i="1" s="1"/>
  <c r="F21" i="23" s="1"/>
  <c r="V22" i="1"/>
  <c r="AB22" i="1" s="1"/>
  <c r="G21" i="23" s="1"/>
  <c r="R24" i="1"/>
  <c r="X24" i="1" s="1"/>
  <c r="C23" i="23" s="1"/>
  <c r="U24" i="1"/>
  <c r="AA24" i="1" s="1"/>
  <c r="F23" i="23" s="1"/>
  <c r="S24" i="1"/>
  <c r="Y24" i="1" s="1"/>
  <c r="D23" i="23" s="1"/>
  <c r="Q24" i="1"/>
  <c r="V24" i="1"/>
  <c r="AB24" i="1" s="1"/>
  <c r="G23" i="23" s="1"/>
  <c r="T24" i="1"/>
  <c r="Z24" i="1" s="1"/>
  <c r="E23" i="23" s="1"/>
  <c r="Q15" i="1"/>
  <c r="R15" i="1"/>
  <c r="X15" i="1" s="1"/>
  <c r="C14" i="23" s="1"/>
  <c r="T15" i="1"/>
  <c r="Z15" i="1" s="1"/>
  <c r="E14" i="23" s="1"/>
  <c r="S15" i="1"/>
  <c r="Y15" i="1" s="1"/>
  <c r="D14" i="23" s="1"/>
  <c r="V15" i="1"/>
  <c r="AB15" i="1" s="1"/>
  <c r="G14" i="23" s="1"/>
  <c r="U15" i="1"/>
  <c r="AA15" i="1" s="1"/>
  <c r="F14" i="23" s="1"/>
  <c r="V14" i="1"/>
  <c r="AB14" i="1" s="1"/>
  <c r="G13" i="23" s="1"/>
  <c r="T14" i="1"/>
  <c r="Z14" i="1" s="1"/>
  <c r="E13" i="23" s="1"/>
  <c r="S14" i="1"/>
  <c r="Y14" i="1" s="1"/>
  <c r="D13" i="23" s="1"/>
  <c r="R14" i="1"/>
  <c r="X14" i="1" s="1"/>
  <c r="C13" i="23" s="1"/>
  <c r="U14" i="1"/>
  <c r="AA14" i="1" s="1"/>
  <c r="F13" i="23" s="1"/>
  <c r="Q14" i="1"/>
  <c r="Q7" i="1"/>
  <c r="T7" i="1"/>
  <c r="Z7" i="1" s="1"/>
  <c r="E6" i="23" s="1"/>
  <c r="S7" i="1"/>
  <c r="Y7" i="1" s="1"/>
  <c r="D6" i="23" s="1"/>
  <c r="R7" i="1"/>
  <c r="X7" i="1" s="1"/>
  <c r="C6" i="23" s="1"/>
  <c r="U7" i="1"/>
  <c r="AA7" i="1" s="1"/>
  <c r="F6" i="23" s="1"/>
  <c r="V7" i="1"/>
  <c r="AB7" i="1" s="1"/>
  <c r="G6" i="23" s="1"/>
  <c r="S20" i="1"/>
  <c r="Y20" i="1" s="1"/>
  <c r="D19" i="23" s="1"/>
  <c r="R20" i="1"/>
  <c r="X20" i="1" s="1"/>
  <c r="C19" i="23" s="1"/>
  <c r="U20" i="1"/>
  <c r="AA20" i="1" s="1"/>
  <c r="F19" i="23" s="1"/>
  <c r="T20" i="1"/>
  <c r="Z20" i="1" s="1"/>
  <c r="E19" i="23" s="1"/>
  <c r="Q20" i="1"/>
  <c r="V20" i="1"/>
  <c r="AB20" i="1" s="1"/>
  <c r="G19" i="23" s="1"/>
  <c r="O6" i="23" l="1"/>
  <c r="L23" i="23"/>
  <c r="M24" i="23"/>
  <c r="L6" i="23"/>
  <c r="L14" i="23"/>
  <c r="L22" i="23"/>
  <c r="N12" i="23"/>
  <c r="K17" i="23"/>
  <c r="M13" i="23"/>
  <c r="M21" i="23"/>
  <c r="O23" i="23"/>
  <c r="O24" i="23"/>
  <c r="M7" i="23"/>
  <c r="M11" i="23"/>
  <c r="M15" i="23"/>
  <c r="M19" i="23"/>
  <c r="M23" i="23"/>
  <c r="N7" i="23"/>
  <c r="K8" i="23"/>
  <c r="O9" i="23"/>
  <c r="M8" i="23"/>
  <c r="L11" i="23"/>
  <c r="L15" i="23"/>
  <c r="M16" i="23"/>
  <c r="L19" i="23"/>
  <c r="M20" i="23"/>
  <c r="L7" i="23"/>
  <c r="O7" i="23"/>
  <c r="K10" i="23"/>
  <c r="N13" i="23"/>
  <c r="K18" i="23"/>
  <c r="N21" i="23"/>
  <c r="M12" i="23"/>
  <c r="N11" i="23"/>
  <c r="K12" i="23"/>
  <c r="O13" i="23"/>
  <c r="N15" i="23"/>
  <c r="K16" i="23"/>
  <c r="O17" i="23"/>
  <c r="N19" i="23"/>
  <c r="K20" i="23"/>
  <c r="O21" i="23"/>
  <c r="N23" i="23"/>
  <c r="K24" i="23"/>
  <c r="N6" i="23"/>
  <c r="K7" i="23"/>
  <c r="N10" i="23"/>
  <c r="K11" i="23"/>
  <c r="O12" i="23"/>
  <c r="N14" i="23"/>
  <c r="N18" i="23"/>
  <c r="O20" i="23"/>
  <c r="N8" i="23"/>
  <c r="K9" i="23"/>
  <c r="O10" i="23"/>
  <c r="K13" i="23"/>
  <c r="O14" i="23"/>
  <c r="N16" i="23"/>
  <c r="O18" i="23"/>
  <c r="K21" i="23"/>
  <c r="O22" i="23"/>
  <c r="N24" i="23"/>
  <c r="M5" i="23"/>
  <c r="M6" i="23"/>
  <c r="L9" i="23"/>
  <c r="M10" i="23"/>
  <c r="L13" i="23"/>
  <c r="M14" i="23"/>
  <c r="L17" i="23"/>
  <c r="M18" i="23"/>
  <c r="L21" i="23"/>
  <c r="M22" i="23"/>
  <c r="N5" i="23"/>
  <c r="L8" i="23"/>
  <c r="M9" i="23"/>
  <c r="L12" i="23"/>
  <c r="L16" i="23"/>
  <c r="M17" i="23"/>
  <c r="L20" i="23"/>
  <c r="L24" i="23"/>
  <c r="K5" i="23"/>
  <c r="O5" i="23"/>
  <c r="K22" i="23"/>
  <c r="N20" i="23"/>
  <c r="K6" i="23"/>
  <c r="N9" i="23"/>
  <c r="O11" i="23"/>
  <c r="K14" i="23"/>
  <c r="O15" i="23"/>
  <c r="N17" i="23"/>
  <c r="O19" i="23"/>
  <c r="L10" i="23"/>
  <c r="L18" i="23"/>
  <c r="O8" i="23"/>
  <c r="K15" i="23"/>
  <c r="O16" i="23"/>
  <c r="K19" i="23"/>
  <c r="L5" i="23"/>
  <c r="N22" i="23"/>
  <c r="K23" i="23"/>
  <c r="O26" i="23" l="1"/>
  <c r="M26" i="23"/>
  <c r="K26" i="23"/>
  <c r="L26" i="23"/>
  <c r="N26" i="23"/>
  <c r="L25" i="5" l="1"/>
  <c r="L25" i="63"/>
  <c r="L25" i="19"/>
  <c r="L25" i="20" l="1"/>
  <c r="L25" i="3"/>
  <c r="L25" i="4"/>
  <c r="AK24" i="23" l="1"/>
  <c r="E49" i="23"/>
  <c r="M49" i="23"/>
  <c r="E46" i="23"/>
  <c r="AK21" i="23"/>
  <c r="M46" i="23"/>
  <c r="M42" i="23"/>
  <c r="AK17" i="23"/>
  <c r="E42" i="23"/>
  <c r="AK13" i="23"/>
  <c r="E38" i="23"/>
  <c r="M38" i="23"/>
  <c r="M34" i="23"/>
  <c r="E34" i="23"/>
  <c r="AK9" i="23"/>
  <c r="K45" i="23"/>
  <c r="AI20" i="23"/>
  <c r="C45" i="23"/>
  <c r="C41" i="23"/>
  <c r="AI16" i="23"/>
  <c r="K41" i="23"/>
  <c r="C37" i="23"/>
  <c r="AI12" i="23"/>
  <c r="K37" i="23"/>
  <c r="C33" i="23"/>
  <c r="AI8" i="23"/>
  <c r="K33" i="23"/>
  <c r="AM5" i="23"/>
  <c r="G30" i="23"/>
  <c r="O30" i="23"/>
  <c r="M48" i="23"/>
  <c r="AK23" i="23"/>
  <c r="E48" i="23"/>
  <c r="E44" i="23"/>
  <c r="AK19" i="23"/>
  <c r="M44" i="23"/>
  <c r="M40" i="23"/>
  <c r="E40" i="23"/>
  <c r="AK15" i="23"/>
  <c r="E36" i="23"/>
  <c r="AK11" i="23"/>
  <c r="M36" i="23"/>
  <c r="M32" i="23"/>
  <c r="AK7" i="23"/>
  <c r="E32" i="23"/>
  <c r="D30" i="23"/>
  <c r="AJ5" i="23"/>
  <c r="L30" i="23"/>
  <c r="AI22" i="23"/>
  <c r="K47" i="23"/>
  <c r="C47" i="23"/>
  <c r="C43" i="23"/>
  <c r="AI18" i="23"/>
  <c r="K43" i="23"/>
  <c r="AI14" i="23"/>
  <c r="K39" i="23"/>
  <c r="C39" i="23"/>
  <c r="K35" i="23"/>
  <c r="AI10" i="23"/>
  <c r="C35" i="23"/>
  <c r="K31" i="23"/>
  <c r="AI6" i="23"/>
  <c r="C31" i="23"/>
  <c r="E26" i="9"/>
  <c r="AJ8" i="23" l="1"/>
  <c r="D33" i="23"/>
  <c r="L33" i="23"/>
  <c r="L35" i="23"/>
  <c r="AJ10" i="23"/>
  <c r="D35" i="23"/>
  <c r="AL15" i="23"/>
  <c r="F40" i="23"/>
  <c r="N40" i="23"/>
  <c r="AL17" i="23"/>
  <c r="F42" i="23"/>
  <c r="N42" i="23"/>
  <c r="O45" i="23"/>
  <c r="G45" i="23"/>
  <c r="AM20" i="23"/>
  <c r="AM22" i="23"/>
  <c r="G47" i="23"/>
  <c r="O47" i="23"/>
  <c r="F30" i="23"/>
  <c r="G26" i="9"/>
  <c r="AL5" i="23"/>
  <c r="N30" i="23"/>
  <c r="O42" i="23"/>
  <c r="G42" i="23"/>
  <c r="AM17" i="23"/>
  <c r="AL22" i="23"/>
  <c r="F47" i="23"/>
  <c r="N47" i="23"/>
  <c r="L42" i="23"/>
  <c r="AJ17" i="23"/>
  <c r="D42" i="23"/>
  <c r="G46" i="23"/>
  <c r="AM21" i="23"/>
  <c r="O46" i="23"/>
  <c r="E35" i="23"/>
  <c r="AK10" i="23"/>
  <c r="M35" i="23"/>
  <c r="E43" i="23"/>
  <c r="AK18" i="23"/>
  <c r="M43" i="23"/>
  <c r="AI9" i="23"/>
  <c r="K34" i="23"/>
  <c r="C34" i="23"/>
  <c r="K42" i="23"/>
  <c r="AI17" i="23"/>
  <c r="C42" i="23"/>
  <c r="K49" i="23"/>
  <c r="C49" i="23"/>
  <c r="AI24" i="23"/>
  <c r="C30" i="23"/>
  <c r="D26" i="9"/>
  <c r="AI5" i="23"/>
  <c r="K30" i="23"/>
  <c r="AM8" i="23"/>
  <c r="G33" i="23"/>
  <c r="O33" i="23"/>
  <c r="G35" i="23"/>
  <c r="O35" i="23"/>
  <c r="AM10" i="23"/>
  <c r="AJ12" i="23"/>
  <c r="D37" i="23"/>
  <c r="L37" i="23"/>
  <c r="D39" i="23"/>
  <c r="L39" i="23"/>
  <c r="AJ14" i="23"/>
  <c r="F44" i="23"/>
  <c r="AL19" i="23"/>
  <c r="N44" i="23"/>
  <c r="AL21" i="23"/>
  <c r="N46" i="23"/>
  <c r="F46" i="23"/>
  <c r="K26" i="9"/>
  <c r="L44" i="23"/>
  <c r="AJ19" i="23"/>
  <c r="D44" i="23"/>
  <c r="AJ23" i="23"/>
  <c r="D48" i="23"/>
  <c r="L48" i="23"/>
  <c r="F43" i="23"/>
  <c r="AL18" i="23"/>
  <c r="N43" i="23"/>
  <c r="L32" i="23"/>
  <c r="AJ7" i="23"/>
  <c r="D32" i="23"/>
  <c r="AJ9" i="23"/>
  <c r="L34" i="23"/>
  <c r="D34" i="23"/>
  <c r="D36" i="23"/>
  <c r="AJ11" i="23"/>
  <c r="L36" i="23"/>
  <c r="AJ13" i="23"/>
  <c r="L38" i="23"/>
  <c r="D38" i="23"/>
  <c r="D40" i="23"/>
  <c r="L40" i="23"/>
  <c r="AJ15" i="23"/>
  <c r="AK12" i="23"/>
  <c r="M37" i="23"/>
  <c r="E37" i="23"/>
  <c r="E45" i="23"/>
  <c r="M45" i="23"/>
  <c r="AK20" i="23"/>
  <c r="E31" i="23"/>
  <c r="AK6" i="23"/>
  <c r="M31" i="23"/>
  <c r="K36" i="23"/>
  <c r="C36" i="23"/>
  <c r="AI11" i="23"/>
  <c r="C44" i="23"/>
  <c r="K44" i="23"/>
  <c r="AI19" i="23"/>
  <c r="F26" i="9"/>
  <c r="E30" i="23"/>
  <c r="AK5" i="23"/>
  <c r="M30" i="23"/>
  <c r="N32" i="23"/>
  <c r="F32" i="23"/>
  <c r="AL7" i="23"/>
  <c r="AL9" i="23"/>
  <c r="F34" i="23"/>
  <c r="N34" i="23"/>
  <c r="AM12" i="23"/>
  <c r="G37" i="23"/>
  <c r="O37" i="23"/>
  <c r="AM14" i="23"/>
  <c r="G39" i="23"/>
  <c r="O39" i="23"/>
  <c r="AJ16" i="23"/>
  <c r="L41" i="23"/>
  <c r="D41" i="23"/>
  <c r="AJ18" i="23"/>
  <c r="D43" i="23"/>
  <c r="L43" i="23"/>
  <c r="N48" i="23"/>
  <c r="F48" i="23"/>
  <c r="AL23" i="23"/>
  <c r="F49" i="23"/>
  <c r="N49" i="23"/>
  <c r="AL24" i="23"/>
  <c r="C26" i="9"/>
  <c r="N45" i="23"/>
  <c r="F45" i="23"/>
  <c r="AL20" i="23"/>
  <c r="O49" i="23"/>
  <c r="AM24" i="23"/>
  <c r="G49" i="23"/>
  <c r="G32" i="23"/>
  <c r="O32" i="23"/>
  <c r="AM7" i="23"/>
  <c r="AM9" i="23"/>
  <c r="O34" i="23"/>
  <c r="G34" i="23"/>
  <c r="AM11" i="23"/>
  <c r="O36" i="23"/>
  <c r="G36" i="23"/>
  <c r="G38" i="23"/>
  <c r="AM13" i="23"/>
  <c r="O38" i="23"/>
  <c r="O40" i="23"/>
  <c r="G40" i="23"/>
  <c r="AM15" i="23"/>
  <c r="O44" i="23"/>
  <c r="G44" i="23"/>
  <c r="AM19" i="23"/>
  <c r="G48" i="23"/>
  <c r="O48" i="23"/>
  <c r="AM23" i="23"/>
  <c r="C40" i="23"/>
  <c r="AI15" i="23"/>
  <c r="K40" i="23"/>
  <c r="E47" i="23"/>
  <c r="M47" i="23"/>
  <c r="AK22" i="23"/>
  <c r="AI7" i="23"/>
  <c r="C32" i="23"/>
  <c r="K32" i="23"/>
  <c r="K38" i="23"/>
  <c r="AI13" i="23"/>
  <c r="C38" i="23"/>
  <c r="K46" i="23"/>
  <c r="AI21" i="23"/>
  <c r="C46" i="23"/>
  <c r="AJ6" i="23"/>
  <c r="D31" i="23"/>
  <c r="L31" i="23"/>
  <c r="N36" i="23"/>
  <c r="AL11" i="23"/>
  <c r="F36" i="23"/>
  <c r="F38" i="23"/>
  <c r="N38" i="23"/>
  <c r="AL13" i="23"/>
  <c r="O41" i="23"/>
  <c r="AM16" i="23"/>
  <c r="G41" i="23"/>
  <c r="G43" i="23"/>
  <c r="AM18" i="23"/>
  <c r="O43" i="23"/>
  <c r="L45" i="23"/>
  <c r="AJ20" i="23"/>
  <c r="D45" i="23"/>
  <c r="D47" i="23"/>
  <c r="L47" i="23"/>
  <c r="AJ22" i="23"/>
  <c r="D46" i="23"/>
  <c r="L46" i="23"/>
  <c r="AJ21" i="23"/>
  <c r="AJ24" i="23"/>
  <c r="D49" i="23"/>
  <c r="L49" i="23"/>
  <c r="F31" i="23"/>
  <c r="N31" i="23"/>
  <c r="AL6" i="23"/>
  <c r="F33" i="23"/>
  <c r="AL8" i="23"/>
  <c r="N33" i="23"/>
  <c r="N35" i="23"/>
  <c r="F35" i="23"/>
  <c r="AL10" i="23"/>
  <c r="F37" i="23"/>
  <c r="AL12" i="23"/>
  <c r="N37" i="23"/>
  <c r="N39" i="23"/>
  <c r="F39" i="23"/>
  <c r="AL14" i="23"/>
  <c r="F41" i="23"/>
  <c r="AL16" i="23"/>
  <c r="N41" i="23"/>
  <c r="AK16" i="23"/>
  <c r="M41" i="23"/>
  <c r="E41" i="23"/>
  <c r="E33" i="23"/>
  <c r="M33" i="23"/>
  <c r="AK8" i="23"/>
  <c r="M39" i="23"/>
  <c r="AK14" i="23"/>
  <c r="E39" i="23"/>
  <c r="C48" i="23"/>
  <c r="AI23" i="23"/>
  <c r="K48" i="23"/>
  <c r="AM6" i="23" l="1"/>
  <c r="O31" i="23"/>
  <c r="G31" i="23"/>
  <c r="I26" i="9"/>
  <c r="L25" i="9"/>
  <c r="H26" i="19"/>
  <c r="U26" i="44"/>
  <c r="T26" i="44" s="1"/>
  <c r="L7" i="9"/>
  <c r="H26" i="9"/>
  <c r="H26" i="3" l="1"/>
  <c r="L6" i="9"/>
  <c r="L21" i="9"/>
  <c r="L9" i="9"/>
  <c r="L18" i="9"/>
  <c r="L24" i="9"/>
  <c r="L20" i="9"/>
  <c r="L16" i="9"/>
  <c r="L12" i="9"/>
  <c r="L23" i="9"/>
  <c r="L19" i="9"/>
  <c r="L11" i="9"/>
  <c r="H26" i="63"/>
  <c r="H26" i="20"/>
  <c r="H26" i="5"/>
  <c r="L8" i="9"/>
  <c r="H26" i="4"/>
  <c r="L13" i="9"/>
  <c r="L17" i="9"/>
  <c r="L14" i="9"/>
  <c r="L15" i="9"/>
  <c r="L10" i="9"/>
  <c r="L22" i="9"/>
  <c r="L6" i="19" l="1"/>
  <c r="J26" i="19"/>
  <c r="L26" i="19" s="1"/>
  <c r="J26" i="9"/>
  <c r="L26" i="9" s="1"/>
  <c r="L25" i="1"/>
  <c r="L6" i="3" l="1"/>
  <c r="J26" i="3"/>
  <c r="L26" i="3" s="1"/>
  <c r="V25" i="1"/>
  <c r="AB25" i="1" s="1"/>
  <c r="G24" i="23" s="1"/>
  <c r="R25" i="1"/>
  <c r="X25" i="1" s="1"/>
  <c r="C24" i="23" s="1"/>
  <c r="T25" i="1"/>
  <c r="Z25" i="1" s="1"/>
  <c r="E24" i="23" s="1"/>
  <c r="S25" i="1"/>
  <c r="Y25" i="1" s="1"/>
  <c r="D24" i="23" s="1"/>
  <c r="U25" i="1"/>
  <c r="AA25" i="1" s="1"/>
  <c r="F24" i="23" s="1"/>
  <c r="Q25" i="1"/>
  <c r="L6" i="63"/>
  <c r="J26" i="63"/>
  <c r="L26" i="63" s="1"/>
  <c r="J26" i="20"/>
  <c r="L26" i="20" s="1"/>
  <c r="L6" i="20"/>
  <c r="L6" i="4"/>
  <c r="J26" i="4"/>
  <c r="L26" i="4" s="1"/>
  <c r="L6" i="5"/>
  <c r="J26" i="5"/>
  <c r="L26" i="5" s="1"/>
  <c r="H26" i="1"/>
  <c r="J26" i="1" l="1"/>
  <c r="L26" i="1" s="1"/>
  <c r="L6" i="1"/>
  <c r="V6" i="1" l="1"/>
  <c r="AB6" i="1" s="1"/>
  <c r="G5" i="23" s="1"/>
  <c r="U6" i="1"/>
  <c r="AA6" i="1" s="1"/>
  <c r="F5" i="23" s="1"/>
  <c r="T6" i="1"/>
  <c r="Z6" i="1" s="1"/>
  <c r="E5" i="23" s="1"/>
  <c r="S6" i="1"/>
  <c r="Y6" i="1" s="1"/>
  <c r="D5" i="23" s="1"/>
  <c r="Q6" i="1"/>
  <c r="R6" i="1"/>
  <c r="X6" i="1" s="1"/>
  <c r="C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2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200-00000200000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3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300-00000200000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4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400-00000200000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5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500-00000200000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6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600-00000200000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7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700-00000200000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8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800-00000200000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9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900-000002000000}">
      <text>
        <r>
          <rPr>
            <b/>
            <sz val="8"/>
            <color indexed="81"/>
            <rFont val="Tahoma"/>
            <family val="2"/>
          </rPr>
          <t>AWP II:</t>
        </r>
        <r>
          <rPr>
            <sz val="8"/>
            <color indexed="81"/>
            <rFont val="Tahoma"/>
            <family val="2"/>
          </rPr>
          <t xml:space="preserve">
Sum of:
Total Non-Mesothelioma
Mesothelioma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A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A00-000002000000}">
      <text>
        <r>
          <rPr>
            <b/>
            <sz val="8"/>
            <color indexed="81"/>
            <rFont val="Tahoma"/>
            <family val="2"/>
          </rPr>
          <t>AWP II:</t>
        </r>
        <r>
          <rPr>
            <sz val="8"/>
            <color indexed="81"/>
            <rFont val="Tahoma"/>
            <family val="2"/>
          </rPr>
          <t xml:space="preserve">
Sum of:
Total Non-Mesothelioma
Mesothelioma</t>
        </r>
      </text>
    </comment>
  </commentList>
</comments>
</file>

<file path=xl/sharedStrings.xml><?xml version="1.0" encoding="utf-8"?>
<sst xmlns="http://schemas.openxmlformats.org/spreadsheetml/2006/main" count="378" uniqueCount="114">
  <si>
    <t>Notification Year</t>
  </si>
  <si>
    <t>Pleural Plaques</t>
  </si>
  <si>
    <t>Asbestosis</t>
  </si>
  <si>
    <t>Asbestos Related Lung Cancer</t>
  </si>
  <si>
    <t>Mesothelioma</t>
  </si>
  <si>
    <t>Total Non-Mesothelioma</t>
  </si>
  <si>
    <t>Total</t>
  </si>
  <si>
    <t>Pleural Thickening</t>
  </si>
  <si>
    <t>Total Identified Asbestos Related</t>
  </si>
  <si>
    <t>Total Unidentified Asbestos Related</t>
  </si>
  <si>
    <t>NUMBER OF CLAIMS NOTIFIED BY NOTIFICATION YEAR</t>
  </si>
  <si>
    <t>AVERAGE AGE OF CLAIMANT AT NOTIFICATION BY NOTIFICATION YEAR</t>
  </si>
  <si>
    <t>Notes</t>
  </si>
  <si>
    <t>Please provide the number of claims (nil and non-nil) notified to your company for each notification year, split by disease-type.</t>
  </si>
  <si>
    <t>Gross means gross of any reinsurance amounts, but net of any recoveries from any other primary insurers</t>
  </si>
  <si>
    <t>Please provide the average age of claimants at notification by notification year where date of birth of claimant is available</t>
  </si>
  <si>
    <t>Please give a rough indication of the % of claims for which this data is available</t>
  </si>
  <si>
    <t>Settlement Year</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</si>
  <si>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</si>
  <si>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</si>
  <si>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Please provide the total gross incurred amount (paid + outstandings) in respect of indemnity and costs (both own and third-party) on all notified claims (open or settled) for each notification year, split by disease-type.</t>
  </si>
  <si>
    <t>Total Identified Asbestos Related = Total Non-Mesothelioma + Mesothelioma</t>
  </si>
  <si>
    <t>NUMBER OF CLAIMS SETTLED AT COST (NON-ZERO) BY NOTIFICATION YEAR</t>
  </si>
  <si>
    <t>NUMBER OF CLAIMS SETTLED AT COST (NON-ZERO) BY CLAIM SETTLEMENT YEAR</t>
  </si>
  <si>
    <t>Please provide the number of claims notified to your company and settled at cost for each year of claim settlement, split by disease-type.</t>
  </si>
  <si>
    <t>Please provide the total gross paid amount in respect of indemnity and costs (both own and third-party) on all settled claim for each settlement year, split by disease-type.</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</si>
  <si>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</si>
  <si>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NUMBER OF CLAIMS SETTLED AT TRUE NIL COST (£0) BY CLAIM SETTLEMENT YEAR</t>
  </si>
  <si>
    <t>Total Non-Mesothelioma = Pleural Plaques (Scottish &amp; NI) + Asbestosis + Asbestos Related Lung Cancer + Pleural Thickening</t>
  </si>
  <si>
    <t>GROSS INCURRED AMOUNT (£) BY CLAIM NOTIFICATION YEAR</t>
  </si>
  <si>
    <t>GROSS PAID AMOUNT (£) ON SETTLED CLAIMS BY SETTLEMENT YEAR</t>
  </si>
  <si>
    <t>Pleural Plaques (Scottish &amp; NI exposure only)</t>
  </si>
  <si>
    <t>Percentage of Identified That is</t>
  </si>
  <si>
    <t>Adjusted Total - Survey Only</t>
  </si>
  <si>
    <t>AVERAGE INCURRED CLAIM COST BY NOTIFICATION YEAR - includes nils</t>
  </si>
  <si>
    <t>AVERAGE SETTLED CLAIM COST BY SETTLEMENT YEAR - excludes nils</t>
  </si>
  <si>
    <t>AVERAGE SETTLED CLAIM COST BY SETTLEMENT YEAR - includes nils</t>
  </si>
  <si>
    <t>NIL CLAIMS PERCENTAGE BY SETTLEMENT YEAR</t>
  </si>
  <si>
    <t>5yr simple</t>
  </si>
  <si>
    <t>5yr weighted</t>
  </si>
  <si>
    <t>Average exposure year by notification year - Mesothelioma only</t>
  </si>
  <si>
    <t>Living</t>
  </si>
  <si>
    <t>Deceased</t>
  </si>
  <si>
    <t>Not known</t>
  </si>
  <si>
    <t>Total Mesothelioma</t>
  </si>
  <si>
    <t>Male</t>
  </si>
  <si>
    <t>Female</t>
  </si>
  <si>
    <t>England &amp; Wales</t>
  </si>
  <si>
    <t>Scotland</t>
  </si>
  <si>
    <t>Northern Ireland</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</si>
  <si>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</si>
  <si>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</si>
  <si>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For mesothelioma claims only</t>
  </si>
  <si>
    <t>Percentage of total that is unidentified</t>
  </si>
  <si>
    <t>NIL SETTLED CLAIMS PERCENTAGE BY NOTIFICATION YEAR</t>
  </si>
  <si>
    <t>AVERAGE INCURRED CLAIM COST BY NOTIFICATION YEAR - excludes settled nils</t>
  </si>
  <si>
    <t>PERCENTAGE OF CLAIMS OPEN BY NOTIFICATION YEAR</t>
  </si>
  <si>
    <t>SETTLED CLAIMS AT COST PERCENTAGE BY NOTIFICATION YEAR</t>
  </si>
  <si>
    <t>Reliable and Consistent = Y</t>
  </si>
  <si>
    <t>3) Nil Settled (SY)</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</si>
  <si>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</si>
  <si>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</si>
  <si>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</si>
  <si>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Availability %</t>
  </si>
  <si>
    <t>1) Claims Notified</t>
  </si>
  <si>
    <t>2) Nil Settled (NY)</t>
  </si>
  <si>
    <t>4) Settled At Cost (NY)</t>
  </si>
  <si>
    <t>5) Settled At Cost (SY)</t>
  </si>
  <si>
    <t>6) Incurred (NY)</t>
  </si>
  <si>
    <t>8) Paid on Settled (SY)</t>
  </si>
  <si>
    <t>9) Average Age (NY)</t>
  </si>
  <si>
    <t>10) Mesothelioma info (NY)</t>
  </si>
  <si>
    <t>Number of participants</t>
  </si>
  <si>
    <t>Covering notes from the UK Asbestos Working Party</t>
  </si>
  <si>
    <t>The number of claims in the context of this exercise represents the number of notifications to individual insurers.</t>
  </si>
  <si>
    <t>A claimant may bring a claim against several insurers.  The number of claims reported here will be greater than the number of underlying claimants.</t>
  </si>
  <si>
    <t>1. reproduced accurately and is unaltered;</t>
  </si>
  <si>
    <t>2. not used in a misleading context; and</t>
  </si>
  <si>
    <t xml:space="preserve">3. correctly referenced and includes both the IFoA’s disclaimer notice set out above and the IFoA’s copyright notice, as follows: </t>
  </si>
  <si>
    <t>The data differs in places compared with previous data collected, in part due to changes in the participants who were willing and able to contribute data.</t>
  </si>
  <si>
    <r>
      <rPr>
        <b/>
        <sz val="16"/>
        <rFont val="Arial"/>
        <family val="2"/>
      </rPr>
      <t>Copyright notice:</t>
    </r>
    <r>
      <rPr>
        <b/>
        <sz val="13"/>
        <rFont val="Arial"/>
        <family val="2"/>
      </rPr>
      <t xml:space="preserve"> You may reproduce the contents of this spreadsheet provided if it is:</t>
    </r>
  </si>
  <si>
    <t>Weighted Average</t>
  </si>
  <si>
    <t>Please provide the number of claims notified to your company and settled at cost for each notification year, split by disease-type.</t>
  </si>
  <si>
    <t>Please provide the total gross incurred amount (paid + outstandings) in respect of indemnity and costs (both own and third-party) on all notified claims (open or settled) for each notification year, split by country of exposure</t>
  </si>
  <si>
    <t>MESOTHELIOMA CLAIMANT STATUS AT NOTIFICATION BY NOTIFICATION YEAR</t>
  </si>
  <si>
    <t>MESOTHELIOMA CLAIMANT GENDER BY NOTIFICATION YEAR</t>
  </si>
  <si>
    <t>NUMBER OF MESOTHELIOMA CLAIMS BY NOTIFICATION YEAR AND COUNTRY OF EXPOSURE</t>
  </si>
  <si>
    <t>GROSS INCURRED AMOUNT (£) BY MESOTHELIOMA NOTIFICATION YEAR AND COUNTRY OF EXPOSURE</t>
  </si>
  <si>
    <t>© Institute and Faculty of Actuaries' UK Asbestos Working Party</t>
  </si>
  <si>
    <t>AVERAGE SETTLED CLAIM COST BY NOTIFICATION YEAR - includes nils</t>
  </si>
  <si>
    <t>AVERAGE SETTLED CLAIM COST BY NOTIFICATION YEAR - excludes settled nils</t>
  </si>
  <si>
    <t>Disclaimer: This spreadsheet has been prepared by and/or on behalf of the AWP of the Institute and Facility of Actuaries ("IFoA").  
The IFoA does not accept any responsibility and/or liability whatsoever for the content or use of this spreadsheet.  
Whilst care has been taken during the development of the spreadsheet, the IFoA does not 
(i) warrant its accuracy; or 
(ii) guarantee any outcome or result from the application of this spreadsheet or of any of the IFoA’s work (whether contained in or arising from the application of this spreadsheet or otherwise).  
You assume sole responsibility for your use of this spreadsheet, and for any and all conclusions drawn from its use.  
The IFoA hereby excludes all warranties, representations, conditions and all other terms of any kind whatsoever implied by statute or common law in relation to this spreadsheet, to the fullest extent permitted by applicable law.  
If you are in any doubt as to using anything produced by the IFoA, please seek independent advice.</t>
  </si>
  <si>
    <t>The data included is the raw aggregated data (apart from the changes on Pleural Plaques (Scottish &amp; NI exposure only) claims, see below).  No adjustments have been made to gross up for entities unable to provide data for certain years.</t>
  </si>
  <si>
    <t>Please provide the number of claims (nil and non-nil) notified to your company for each notification year, split by country of exposure</t>
  </si>
  <si>
    <t>STATUS BY NOTIFICATION YEAR CHECK</t>
  </si>
  <si>
    <t xml:space="preserve"> </t>
  </si>
  <si>
    <t>Average participants who completed this field</t>
  </si>
  <si>
    <t>Actual participation rate across all companies</t>
  </si>
  <si>
    <t>VOLUME WEIGHTED AVERAGE AGE OF CLAIMANT AT NOTIFICATION BY NOTIFICATION YEAR</t>
  </si>
  <si>
    <t>11) Mesothelioma info (SY)</t>
  </si>
  <si>
    <t>NUMBER OF MESOTHELIOMA CLAIMS SETTLED AT COST (NON-ZERO) BY CLAIM SETTLEMENT YEAR AND COUNTRY OF EXPOSURE</t>
  </si>
  <si>
    <t>GROSS PAID AMOUNT (£) ON SETTLED MESOTHELIOMA CLAIMS BY SETTLEMENT YEAR AND COUNTRY OF EXPOSURE</t>
  </si>
  <si>
    <t>MESOTHELIOMA CLAIMANT STATUS AT SETTLEMENT BY SETTLEMENT YEAR</t>
  </si>
  <si>
    <t>Please provide the total gross paid amount in respect of indemnity and costs (both own and third-party) on all settled claim for each settlement year, split by country of exposure</t>
  </si>
  <si>
    <t>Please provide the number of claims notified to your company and settled at cost for each year of claim settlement, split by country of exposure</t>
  </si>
  <si>
    <t>The relevant summaries on ACPC, nils percentages and open percentages are internally consistent.</t>
  </si>
  <si>
    <t>NUMBER OF CLAIMS NOTIFIED BY NOTIFICATION YEAR - includes nils and unidentified allocation</t>
  </si>
  <si>
    <t>INCURRED</t>
  </si>
  <si>
    <t>The Institute and Facility of Actuaries' UK Asbestos Working Party ("AWP") have continued their market wide data collection for 2020, and would like to thank those who contributed to the exercise.</t>
  </si>
  <si>
    <t>Data has been collected as at year-end 2020 to produce the attached aggregated summaries.</t>
  </si>
  <si>
    <t>UK Asbestos Working Party Disclaimer: Data as at 31/12/2020</t>
  </si>
  <si>
    <t>The data collected covers 10 participating entities, believed to represent a majority of the insurance market.</t>
  </si>
  <si>
    <t>Not all 10 participants were able to provide data for all sections of the exercise or the same years.  The number of contributors has been indicated on the relevant worksheet tabs.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</si>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</sst>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_-* #,##0_-;\-* #,##0_-;_-* &quot;-&quot;??_-;_-@_-"/>
    <numFmt numFmtId="166" formatCode="_-* #,##0.0_-;\-* #,##0.0_-;_-* &quot;-&quot;??_-;_-@_-"/>
    <numFmt numFmtId="167" formatCode="0.0"/>
    <numFmt numFmtId="168" formatCode="#,##0.0"/>
    <numFmt numFmtId="169" formatCode="#,##0;\-#,##0;\-"/>
    <numFmt numFmtId="170" formatCode="0.0%"/>
    <numFmt numFmtId="171" formatCode="_(* #,##0_);_(* \(#,##0\);_(* &quot;-&quot;??_);_(@_)"/>
    <numFmt numFmtId="172" formatCode="&quot;£&quot;#,##0.0&quot;m&quot;"/>
  </numFmts>
  <fonts count="21" x14ac:knownFonts="1">
    <font>
      <sz val="10"/>
      <name val="Arial"/>
    </font>
    <font>
      <sz val="11"/>
      <color theme="1"/>
      <name val="Calibri"/>
      <family val="2"/>
      <scheme val="minor"/>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sz val="10"/>
      <name val="Arial"/>
      <family val="2"/>
    </font>
    <font>
      <b/>
      <sz val="12"/>
      <name val="Arial"/>
      <family val="2"/>
    </font>
    <font>
      <b/>
      <sz val="13"/>
      <name val="Arial"/>
      <family val="2"/>
    </font>
    <font>
      <sz val="13"/>
      <name val="Arial"/>
      <family val="2"/>
    </font>
    <font>
      <b/>
      <u/>
      <sz val="16"/>
      <name val="Arial"/>
      <family val="2"/>
    </font>
    <font>
      <b/>
      <sz val="16"/>
      <name val="Arial"/>
      <family val="2"/>
    </font>
    <font>
      <sz val="10"/>
      <color theme="1"/>
      <name val="Arial"/>
      <family val="2"/>
    </font>
    <font>
      <sz val="11"/>
      <color theme="1"/>
      <name val="Arial"/>
      <family val="2"/>
    </font>
    <font>
      <b/>
      <sz val="11"/>
      <color theme="1"/>
      <name val="Arial"/>
      <family val="2"/>
    </font>
    <font>
      <b/>
      <sz val="10"/>
      <color rgb="FFFF0000"/>
      <name val="Arial"/>
      <family val="2"/>
    </font>
    <font>
      <sz val="10"/>
      <color rgb="FFFF0000"/>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1">
    <xf numFmtId="0" fontId="0" fillId="0" borderId="0"/>
    <xf numFmtId="164"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2"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279">
    <xf numFmtId="0" fontId="0" fillId="0" borderId="0" xfId="0"/>
    <xf numFmtId="0" fontId="5" fillId="0" borderId="0" xfId="0" applyFont="1"/>
    <xf numFmtId="0" fontId="6" fillId="0" borderId="0" xfId="0" applyFont="1"/>
    <xf numFmtId="0" fontId="3" fillId="0" borderId="3" xfId="0" applyFont="1" applyFill="1" applyBorder="1" applyAlignment="1">
      <alignment horizontal="center" vertical="center" wrapText="1"/>
    </xf>
    <xf numFmtId="165" fontId="3" fillId="0" borderId="0" xfId="1" applyNumberFormat="1" applyFont="1" applyFill="1" applyBorder="1"/>
    <xf numFmtId="0" fontId="2" fillId="0" borderId="1" xfId="0" applyFont="1" applyBorder="1" applyAlignment="1">
      <alignment horizontal="center" vertical="center" wrapText="1"/>
    </xf>
    <xf numFmtId="0" fontId="2" fillId="0" borderId="0" xfId="0" applyFont="1"/>
    <xf numFmtId="9" fontId="2" fillId="0" borderId="10" xfId="3" applyFont="1" applyBorder="1" applyAlignment="1">
      <alignment horizontal="center"/>
    </xf>
    <xf numFmtId="165" fontId="2" fillId="0" borderId="0" xfId="1" applyNumberFormat="1" applyFont="1" applyFill="1" applyBorder="1"/>
    <xf numFmtId="165" fontId="2" fillId="0" borderId="10" xfId="1" applyNumberFormat="1" applyFont="1" applyFill="1" applyBorder="1"/>
    <xf numFmtId="165" fontId="2" fillId="0" borderId="11" xfId="1" applyNumberFormat="1" applyFont="1" applyFill="1" applyBorder="1"/>
    <xf numFmtId="165" fontId="2" fillId="0" borderId="7" xfId="1" applyNumberFormat="1" applyFont="1" applyFill="1" applyBorder="1"/>
    <xf numFmtId="165" fontId="2" fillId="0" borderId="8" xfId="1" applyNumberFormat="1" applyFont="1" applyFill="1" applyBorder="1"/>
    <xf numFmtId="165" fontId="2" fillId="0" borderId="9" xfId="1" applyNumberFormat="1" applyFont="1" applyFill="1" applyBorder="1"/>
    <xf numFmtId="0" fontId="6" fillId="0" borderId="0" xfId="4" applyFont="1"/>
    <xf numFmtId="0" fontId="5" fillId="0" borderId="0" xfId="4" applyFont="1"/>
    <xf numFmtId="165" fontId="2" fillId="0" borderId="5" xfId="1" applyNumberFormat="1" applyFont="1" applyFill="1" applyBorder="1"/>
    <xf numFmtId="165" fontId="3" fillId="0" borderId="11" xfId="1" applyNumberFormat="1" applyFont="1" applyFill="1" applyBorder="1"/>
    <xf numFmtId="165" fontId="3" fillId="0" borderId="1" xfId="1" applyNumberFormat="1" applyFont="1" applyFill="1" applyBorder="1"/>
    <xf numFmtId="165" fontId="3" fillId="0" borderId="2" xfId="1" applyNumberFormat="1" applyFont="1" applyFill="1" applyBorder="1"/>
    <xf numFmtId="165" fontId="2" fillId="0" borderId="0" xfId="1" applyNumberFormat="1" applyFont="1"/>
    <xf numFmtId="0" fontId="2" fillId="0" borderId="2" xfId="4" applyFont="1" applyBorder="1" applyAlignment="1">
      <alignment horizontal="center" vertical="center" wrapText="1"/>
    </xf>
    <xf numFmtId="0" fontId="3" fillId="0" borderId="0" xfId="0" applyFont="1"/>
    <xf numFmtId="0" fontId="3" fillId="0" borderId="3" xfId="0" applyFont="1" applyBorder="1" applyAlignment="1">
      <alignment horizontal="center" vertical="center" wrapText="1"/>
    </xf>
    <xf numFmtId="3" fontId="3" fillId="0" borderId="1" xfId="4" applyNumberFormat="1" applyFont="1" applyBorder="1"/>
    <xf numFmtId="9" fontId="2" fillId="0" borderId="7" xfId="3" applyFont="1" applyBorder="1" applyAlignment="1">
      <alignment horizontal="center"/>
    </xf>
    <xf numFmtId="9" fontId="2" fillId="0" borderId="8" xfId="3" applyFont="1" applyBorder="1" applyAlignment="1">
      <alignment horizontal="center"/>
    </xf>
    <xf numFmtId="9" fontId="2" fillId="0" borderId="9" xfId="3" applyFont="1" applyBorder="1" applyAlignment="1">
      <alignment horizontal="center"/>
    </xf>
    <xf numFmtId="3" fontId="2" fillId="0" borderId="7" xfId="0" applyNumberFormat="1" applyFont="1" applyBorder="1"/>
    <xf numFmtId="3" fontId="2" fillId="0" borderId="8" xfId="0" applyNumberFormat="1" applyFont="1" applyBorder="1"/>
    <xf numFmtId="3" fontId="2" fillId="0" borderId="9" xfId="0" applyNumberFormat="1" applyFont="1" applyBorder="1"/>
    <xf numFmtId="166" fontId="2" fillId="0" borderId="5" xfId="1" applyNumberFormat="1" applyFont="1" applyFill="1" applyBorder="1"/>
    <xf numFmtId="0" fontId="2" fillId="0" borderId="0" xfId="0" applyFont="1" applyFill="1"/>
    <xf numFmtId="9" fontId="2" fillId="0" borderId="0" xfId="2" applyFont="1" applyFill="1"/>
    <xf numFmtId="9" fontId="2" fillId="0" borderId="0" xfId="2" applyFont="1"/>
    <xf numFmtId="165" fontId="2" fillId="0" borderId="5" xfId="5" applyNumberFormat="1" applyFont="1" applyFill="1" applyBorder="1"/>
    <xf numFmtId="165" fontId="3" fillId="0" borderId="4" xfId="1" applyNumberFormat="1" applyFont="1" applyFill="1" applyBorder="1"/>
    <xf numFmtId="165" fontId="3" fillId="0" borderId="3" xfId="1" applyNumberFormat="1" applyFont="1" applyFill="1" applyBorder="1"/>
    <xf numFmtId="3" fontId="2" fillId="0" borderId="5"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2" fontId="4" fillId="0" borderId="0" xfId="1" applyNumberFormat="1" applyFont="1"/>
    <xf numFmtId="0" fontId="3" fillId="0" borderId="3" xfId="6" applyFont="1" applyFill="1" applyBorder="1" applyAlignment="1">
      <alignment horizontal="center" vertical="center" wrapText="1"/>
    </xf>
    <xf numFmtId="0" fontId="2" fillId="0" borderId="3" xfId="6" applyFont="1" applyBorder="1" applyAlignment="1">
      <alignment horizontal="center" vertical="center" wrapText="1"/>
    </xf>
    <xf numFmtId="0" fontId="6" fillId="0" borderId="0" xfId="6" applyFont="1"/>
    <xf numFmtId="0" fontId="5" fillId="0" borderId="0" xfId="6" applyFont="1"/>
    <xf numFmtId="166" fontId="2" fillId="0" borderId="6" xfId="1" applyNumberFormat="1" applyFont="1" applyFill="1" applyBorder="1"/>
    <xf numFmtId="0" fontId="11" fillId="0" borderId="0" xfId="0" applyFont="1"/>
    <xf numFmtId="0" fontId="3" fillId="0" borderId="0" xfId="0" applyFont="1" applyBorder="1" applyAlignment="1">
      <alignment horizontal="center"/>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5" xfId="0" applyNumberFormat="1"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0" xfId="4" applyFont="1" applyAlignment="1">
      <alignment vertical="center"/>
    </xf>
    <xf numFmtId="0" fontId="2" fillId="0" borderId="0" xfId="4" applyFont="1" applyAlignment="1">
      <alignment vertical="center" wrapText="1"/>
    </xf>
    <xf numFmtId="0" fontId="12" fillId="0" borderId="0" xfId="8" applyFont="1" applyAlignment="1">
      <alignment vertical="center"/>
    </xf>
    <xf numFmtId="0" fontId="3" fillId="0" borderId="0" xfId="4" applyFont="1" applyAlignment="1">
      <alignment vertical="center"/>
    </xf>
    <xf numFmtId="0" fontId="13" fillId="0" borderId="0" xfId="4" applyFont="1" applyAlignment="1">
      <alignment vertical="center"/>
    </xf>
    <xf numFmtId="0" fontId="13" fillId="0" borderId="0" xfId="8" applyFont="1" applyAlignment="1">
      <alignment vertical="center"/>
    </xf>
    <xf numFmtId="0" fontId="13" fillId="0" borderId="0" xfId="8" applyFont="1" applyAlignment="1">
      <alignment horizontal="left" vertical="center" wrapText="1"/>
    </xf>
    <xf numFmtId="0" fontId="14" fillId="0" borderId="0" xfId="8" applyFont="1" applyAlignment="1">
      <alignment vertical="center"/>
    </xf>
    <xf numFmtId="166" fontId="3" fillId="0" borderId="11" xfId="0" applyNumberFormat="1" applyFont="1" applyFill="1" applyBorder="1"/>
    <xf numFmtId="166" fontId="3" fillId="0" borderId="9" xfId="0" applyNumberFormat="1" applyFont="1" applyFill="1" applyBorder="1"/>
    <xf numFmtId="168" fontId="3" fillId="0" borderId="6" xfId="0" applyNumberFormat="1" applyFont="1" applyFill="1" applyBorder="1"/>
    <xf numFmtId="168" fontId="3" fillId="0" borderId="7" xfId="0" applyNumberFormat="1" applyFont="1" applyFill="1" applyBorder="1"/>
    <xf numFmtId="168" fontId="3" fillId="0" borderId="8" xfId="0" applyNumberFormat="1" applyFont="1" applyFill="1" applyBorder="1"/>
    <xf numFmtId="168" fontId="3" fillId="0" borderId="9" xfId="0" applyNumberFormat="1" applyFont="1" applyFill="1" applyBorder="1"/>
    <xf numFmtId="168" fontId="3" fillId="0" borderId="1" xfId="0" applyNumberFormat="1" applyFont="1" applyFill="1" applyBorder="1"/>
    <xf numFmtId="0" fontId="3" fillId="0" borderId="0" xfId="0" applyFont="1" applyFill="1"/>
    <xf numFmtId="3" fontId="3" fillId="0" borderId="4" xfId="4" applyNumberFormat="1" applyFont="1" applyBorder="1"/>
    <xf numFmtId="3" fontId="3" fillId="0" borderId="2" xfId="4" applyNumberFormat="1" applyFont="1" applyBorder="1"/>
    <xf numFmtId="167" fontId="3" fillId="0" borderId="1" xfId="4" applyNumberFormat="1" applyFont="1" applyBorder="1"/>
    <xf numFmtId="0" fontId="3" fillId="0" borderId="0" xfId="4" applyFont="1"/>
    <xf numFmtId="0" fontId="2" fillId="0" borderId="0" xfId="4" applyFont="1"/>
    <xf numFmtId="3" fontId="3" fillId="0" borderId="5" xfId="4" applyNumberFormat="1" applyFont="1" applyFill="1" applyBorder="1"/>
    <xf numFmtId="3" fontId="3" fillId="0" borderId="6" xfId="4" applyNumberFormat="1" applyFont="1" applyFill="1" applyBorder="1"/>
    <xf numFmtId="0" fontId="3" fillId="0" borderId="1" xfId="4" applyFont="1" applyBorder="1" applyAlignment="1">
      <alignment horizontal="center" vertical="center" wrapText="1"/>
    </xf>
    <xf numFmtId="167" fontId="3" fillId="0" borderId="5" xfId="4" applyNumberFormat="1" applyFont="1" applyFill="1" applyBorder="1"/>
    <xf numFmtId="165" fontId="2" fillId="0" borderId="0" xfId="0" applyNumberFormat="1" applyFont="1"/>
    <xf numFmtId="3" fontId="2" fillId="0" borderId="0" xfId="4" applyNumberFormat="1" applyFont="1" applyFill="1" applyBorder="1"/>
    <xf numFmtId="3" fontId="2" fillId="0" borderId="8" xfId="4" applyNumberFormat="1" applyFont="1" applyFill="1" applyBorder="1"/>
    <xf numFmtId="3" fontId="2" fillId="0" borderId="0" xfId="4" applyNumberFormat="1" applyFont="1"/>
    <xf numFmtId="166" fontId="2" fillId="0" borderId="5" xfId="0" applyNumberFormat="1" applyFont="1" applyFill="1" applyBorder="1"/>
    <xf numFmtId="166" fontId="2" fillId="0" borderId="0" xfId="0" applyNumberFormat="1" applyFont="1" applyFill="1" applyBorder="1"/>
    <xf numFmtId="166" fontId="2" fillId="0" borderId="10" xfId="0" applyNumberFormat="1" applyFont="1" applyFill="1" applyBorder="1"/>
    <xf numFmtId="166" fontId="2" fillId="0" borderId="11" xfId="0" applyNumberFormat="1" applyFont="1" applyFill="1" applyBorder="1"/>
    <xf numFmtId="166" fontId="2" fillId="0" borderId="8" xfId="0" applyNumberFormat="1" applyFont="1" applyFill="1" applyBorder="1"/>
    <xf numFmtId="166" fontId="2" fillId="0" borderId="7" xfId="0" applyNumberFormat="1" applyFont="1" applyFill="1" applyBorder="1"/>
    <xf numFmtId="166" fontId="2" fillId="0" borderId="9" xfId="0" applyNumberFormat="1" applyFont="1" applyFill="1" applyBorder="1"/>
    <xf numFmtId="0" fontId="2" fillId="0" borderId="0" xfId="0" applyFont="1" applyBorder="1"/>
    <xf numFmtId="165" fontId="2" fillId="0" borderId="0" xfId="1" applyNumberFormat="1" applyFont="1" applyBorder="1"/>
    <xf numFmtId="164" fontId="2" fillId="0" borderId="0" xfId="0" applyNumberFormat="1" applyFont="1"/>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9" fontId="2" fillId="0" borderId="0" xfId="3" applyFont="1" applyBorder="1" applyAlignment="1">
      <alignment horizontal="center"/>
    </xf>
    <xf numFmtId="9" fontId="2" fillId="0" borderId="11" xfId="3" applyFont="1" applyBorder="1" applyAlignment="1">
      <alignment horizontal="center"/>
    </xf>
    <xf numFmtId="3" fontId="2" fillId="0" borderId="10" xfId="0" applyNumberFormat="1" applyFont="1" applyBorder="1"/>
    <xf numFmtId="3" fontId="2" fillId="0" borderId="0" xfId="0" applyNumberFormat="1" applyFont="1" applyBorder="1"/>
    <xf numFmtId="3" fontId="2" fillId="0" borderId="11" xfId="0" applyNumberFormat="1" applyFont="1" applyBorder="1"/>
    <xf numFmtId="14" fontId="2" fillId="0" borderId="0" xfId="0" applyNumberFormat="1" applyFont="1" applyFill="1"/>
    <xf numFmtId="0" fontId="2" fillId="0" borderId="3" xfId="0" applyFont="1" applyFill="1" applyBorder="1" applyAlignment="1">
      <alignment horizontal="center" vertical="center" wrapText="1"/>
    </xf>
    <xf numFmtId="0" fontId="2" fillId="0" borderId="10" xfId="0" applyFont="1" applyFill="1" applyBorder="1" applyAlignment="1">
      <alignment horizontal="left"/>
    </xf>
    <xf numFmtId="166" fontId="2" fillId="0" borderId="10" xfId="1" applyNumberFormat="1" applyFont="1" applyFill="1" applyBorder="1"/>
    <xf numFmtId="166" fontId="2" fillId="0" borderId="0" xfId="1" applyNumberFormat="1" applyFont="1" applyFill="1" applyBorder="1"/>
    <xf numFmtId="166" fontId="2" fillId="0" borderId="11" xfId="1" applyNumberFormat="1" applyFont="1" applyFill="1" applyBorder="1"/>
    <xf numFmtId="0" fontId="2" fillId="0" borderId="7" xfId="0" applyFont="1" applyFill="1" applyBorder="1" applyAlignment="1">
      <alignment horizontal="left"/>
    </xf>
    <xf numFmtId="166" fontId="2" fillId="0" borderId="7" xfId="1" applyNumberFormat="1" applyFont="1" applyFill="1" applyBorder="1"/>
    <xf numFmtId="166" fontId="2" fillId="0" borderId="8" xfId="1" applyNumberFormat="1" applyFont="1" applyFill="1" applyBorder="1"/>
    <xf numFmtId="166" fontId="2" fillId="0" borderId="9" xfId="1" applyNumberFormat="1" applyFont="1" applyFill="1" applyBorder="1"/>
    <xf numFmtId="0" fontId="2" fillId="0" borderId="0" xfId="0" applyFont="1" applyFill="1" applyBorder="1" applyAlignment="1">
      <alignment horizontal="left"/>
    </xf>
    <xf numFmtId="0" fontId="2" fillId="0" borderId="0" xfId="0" applyFont="1" applyFill="1" applyAlignment="1">
      <alignment horizontal="right"/>
    </xf>
    <xf numFmtId="166" fontId="2" fillId="0" borderId="0" xfId="1" applyNumberFormat="1" applyFont="1" applyFill="1"/>
    <xf numFmtId="9" fontId="2" fillId="0" borderId="10" xfId="2" applyFont="1" applyFill="1" applyBorder="1"/>
    <xf numFmtId="9" fontId="2" fillId="0" borderId="0" xfId="2" applyFont="1" applyFill="1" applyBorder="1"/>
    <xf numFmtId="9" fontId="2" fillId="0" borderId="11" xfId="2" applyFont="1" applyFill="1" applyBorder="1"/>
    <xf numFmtId="10" fontId="2" fillId="0" borderId="0" xfId="0" applyNumberFormat="1" applyFont="1" applyFill="1"/>
    <xf numFmtId="9" fontId="2" fillId="0" borderId="7" xfId="2" applyFont="1" applyFill="1" applyBorder="1"/>
    <xf numFmtId="9" fontId="2" fillId="0" borderId="8" xfId="2" applyFont="1" applyFill="1" applyBorder="1"/>
    <xf numFmtId="9" fontId="2" fillId="0" borderId="9" xfId="2" applyFont="1" applyFill="1" applyBorder="1"/>
    <xf numFmtId="164" fontId="2" fillId="0" borderId="0" xfId="1" applyFont="1" applyFill="1"/>
    <xf numFmtId="9" fontId="2" fillId="0" borderId="0" xfId="0" applyNumberFormat="1" applyFont="1" applyFill="1"/>
    <xf numFmtId="164" fontId="2" fillId="0" borderId="0" xfId="0" applyNumberFormat="1" applyFont="1" applyFill="1"/>
    <xf numFmtId="0" fontId="2" fillId="0" borderId="0" xfId="0" applyFont="1" applyFill="1"/>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5" fontId="2" fillId="0" borderId="0" xfId="0" applyNumberFormat="1" applyFont="1" applyFill="1"/>
    <xf numFmtId="0" fontId="2" fillId="0" borderId="0" xfId="0" applyFont="1" applyFill="1" applyBorder="1"/>
    <xf numFmtId="164" fontId="2" fillId="0" borderId="0" xfId="1" applyFont="1"/>
    <xf numFmtId="0" fontId="17" fillId="0" borderId="0" xfId="6" applyFont="1"/>
    <xf numFmtId="0" fontId="2" fillId="0" borderId="0" xfId="0" applyFont="1" applyAlignment="1">
      <alignment horizontal="center"/>
    </xf>
    <xf numFmtId="0" fontId="16" fillId="0" borderId="0" xfId="6" applyFont="1"/>
    <xf numFmtId="9" fontId="2" fillId="0" borderId="0" xfId="0" applyNumberFormat="1" applyFont="1"/>
    <xf numFmtId="0" fontId="18" fillId="0" borderId="0" xfId="0" applyFont="1"/>
    <xf numFmtId="0" fontId="2" fillId="0" borderId="1" xfId="4" applyFont="1" applyBorder="1" applyAlignment="1">
      <alignment horizontal="center" vertical="center" wrapText="1"/>
    </xf>
    <xf numFmtId="0" fontId="2" fillId="0" borderId="4" xfId="4" applyFont="1" applyBorder="1" applyAlignment="1">
      <alignment horizontal="center" vertical="center" wrapText="1"/>
    </xf>
    <xf numFmtId="0" fontId="17" fillId="0" borderId="1" xfId="6" applyFont="1" applyBorder="1" applyAlignment="1">
      <alignment horizontal="center" vertical="center" wrapText="1"/>
    </xf>
    <xf numFmtId="0" fontId="17" fillId="0" borderId="2" xfId="6" applyFont="1" applyBorder="1" applyAlignment="1">
      <alignment horizontal="center" vertical="center" wrapText="1"/>
    </xf>
    <xf numFmtId="0" fontId="17" fillId="0" borderId="4" xfId="6" applyFont="1" applyFill="1" applyBorder="1" applyAlignment="1">
      <alignment horizontal="center" vertical="center" wrapText="1"/>
    </xf>
    <xf numFmtId="0" fontId="17" fillId="0" borderId="3" xfId="6" applyFont="1" applyBorder="1" applyAlignment="1">
      <alignment horizontal="center" vertical="center" wrapText="1"/>
    </xf>
    <xf numFmtId="0" fontId="17" fillId="0" borderId="0" xfId="6" applyFont="1" applyFill="1"/>
    <xf numFmtId="0" fontId="16" fillId="0" borderId="0" xfId="6" applyFont="1" applyFill="1"/>
    <xf numFmtId="14" fontId="16" fillId="0" borderId="0" xfId="6" applyNumberFormat="1" applyFont="1" applyFill="1"/>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0" xfId="0" applyFont="1" applyFill="1" applyBorder="1" applyAlignment="1">
      <alignment horizontal="left"/>
    </xf>
    <xf numFmtId="169" fontId="20" fillId="0" borderId="10" xfId="2" applyNumberFormat="1" applyFont="1" applyFill="1" applyBorder="1"/>
    <xf numFmtId="169" fontId="20" fillId="0" borderId="0" xfId="2" applyNumberFormat="1" applyFont="1" applyFill="1" applyBorder="1"/>
    <xf numFmtId="169" fontId="20" fillId="0" borderId="11" xfId="2" applyNumberFormat="1" applyFont="1" applyFill="1" applyBorder="1"/>
    <xf numFmtId="0" fontId="20" fillId="0" borderId="7" xfId="0" applyFont="1" applyFill="1" applyBorder="1" applyAlignment="1">
      <alignment horizontal="left"/>
    </xf>
    <xf numFmtId="169" fontId="20" fillId="0" borderId="7" xfId="2" applyNumberFormat="1" applyFont="1" applyFill="1" applyBorder="1"/>
    <xf numFmtId="169" fontId="20" fillId="0" borderId="8" xfId="2" applyNumberFormat="1" applyFont="1" applyFill="1" applyBorder="1"/>
    <xf numFmtId="169" fontId="20" fillId="0" borderId="9" xfId="2" applyNumberFormat="1" applyFont="1" applyFill="1" applyBorder="1"/>
    <xf numFmtId="0" fontId="2" fillId="0" borderId="15" xfId="0" applyFont="1" applyBorder="1"/>
    <xf numFmtId="9" fontId="2" fillId="0" borderId="14" xfId="2" applyFont="1" applyFill="1" applyBorder="1"/>
    <xf numFmtId="0" fontId="2" fillId="0" borderId="14" xfId="0" applyFont="1" applyBorder="1"/>
    <xf numFmtId="0" fontId="2" fillId="0" borderId="12" xfId="0" applyFont="1" applyBorder="1"/>
    <xf numFmtId="0" fontId="2" fillId="0" borderId="7" xfId="0" applyFont="1" applyBorder="1"/>
    <xf numFmtId="0" fontId="2" fillId="0" borderId="8" xfId="0" applyFont="1" applyBorder="1"/>
    <xf numFmtId="0" fontId="2" fillId="0" borderId="9" xfId="0" applyFont="1" applyBorder="1"/>
    <xf numFmtId="9" fontId="2" fillId="0" borderId="8" xfId="2" applyFont="1" applyBorder="1"/>
    <xf numFmtId="0" fontId="0" fillId="0" borderId="0" xfId="0" applyAlignment="1">
      <alignment vertical="center" wrapText="1"/>
    </xf>
    <xf numFmtId="3" fontId="0" fillId="0" borderId="0" xfId="0" applyNumberFormat="1"/>
    <xf numFmtId="3" fontId="0" fillId="0" borderId="0" xfId="0" applyNumberFormat="1" applyBorder="1"/>
    <xf numFmtId="3" fontId="3" fillId="0" borderId="0" xfId="0" applyNumberFormat="1" applyFont="1" applyBorder="1"/>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3" fillId="0" borderId="12" xfId="0" applyFont="1" applyFill="1" applyBorder="1" applyAlignment="1">
      <alignment horizontal="center" vertical="center" wrapText="1"/>
    </xf>
    <xf numFmtId="3" fontId="0" fillId="0" borderId="0" xfId="0" applyNumberFormat="1" applyFill="1" applyBorder="1"/>
    <xf numFmtId="3" fontId="3" fillId="0" borderId="13" xfId="0" applyNumberFormat="1" applyFont="1" applyFill="1" applyBorder="1"/>
    <xf numFmtId="3" fontId="3" fillId="0" borderId="5" xfId="0" applyNumberFormat="1" applyFont="1" applyFill="1" applyBorder="1"/>
    <xf numFmtId="3" fontId="0" fillId="0" borderId="8" xfId="0" applyNumberFormat="1" applyFill="1" applyBorder="1"/>
    <xf numFmtId="3" fontId="3" fillId="0" borderId="6" xfId="0" applyNumberFormat="1" applyFont="1" applyFill="1" applyBorder="1"/>
    <xf numFmtId="3" fontId="3" fillId="0" borderId="4" xfId="0" applyNumberFormat="1" applyFont="1" applyFill="1" applyBorder="1"/>
    <xf numFmtId="3" fontId="3" fillId="0" borderId="2" xfId="0" applyNumberFormat="1" applyFont="1" applyFill="1" applyBorder="1"/>
    <xf numFmtId="0" fontId="2" fillId="0" borderId="0" xfId="4" applyFont="1" applyAlignment="1">
      <alignment wrapText="1"/>
    </xf>
    <xf numFmtId="0" fontId="0" fillId="0" borderId="0" xfId="0" applyAlignment="1">
      <alignment wrapText="1"/>
    </xf>
    <xf numFmtId="0" fontId="3"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3" fontId="0" fillId="0" borderId="0" xfId="0" applyNumberFormat="1" applyFill="1" applyBorder="1"/>
    <xf numFmtId="3" fontId="3" fillId="0" borderId="13" xfId="0" applyNumberFormat="1" applyFont="1" applyFill="1" applyBorder="1"/>
    <xf numFmtId="3" fontId="3" fillId="0" borderId="5" xfId="0" applyNumberFormat="1" applyFont="1" applyFill="1" applyBorder="1"/>
    <xf numFmtId="3" fontId="3" fillId="0" borderId="6" xfId="0" applyNumberFormat="1" applyFont="1" applyFill="1" applyBorder="1"/>
    <xf numFmtId="0" fontId="2" fillId="0" borderId="0" xfId="0" applyFont="1" applyFill="1" applyAlignment="1">
      <alignment wrapText="1"/>
    </xf>
    <xf numFmtId="3" fontId="2" fillId="0" borderId="10" xfId="4" applyNumberFormat="1" applyFont="1" applyFill="1" applyBorder="1" applyAlignment="1">
      <alignment horizontal="right" wrapText="1"/>
    </xf>
    <xf numFmtId="3" fontId="2" fillId="0" borderId="0" xfId="4" applyNumberFormat="1" applyFont="1" applyFill="1" applyBorder="1" applyAlignment="1">
      <alignment horizontal="right" wrapText="1"/>
    </xf>
    <xf numFmtId="3" fontId="3" fillId="0" borderId="13" xfId="4" applyNumberFormat="1" applyFont="1" applyFill="1" applyBorder="1" applyAlignment="1">
      <alignment horizontal="right" wrapText="1"/>
    </xf>
    <xf numFmtId="167" fontId="3" fillId="0" borderId="5" xfId="4" applyNumberFormat="1" applyFont="1" applyFill="1" applyBorder="1" applyAlignment="1">
      <alignment horizontal="right" wrapText="1"/>
    </xf>
    <xf numFmtId="3" fontId="2" fillId="0" borderId="13" xfId="0" applyNumberFormat="1" applyFont="1" applyFill="1" applyBorder="1" applyAlignment="1">
      <alignment horizontal="center" vertical="center" wrapText="1"/>
    </xf>
    <xf numFmtId="166" fontId="2" fillId="0" borderId="13" xfId="0" applyNumberFormat="1" applyFont="1" applyFill="1" applyBorder="1" applyAlignment="1">
      <alignment wrapText="1"/>
    </xf>
    <xf numFmtId="166" fontId="2" fillId="0" borderId="14" xfId="0" applyNumberFormat="1" applyFont="1" applyFill="1" applyBorder="1" applyAlignment="1">
      <alignment wrapText="1"/>
    </xf>
    <xf numFmtId="166" fontId="2" fillId="0" borderId="5" xfId="1" applyNumberFormat="1" applyFont="1" applyFill="1" applyBorder="1" applyAlignment="1">
      <alignment wrapText="1"/>
    </xf>
    <xf numFmtId="166" fontId="2" fillId="0" borderId="15" xfId="0" applyNumberFormat="1" applyFont="1" applyFill="1" applyBorder="1" applyAlignment="1">
      <alignment wrapText="1"/>
    </xf>
    <xf numFmtId="166" fontId="2" fillId="0" borderId="12" xfId="0" applyNumberFormat="1" applyFont="1" applyFill="1" applyBorder="1" applyAlignment="1">
      <alignment wrapText="1"/>
    </xf>
    <xf numFmtId="166" fontId="3" fillId="0" borderId="12" xfId="0" applyNumberFormat="1" applyFont="1" applyFill="1" applyBorder="1" applyAlignment="1">
      <alignment wrapText="1"/>
    </xf>
    <xf numFmtId="0" fontId="16" fillId="0" borderId="0" xfId="6" applyFont="1" applyAlignment="1">
      <alignment wrapText="1"/>
    </xf>
    <xf numFmtId="3" fontId="2" fillId="0" borderId="13" xfId="5" applyNumberFormat="1" applyFont="1" applyFill="1" applyBorder="1" applyAlignment="1">
      <alignment horizontal="center" vertical="center" wrapText="1"/>
    </xf>
    <xf numFmtId="0" fontId="2" fillId="0" borderId="0" xfId="0" applyFont="1" applyAlignment="1">
      <alignment wrapText="1"/>
    </xf>
    <xf numFmtId="165" fontId="2" fillId="0" borderId="5" xfId="1" applyNumberFormat="1" applyFont="1" applyFill="1" applyBorder="1" applyAlignment="1">
      <alignment wrapText="1"/>
    </xf>
    <xf numFmtId="165" fontId="2" fillId="0" borderId="0" xfId="1" applyNumberFormat="1" applyFont="1" applyFill="1" applyBorder="1" applyAlignment="1">
      <alignment wrapText="1"/>
    </xf>
    <xf numFmtId="165" fontId="2" fillId="0" borderId="5" xfId="5" applyNumberFormat="1" applyFont="1" applyFill="1" applyBorder="1" applyAlignment="1">
      <alignment wrapText="1"/>
    </xf>
    <xf numFmtId="165" fontId="2" fillId="0" borderId="15" xfId="5" applyNumberFormat="1" applyFont="1" applyFill="1" applyBorder="1" applyAlignment="1">
      <alignment wrapText="1"/>
    </xf>
    <xf numFmtId="165" fontId="2" fillId="0" borderId="11" xfId="1" applyNumberFormat="1" applyFont="1" applyFill="1" applyBorder="1" applyAlignment="1">
      <alignment wrapText="1"/>
    </xf>
    <xf numFmtId="165" fontId="3" fillId="0" borderId="11" xfId="1" applyNumberFormat="1" applyFont="1" applyFill="1" applyBorder="1" applyAlignment="1">
      <alignment wrapText="1"/>
    </xf>
    <xf numFmtId="3" fontId="2" fillId="0" borderId="5" xfId="5" applyNumberFormat="1" applyFont="1" applyFill="1" applyBorder="1" applyAlignment="1">
      <alignment horizontal="center" vertical="center" wrapText="1"/>
    </xf>
    <xf numFmtId="165" fontId="3" fillId="0" borderId="0" xfId="1" applyNumberFormat="1" applyFont="1" applyFill="1" applyBorder="1" applyAlignment="1">
      <alignment wrapText="1"/>
    </xf>
    <xf numFmtId="9" fontId="2" fillId="0" borderId="10" xfId="3" applyFont="1" applyBorder="1" applyAlignment="1">
      <alignment horizontal="center" wrapText="1"/>
    </xf>
    <xf numFmtId="9" fontId="2" fillId="0" borderId="0" xfId="3" applyFont="1" applyBorder="1" applyAlignment="1">
      <alignment horizontal="center" wrapText="1"/>
    </xf>
    <xf numFmtId="9" fontId="2" fillId="0" borderId="11" xfId="3" applyFont="1" applyBorder="1" applyAlignment="1">
      <alignment horizontal="center" wrapText="1"/>
    </xf>
    <xf numFmtId="3" fontId="2" fillId="0" borderId="10" xfId="0" applyNumberFormat="1" applyFont="1" applyBorder="1" applyAlignment="1">
      <alignment wrapText="1"/>
    </xf>
    <xf numFmtId="3" fontId="2" fillId="0" borderId="0" xfId="0" applyNumberFormat="1" applyFont="1" applyBorder="1" applyAlignment="1">
      <alignment wrapText="1"/>
    </xf>
    <xf numFmtId="3" fontId="2" fillId="0" borderId="11" xfId="0" applyNumberFormat="1" applyFont="1" applyBorder="1" applyAlignment="1">
      <alignment wrapText="1"/>
    </xf>
    <xf numFmtId="0" fontId="0" fillId="0" borderId="5" xfId="0" applyFill="1" applyBorder="1" applyAlignment="1">
      <alignment horizontal="center"/>
    </xf>
    <xf numFmtId="0" fontId="3" fillId="0" borderId="1" xfId="4" applyFont="1" applyFill="1" applyBorder="1" applyAlignment="1">
      <alignment horizontal="center"/>
    </xf>
    <xf numFmtId="0" fontId="2" fillId="0" borderId="0" xfId="4" applyFont="1" applyAlignment="1">
      <alignment horizontal="center"/>
    </xf>
    <xf numFmtId="0" fontId="2" fillId="0" borderId="5"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3" fillId="0" borderId="1" xfId="4" applyFont="1" applyBorder="1" applyAlignment="1">
      <alignment horizontal="center"/>
    </xf>
    <xf numFmtId="0" fontId="3" fillId="0" borderId="1" xfId="0" applyFont="1" applyBorder="1" applyAlignment="1">
      <alignment horizontal="center"/>
    </xf>
    <xf numFmtId="0" fontId="2" fillId="0" borderId="0" xfId="0" applyFont="1" applyFill="1" applyAlignment="1">
      <alignment horizontal="center"/>
    </xf>
    <xf numFmtId="0" fontId="2" fillId="0" borderId="6" xfId="0" applyFont="1" applyFill="1" applyBorder="1" applyAlignment="1">
      <alignment horizontal="center"/>
    </xf>
    <xf numFmtId="0" fontId="16" fillId="0" borderId="6" xfId="6" applyFont="1" applyBorder="1" applyAlignment="1">
      <alignment horizontal="center"/>
    </xf>
    <xf numFmtId="0" fontId="16" fillId="0" borderId="0" xfId="6" applyFont="1" applyAlignment="1">
      <alignment horizontal="center"/>
    </xf>
    <xf numFmtId="0" fontId="2" fillId="0" borderId="0" xfId="0" applyFont="1" applyFill="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170" fontId="2" fillId="0" borderId="10" xfId="3" applyNumberFormat="1" applyFont="1" applyBorder="1" applyAlignment="1">
      <alignment horizontal="center"/>
    </xf>
    <xf numFmtId="170" fontId="2" fillId="0" borderId="7" xfId="3" applyNumberFormat="1" applyFont="1" applyBorder="1" applyAlignment="1">
      <alignment horizontal="center"/>
    </xf>
    <xf numFmtId="9" fontId="2" fillId="0" borderId="0" xfId="3" applyFont="1" applyFill="1"/>
    <xf numFmtId="171" fontId="2" fillId="0" borderId="0" xfId="1" applyNumberFormat="1" applyFont="1" applyFill="1" applyBorder="1" applyAlignment="1">
      <alignment horizontal="left"/>
    </xf>
    <xf numFmtId="171" fontId="2" fillId="0" borderId="0" xfId="0" applyNumberFormat="1" applyFont="1" applyFill="1"/>
    <xf numFmtId="43" fontId="2" fillId="0" borderId="0" xfId="0" applyNumberFormat="1" applyFont="1" applyFill="1"/>
    <xf numFmtId="170" fontId="2" fillId="0" borderId="0" xfId="2" applyNumberFormat="1" applyFont="1" applyAlignment="1">
      <alignment wrapText="1"/>
    </xf>
    <xf numFmtId="170" fontId="2" fillId="0" borderId="0" xfId="2" applyNumberFormat="1" applyFont="1" applyBorder="1"/>
    <xf numFmtId="171" fontId="2" fillId="0" borderId="0" xfId="2" applyNumberFormat="1" applyFont="1" applyFill="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2" fillId="0" borderId="13" xfId="4" applyNumberFormat="1" applyFont="1" applyFill="1" applyBorder="1" applyAlignment="1">
      <alignment horizontal="right" wrapText="1"/>
    </xf>
    <xf numFmtId="3" fontId="2" fillId="0" borderId="5" xfId="4" applyNumberFormat="1" applyFont="1" applyFill="1" applyBorder="1"/>
    <xf numFmtId="3" fontId="2" fillId="0" borderId="6" xfId="4" applyNumberFormat="1" applyFont="1" applyFill="1" applyBorder="1"/>
    <xf numFmtId="171" fontId="2" fillId="0" borderId="0" xfId="1" applyNumberFormat="1" applyFont="1" applyFill="1"/>
    <xf numFmtId="170" fontId="2" fillId="0" borderId="0" xfId="2" applyNumberFormat="1" applyFont="1" applyFill="1" applyBorder="1"/>
    <xf numFmtId="10" fontId="2" fillId="0" borderId="0" xfId="2" applyNumberFormat="1" applyFont="1" applyBorder="1"/>
    <xf numFmtId="0" fontId="2" fillId="0" borderId="10" xfId="0" applyFont="1" applyBorder="1" applyAlignment="1">
      <alignment horizontal="left"/>
    </xf>
    <xf numFmtId="172" fontId="2" fillId="0" borderId="10" xfId="3" applyNumberFormat="1" applyBorder="1"/>
    <xf numFmtId="172" fontId="2" fillId="0" borderId="0" xfId="3" applyNumberFormat="1"/>
    <xf numFmtId="172" fontId="2" fillId="0" borderId="11" xfId="3" applyNumberFormat="1" applyBorder="1"/>
    <xf numFmtId="0" fontId="2" fillId="0" borderId="7" xfId="0" applyFont="1" applyBorder="1" applyAlignment="1">
      <alignment horizontal="left"/>
    </xf>
    <xf numFmtId="172" fontId="2" fillId="0" borderId="7" xfId="3" applyNumberFormat="1" applyBorder="1"/>
    <xf numFmtId="172" fontId="2" fillId="0" borderId="8" xfId="3" applyNumberFormat="1" applyBorder="1"/>
    <xf numFmtId="172" fontId="2" fillId="0" borderId="9" xfId="3" applyNumberFormat="1" applyBorder="1"/>
    <xf numFmtId="0" fontId="13" fillId="0" borderId="0" xfId="8" applyFont="1" applyAlignment="1">
      <alignment horizontal="left" vertical="center" wrapText="1"/>
    </xf>
    <xf numFmtId="0" fontId="3"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6" applyFont="1" applyBorder="1" applyAlignment="1">
      <alignment horizontal="center"/>
    </xf>
    <xf numFmtId="0" fontId="3" fillId="0" borderId="2" xfId="6" applyFont="1" applyBorder="1" applyAlignment="1">
      <alignment horizontal="center"/>
    </xf>
    <xf numFmtId="0" fontId="3" fillId="0" borderId="3" xfId="6" applyFont="1" applyBorder="1" applyAlignment="1">
      <alignment horizontal="center"/>
    </xf>
    <xf numFmtId="0" fontId="3" fillId="0" borderId="4"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6" xfId="4"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1">
    <cellStyle name="Comma" xfId="1" builtinId="3"/>
    <cellStyle name="Comma 2" xfId="5" xr:uid="{00000000-0005-0000-0000-000001000000}"/>
    <cellStyle name="Comma 2 2" xfId="7" xr:uid="{00000000-0005-0000-0000-000002000000}"/>
    <cellStyle name="Comma 3" xfId="9" xr:uid="{00000000-0005-0000-0000-000003000000}"/>
    <cellStyle name="Comma 4" xfId="10" xr:uid="{00000000-0005-0000-0000-000004000000}"/>
    <cellStyle name="Normal" xfId="0" builtinId="0"/>
    <cellStyle name="Normal 12 2" xfId="8" xr:uid="{00000000-0005-0000-0000-000006000000}"/>
    <cellStyle name="Normal 2" xfId="4" xr:uid="{00000000-0005-0000-0000-000007000000}"/>
    <cellStyle name="Normal 3" xfId="6" xr:uid="{00000000-0005-0000-0000-000008000000}"/>
    <cellStyle name="Percent" xfId="2" builtinId="5"/>
    <cellStyle name="Percent 2" xfId="3" xr:uid="{00000000-0005-0000-0000-00000A000000}"/>
  </cellStyles>
  <dxfs count="0"/>
  <tableStyles count="1" defaultTableStyle="TableStyleMedium9" defaultPivotStyle="PivotStyleLight16">
    <tableStyle name="Invisible" pivot="0" table="0" count="0" xr9:uid="{0CE230AC-3EA4-430B-8D9C-6E1AA48405E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autoPageBreaks="0"/>
  </sheetPr>
  <dimension ref="A1:S24"/>
  <sheetViews>
    <sheetView showGridLines="0" showRowColHeaders="0" tabSelected="1" zoomScale="60" zoomScaleNormal="60" workbookViewId="0">
      <selection activeCell="B14" sqref="B14"/>
    </sheetView>
  </sheetViews>
  <sheetFormatPr defaultColWidth="0" defaultRowHeight="12.75" customHeight="1" zeroHeight="1" x14ac:dyDescent="0.3"/>
  <cols>
    <col min="1" max="1" width="5.3046875" style="52" customWidth="1"/>
    <col min="2" max="2" width="14" style="55" customWidth="1"/>
    <col min="3" max="18" width="14" style="52" customWidth="1"/>
    <col min="19" max="19" width="16.3828125" style="52" customWidth="1"/>
    <col min="20" max="16384" width="9.15234375" style="52" hidden="1"/>
  </cols>
  <sheetData>
    <row r="1" spans="2:18" ht="12.45" x14ac:dyDescent="0.3">
      <c r="B1" s="52"/>
    </row>
    <row r="2" spans="2:18" ht="20.149999999999999" x14ac:dyDescent="0.3">
      <c r="B2" s="59" t="s">
        <v>73</v>
      </c>
      <c r="C2" s="56"/>
      <c r="D2" s="56"/>
      <c r="E2" s="56"/>
      <c r="F2" s="56"/>
      <c r="G2" s="56"/>
      <c r="H2" s="56"/>
      <c r="I2" s="56"/>
      <c r="J2" s="56"/>
      <c r="K2" s="56"/>
      <c r="L2" s="56"/>
      <c r="M2" s="56"/>
      <c r="N2" s="56"/>
      <c r="O2" s="56"/>
      <c r="P2" s="56"/>
      <c r="Q2" s="56"/>
      <c r="R2" s="56"/>
    </row>
    <row r="3" spans="2:18" ht="7.5" customHeight="1" x14ac:dyDescent="0.3">
      <c r="B3" s="56"/>
      <c r="C3" s="56"/>
      <c r="D3" s="56"/>
      <c r="E3" s="56"/>
      <c r="F3" s="56"/>
      <c r="G3" s="56"/>
      <c r="H3" s="56"/>
      <c r="I3" s="56"/>
      <c r="J3" s="56"/>
      <c r="K3" s="56"/>
      <c r="L3" s="56"/>
      <c r="M3" s="56"/>
      <c r="N3" s="56"/>
      <c r="O3" s="56"/>
      <c r="P3" s="56"/>
      <c r="Q3" s="56"/>
      <c r="R3" s="56"/>
    </row>
    <row r="4" spans="2:18" ht="16.3" x14ac:dyDescent="0.3">
      <c r="B4" s="57" t="s">
        <v>108</v>
      </c>
      <c r="C4" s="56"/>
      <c r="D4" s="56"/>
      <c r="E4" s="56"/>
      <c r="F4" s="56"/>
      <c r="G4" s="56"/>
      <c r="H4" s="56"/>
      <c r="I4" s="56"/>
      <c r="J4" s="56"/>
      <c r="K4" s="56"/>
      <c r="L4" s="56"/>
      <c r="M4" s="56"/>
      <c r="N4" s="56"/>
      <c r="O4" s="56"/>
      <c r="P4" s="56"/>
      <c r="Q4" s="56"/>
      <c r="R4" s="56"/>
    </row>
    <row r="5" spans="2:18" ht="16.3" x14ac:dyDescent="0.3">
      <c r="B5" s="57" t="s">
        <v>109</v>
      </c>
      <c r="C5" s="56"/>
      <c r="D5" s="56"/>
      <c r="E5" s="56"/>
      <c r="F5" s="56"/>
      <c r="G5" s="56"/>
      <c r="H5" s="56"/>
      <c r="I5" s="56"/>
      <c r="J5" s="56"/>
      <c r="K5" s="56"/>
      <c r="L5" s="56"/>
      <c r="M5" s="56"/>
      <c r="N5" s="56"/>
      <c r="O5" s="56"/>
      <c r="P5" s="56"/>
      <c r="Q5" s="56"/>
      <c r="R5" s="56"/>
    </row>
    <row r="6" spans="2:18" ht="16.3" x14ac:dyDescent="0.3">
      <c r="B6" s="57" t="s">
        <v>111</v>
      </c>
      <c r="C6" s="56"/>
      <c r="D6" s="56"/>
      <c r="E6" s="56"/>
      <c r="F6" s="56"/>
      <c r="G6" s="56"/>
      <c r="H6" s="56"/>
      <c r="I6" s="56"/>
      <c r="J6" s="56"/>
      <c r="K6" s="56"/>
      <c r="L6" s="56"/>
      <c r="M6" s="56"/>
      <c r="N6" s="56"/>
      <c r="O6" s="56"/>
      <c r="P6" s="56"/>
      <c r="Q6" s="56"/>
      <c r="R6" s="56"/>
    </row>
    <row r="7" spans="2:18" ht="16.3" x14ac:dyDescent="0.3">
      <c r="B7" s="57" t="s">
        <v>79</v>
      </c>
      <c r="C7" s="56"/>
      <c r="D7" s="56"/>
      <c r="E7" s="56"/>
      <c r="F7" s="56"/>
      <c r="G7" s="56"/>
      <c r="H7" s="56"/>
      <c r="I7" s="56"/>
      <c r="J7" s="56"/>
      <c r="K7" s="56"/>
      <c r="L7" s="56"/>
      <c r="M7" s="56"/>
      <c r="N7" s="56"/>
      <c r="O7" s="56"/>
      <c r="P7" s="56"/>
      <c r="Q7" s="56"/>
      <c r="R7" s="56"/>
    </row>
    <row r="8" spans="2:18" ht="16.3" x14ac:dyDescent="0.3">
      <c r="B8" s="57" t="s">
        <v>112</v>
      </c>
      <c r="C8" s="56"/>
      <c r="D8" s="56"/>
      <c r="E8" s="56"/>
      <c r="F8" s="56"/>
      <c r="G8" s="56"/>
      <c r="H8" s="56"/>
      <c r="I8" s="56"/>
      <c r="J8" s="56"/>
      <c r="K8" s="56"/>
      <c r="L8" s="56"/>
      <c r="M8" s="56"/>
      <c r="N8" s="56"/>
      <c r="O8" s="56"/>
      <c r="P8" s="56"/>
      <c r="Q8" s="56"/>
      <c r="R8" s="56"/>
    </row>
    <row r="9" spans="2:18" ht="16.3" x14ac:dyDescent="0.3">
      <c r="B9" s="57" t="s">
        <v>92</v>
      </c>
      <c r="C9" s="56"/>
      <c r="D9" s="56"/>
      <c r="E9" s="56"/>
      <c r="F9" s="56"/>
      <c r="G9" s="56"/>
      <c r="H9" s="56"/>
      <c r="I9" s="56"/>
      <c r="J9" s="56"/>
      <c r="K9" s="56"/>
      <c r="L9" s="56"/>
      <c r="M9" s="56"/>
      <c r="N9" s="56"/>
      <c r="O9" s="56"/>
      <c r="P9" s="56"/>
      <c r="Q9" s="56"/>
      <c r="R9" s="56"/>
    </row>
    <row r="10" spans="2:18" ht="16.3" x14ac:dyDescent="0.3">
      <c r="B10" s="57" t="s">
        <v>105</v>
      </c>
      <c r="C10" s="56"/>
      <c r="D10" s="56"/>
      <c r="E10" s="56"/>
      <c r="F10" s="56"/>
      <c r="G10" s="56"/>
      <c r="H10" s="56"/>
      <c r="I10" s="56"/>
      <c r="J10" s="56"/>
      <c r="K10" s="56"/>
      <c r="L10" s="56"/>
      <c r="M10" s="56"/>
      <c r="N10" s="56"/>
      <c r="O10" s="56"/>
      <c r="P10" s="56"/>
      <c r="Q10" s="56"/>
      <c r="R10" s="56"/>
    </row>
    <row r="11" spans="2:18" ht="16.3" x14ac:dyDescent="0.3">
      <c r="B11" s="57" t="s">
        <v>74</v>
      </c>
      <c r="C11" s="56"/>
      <c r="D11" s="56"/>
      <c r="E11" s="56"/>
      <c r="F11" s="56"/>
      <c r="G11" s="56"/>
      <c r="H11" s="56"/>
      <c r="I11" s="56"/>
      <c r="J11" s="56"/>
      <c r="K11" s="56"/>
      <c r="L11" s="56"/>
      <c r="M11" s="56"/>
      <c r="N11" s="56"/>
      <c r="O11" s="56"/>
      <c r="P11" s="56"/>
      <c r="Q11" s="56"/>
      <c r="R11" s="56"/>
    </row>
    <row r="12" spans="2:18" ht="16.3" x14ac:dyDescent="0.3">
      <c r="B12" s="57" t="s">
        <v>75</v>
      </c>
      <c r="C12" s="56"/>
      <c r="D12" s="56"/>
      <c r="E12" s="56"/>
      <c r="F12" s="56"/>
      <c r="G12" s="56"/>
      <c r="H12" s="56"/>
      <c r="I12" s="56"/>
      <c r="J12" s="56"/>
      <c r="K12" s="56"/>
      <c r="L12" s="56"/>
      <c r="M12" s="56"/>
      <c r="N12" s="56"/>
      <c r="O12" s="56"/>
      <c r="P12" s="56"/>
      <c r="Q12" s="56"/>
      <c r="R12" s="56"/>
    </row>
    <row r="13" spans="2:18" ht="16.3" x14ac:dyDescent="0.3">
      <c r="B13" s="57"/>
      <c r="C13" s="56"/>
      <c r="D13" s="56"/>
      <c r="E13" s="56"/>
      <c r="F13" s="56"/>
      <c r="G13" s="56"/>
      <c r="H13" s="56"/>
      <c r="I13" s="56"/>
      <c r="J13" s="56"/>
      <c r="K13" s="56"/>
      <c r="L13" s="56"/>
      <c r="M13" s="56"/>
      <c r="N13" s="56"/>
      <c r="O13" s="56"/>
      <c r="P13" s="56"/>
      <c r="Q13" s="56"/>
      <c r="R13" s="56"/>
    </row>
    <row r="14" spans="2:18" ht="20.149999999999999" x14ac:dyDescent="0.3">
      <c r="B14" s="59" t="s">
        <v>110</v>
      </c>
      <c r="C14" s="56"/>
      <c r="D14" s="56"/>
      <c r="E14" s="56"/>
      <c r="F14" s="56"/>
      <c r="G14" s="56"/>
      <c r="H14" s="56"/>
      <c r="I14" s="56"/>
      <c r="J14" s="56"/>
      <c r="K14" s="56"/>
      <c r="L14" s="56"/>
      <c r="M14" s="56"/>
      <c r="N14" s="56"/>
      <c r="O14" s="56"/>
      <c r="P14" s="56"/>
      <c r="Q14" s="56"/>
      <c r="R14" s="56"/>
    </row>
    <row r="15" spans="2:18" ht="244.2" customHeight="1" x14ac:dyDescent="0.3">
      <c r="B15" s="252" t="s">
        <v>91</v>
      </c>
      <c r="C15" s="252"/>
      <c r="D15" s="252"/>
      <c r="E15" s="252"/>
      <c r="F15" s="252"/>
      <c r="G15" s="252"/>
      <c r="H15" s="252"/>
      <c r="I15" s="252"/>
      <c r="J15" s="252"/>
      <c r="K15" s="252"/>
      <c r="L15" s="252"/>
      <c r="M15" s="252"/>
      <c r="N15" s="252"/>
      <c r="O15" s="252"/>
      <c r="P15" s="252"/>
      <c r="Q15" s="252"/>
      <c r="R15" s="252"/>
    </row>
    <row r="16" spans="2:18" s="53" customFormat="1" ht="16.3" x14ac:dyDescent="0.3">
      <c r="B16" s="58"/>
      <c r="C16" s="58"/>
      <c r="D16" s="58"/>
      <c r="E16" s="58"/>
      <c r="F16" s="58"/>
      <c r="G16" s="58"/>
      <c r="H16" s="58"/>
      <c r="I16" s="58"/>
      <c r="J16" s="58"/>
      <c r="K16" s="58"/>
      <c r="L16" s="58"/>
      <c r="M16" s="58"/>
      <c r="N16" s="58"/>
      <c r="O16" s="58"/>
      <c r="P16" s="58"/>
      <c r="Q16" s="58"/>
      <c r="R16" s="58"/>
    </row>
    <row r="17" spans="2:18" ht="20.149999999999999" x14ac:dyDescent="0.3">
      <c r="B17" s="54" t="s">
        <v>80</v>
      </c>
      <c r="C17" s="56"/>
      <c r="D17" s="56"/>
      <c r="E17" s="56"/>
      <c r="F17" s="56"/>
      <c r="G17" s="56"/>
      <c r="H17" s="56"/>
      <c r="I17" s="56"/>
      <c r="J17" s="56"/>
      <c r="K17" s="56"/>
      <c r="L17" s="56"/>
      <c r="M17" s="56"/>
      <c r="N17" s="56"/>
      <c r="O17" s="56"/>
      <c r="P17" s="56"/>
      <c r="Q17" s="56"/>
      <c r="R17" s="56"/>
    </row>
    <row r="18" spans="2:18" ht="16.3" x14ac:dyDescent="0.3">
      <c r="B18" s="54" t="s">
        <v>76</v>
      </c>
      <c r="C18" s="56"/>
      <c r="D18" s="56"/>
      <c r="E18" s="56"/>
      <c r="F18" s="56"/>
      <c r="G18" s="56"/>
      <c r="H18" s="56"/>
      <c r="I18" s="56"/>
      <c r="J18" s="56"/>
      <c r="K18" s="56"/>
      <c r="L18" s="56"/>
      <c r="M18" s="56"/>
      <c r="N18" s="56"/>
      <c r="O18" s="56"/>
      <c r="P18" s="56"/>
      <c r="Q18" s="56"/>
      <c r="R18" s="56"/>
    </row>
    <row r="19" spans="2:18" ht="16.3" x14ac:dyDescent="0.3">
      <c r="B19" s="54" t="s">
        <v>77</v>
      </c>
      <c r="C19" s="56"/>
      <c r="D19" s="56"/>
      <c r="E19" s="56"/>
      <c r="F19" s="56"/>
      <c r="G19" s="56"/>
      <c r="H19" s="56"/>
      <c r="I19" s="56"/>
      <c r="J19" s="56"/>
      <c r="K19" s="56"/>
      <c r="L19" s="56"/>
      <c r="M19" s="56"/>
      <c r="N19" s="56"/>
      <c r="O19" s="56"/>
      <c r="P19" s="56"/>
      <c r="Q19" s="56"/>
      <c r="R19" s="56"/>
    </row>
    <row r="20" spans="2:18" ht="16.3" x14ac:dyDescent="0.3">
      <c r="B20" s="54" t="s">
        <v>78</v>
      </c>
      <c r="C20" s="56"/>
      <c r="D20" s="56"/>
      <c r="E20" s="56"/>
      <c r="F20" s="56"/>
      <c r="G20" s="56"/>
      <c r="H20" s="56"/>
      <c r="I20" s="56"/>
      <c r="J20" s="56"/>
      <c r="K20" s="56"/>
      <c r="L20" s="56"/>
      <c r="M20" s="56"/>
      <c r="N20" s="56"/>
      <c r="O20" s="56"/>
      <c r="P20" s="56"/>
      <c r="Q20" s="56"/>
      <c r="R20" s="56"/>
    </row>
    <row r="21" spans="2:18" ht="16.3" x14ac:dyDescent="0.3">
      <c r="B21" s="54" t="s">
        <v>88</v>
      </c>
      <c r="C21" s="56"/>
      <c r="D21" s="56"/>
      <c r="E21" s="56"/>
      <c r="F21" s="56"/>
      <c r="G21" s="56"/>
      <c r="H21" s="56"/>
      <c r="I21" s="56"/>
      <c r="J21" s="56"/>
      <c r="K21" s="56"/>
      <c r="L21" s="56"/>
      <c r="M21" s="56"/>
      <c r="N21" s="56"/>
      <c r="O21" s="56"/>
      <c r="P21" s="56"/>
      <c r="Q21" s="56"/>
      <c r="R21" s="56"/>
    </row>
    <row r="22" spans="2:18" ht="12.45" x14ac:dyDescent="0.3"/>
    <row r="23" spans="2:18" ht="12.75" customHeight="1" x14ac:dyDescent="0.3"/>
    <row r="24" spans="2:18" ht="12.75" customHeight="1" x14ac:dyDescent="0.3"/>
  </sheetData>
  <sheetProtection sheet="1" objects="1" scenarios="1"/>
  <mergeCells count="1">
    <mergeCell ref="B15:R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pageSetUpPr fitToPage="1"/>
  </sheetPr>
  <dimension ref="A1:P35"/>
  <sheetViews>
    <sheetView showGridLines="0" showRowColHeaders="0" zoomScale="70" zoomScaleNormal="70" workbookViewId="0">
      <selection activeCell="X6" sqref="X6"/>
    </sheetView>
  </sheetViews>
  <sheetFormatPr defaultColWidth="0" defaultRowHeight="12.45" zeroHeight="1" x14ac:dyDescent="0.3"/>
  <cols>
    <col min="1" max="1" width="3.69140625" style="6" customWidth="1"/>
    <col min="2" max="2" width="11.84375" style="6" customWidth="1"/>
    <col min="3" max="8" width="16.69140625" style="6" customWidth="1"/>
    <col min="9" max="9" width="17.69140625" style="6" bestFit="1" customWidth="1"/>
    <col min="10" max="10" width="17.3046875" style="121" customWidth="1"/>
    <col min="11" max="11" width="16.69140625" style="6" customWidth="1"/>
    <col min="12" max="12" width="17.69140625" style="121" bestFit="1" customWidth="1"/>
    <col min="13" max="13" width="3.84375" style="130" customWidth="1"/>
    <col min="14" max="14" width="16.69140625" style="6" customWidth="1"/>
    <col min="15" max="15" width="17.84375" style="6" customWidth="1"/>
    <col min="16" max="16" width="9.15234375" style="6" customWidth="1"/>
    <col min="17" max="16384" width="0" style="6" hidden="1"/>
  </cols>
  <sheetData>
    <row r="1" spans="1:16" ht="15.45" x14ac:dyDescent="0.4">
      <c r="A1" s="46" t="s">
        <v>69</v>
      </c>
      <c r="B1" s="127"/>
      <c r="M1" s="128"/>
    </row>
    <row r="2" spans="1:16" x14ac:dyDescent="0.3">
      <c r="A2" s="40"/>
      <c r="M2" s="6"/>
    </row>
    <row r="3" spans="1:16" x14ac:dyDescent="0.3">
      <c r="A3" s="40"/>
      <c r="M3" s="6"/>
    </row>
    <row r="4" spans="1:16" ht="14.15" x14ac:dyDescent="0.35">
      <c r="B4" s="253" t="s">
        <v>30</v>
      </c>
      <c r="C4" s="254"/>
      <c r="D4" s="254"/>
      <c r="E4" s="254"/>
      <c r="F4" s="254"/>
      <c r="G4" s="254"/>
      <c r="H4" s="254"/>
      <c r="I4" s="254"/>
      <c r="J4" s="254"/>
      <c r="K4" s="254"/>
      <c r="L4" s="255"/>
      <c r="M4" s="128"/>
    </row>
    <row r="5" spans="1:16" s="128" customFormat="1" ht="42.45" x14ac:dyDescent="0.35">
      <c r="A5" s="121"/>
      <c r="B5" s="135" t="s">
        <v>17</v>
      </c>
      <c r="C5" s="135" t="s">
        <v>1</v>
      </c>
      <c r="D5" s="136" t="s">
        <v>31</v>
      </c>
      <c r="E5" s="136" t="s">
        <v>2</v>
      </c>
      <c r="F5" s="136" t="s">
        <v>3</v>
      </c>
      <c r="G5" s="136" t="s">
        <v>7</v>
      </c>
      <c r="H5" s="135" t="s">
        <v>5</v>
      </c>
      <c r="I5" s="136" t="s">
        <v>4</v>
      </c>
      <c r="J5" s="137" t="s">
        <v>8</v>
      </c>
      <c r="K5" s="138" t="s">
        <v>9</v>
      </c>
      <c r="L5" s="41" t="s">
        <v>6</v>
      </c>
      <c r="N5" s="49" t="s">
        <v>72</v>
      </c>
      <c r="O5" s="42" t="s">
        <v>58</v>
      </c>
      <c r="P5" s="6"/>
    </row>
    <row r="6" spans="1:16" s="197" customFormat="1" x14ac:dyDescent="0.3">
      <c r="A6" s="183"/>
      <c r="B6" s="215">
        <f>'1) Claims Notified'!B6</f>
        <v>2001</v>
      </c>
      <c r="C6" s="198">
        <v>1002176.8154028209</v>
      </c>
      <c r="D6" s="199">
        <v>0</v>
      </c>
      <c r="E6" s="199">
        <v>3375525.7960402681</v>
      </c>
      <c r="F6" s="199">
        <v>75119.840000000011</v>
      </c>
      <c r="G6" s="199">
        <v>119118.74999999999</v>
      </c>
      <c r="H6" s="200">
        <v>3569764.386040268</v>
      </c>
      <c r="I6" s="199">
        <v>10223428.09</v>
      </c>
      <c r="J6" s="201">
        <v>13793192.476040268</v>
      </c>
      <c r="K6" s="202">
        <v>8047794.2299999995</v>
      </c>
      <c r="L6" s="203">
        <f>SUM(J6:K6)</f>
        <v>21840986.706040267</v>
      </c>
      <c r="M6" s="195"/>
      <c r="N6" s="204">
        <v>7</v>
      </c>
      <c r="O6" s="50">
        <v>3</v>
      </c>
    </row>
    <row r="7" spans="1:16" x14ac:dyDescent="0.3">
      <c r="A7" s="121"/>
      <c r="B7" s="216">
        <f>'1) Claims Notified'!B7</f>
        <v>2002</v>
      </c>
      <c r="C7" s="16">
        <v>4640883.25</v>
      </c>
      <c r="D7" s="8">
        <v>50155.42</v>
      </c>
      <c r="E7" s="8">
        <v>7263941.0799999991</v>
      </c>
      <c r="F7" s="8">
        <v>796391.62</v>
      </c>
      <c r="G7" s="8">
        <v>220894.49</v>
      </c>
      <c r="H7" s="35">
        <v>8331382.6099999994</v>
      </c>
      <c r="I7" s="8">
        <v>21437414.550000001</v>
      </c>
      <c r="J7" s="9">
        <v>29768797.16</v>
      </c>
      <c r="K7" s="10">
        <v>5776509.29</v>
      </c>
      <c r="L7" s="17">
        <f t="shared" ref="L7:L26" si="0">SUM(J7:K7)</f>
        <v>35545306.450000003</v>
      </c>
      <c r="N7" s="38">
        <v>8</v>
      </c>
      <c r="O7" s="50">
        <v>3</v>
      </c>
    </row>
    <row r="8" spans="1:16" x14ac:dyDescent="0.3">
      <c r="A8" s="121"/>
      <c r="B8" s="216">
        <f>'1) Claims Notified'!B8</f>
        <v>2003</v>
      </c>
      <c r="C8" s="16">
        <v>7929029.0337884091</v>
      </c>
      <c r="D8" s="8">
        <v>202490.44</v>
      </c>
      <c r="E8" s="8">
        <v>13928592.298447639</v>
      </c>
      <c r="F8" s="8">
        <v>1378371.12</v>
      </c>
      <c r="G8" s="8">
        <v>449580.53</v>
      </c>
      <c r="H8" s="35">
        <v>15959034.388447637</v>
      </c>
      <c r="I8" s="8">
        <v>22069699.640000001</v>
      </c>
      <c r="J8" s="9">
        <v>38028734.028447635</v>
      </c>
      <c r="K8" s="10">
        <v>5645500.0377215175</v>
      </c>
      <c r="L8" s="17">
        <f t="shared" si="0"/>
        <v>43674234.06616915</v>
      </c>
      <c r="N8" s="38">
        <v>8</v>
      </c>
      <c r="O8" s="50">
        <v>4</v>
      </c>
    </row>
    <row r="9" spans="1:16" x14ac:dyDescent="0.3">
      <c r="A9" s="121"/>
      <c r="B9" s="216">
        <f>'1) Claims Notified'!B9</f>
        <v>2004</v>
      </c>
      <c r="C9" s="16">
        <v>17169523.799494404</v>
      </c>
      <c r="D9" s="8">
        <v>100647.34</v>
      </c>
      <c r="E9" s="8">
        <v>15126653.188564025</v>
      </c>
      <c r="F9" s="8">
        <v>1353022.74</v>
      </c>
      <c r="G9" s="8">
        <v>1694634.1</v>
      </c>
      <c r="H9" s="35">
        <v>18274957.368564025</v>
      </c>
      <c r="I9" s="8">
        <v>49062365.630000003</v>
      </c>
      <c r="J9" s="9">
        <v>67337322.998564035</v>
      </c>
      <c r="K9" s="10">
        <v>7355599.6700000055</v>
      </c>
      <c r="L9" s="17">
        <f t="shared" si="0"/>
        <v>74692922.668564036</v>
      </c>
      <c r="N9" s="38">
        <v>8</v>
      </c>
      <c r="O9" s="50">
        <v>6</v>
      </c>
    </row>
    <row r="10" spans="1:16" x14ac:dyDescent="0.3">
      <c r="A10" s="121"/>
      <c r="B10" s="216">
        <f>'1) Claims Notified'!B10</f>
        <v>2005</v>
      </c>
      <c r="C10" s="16">
        <v>13178608.960000001</v>
      </c>
      <c r="D10" s="8">
        <v>206299.12</v>
      </c>
      <c r="E10" s="8">
        <v>13335717.465746982</v>
      </c>
      <c r="F10" s="8">
        <v>1772169.44</v>
      </c>
      <c r="G10" s="8">
        <v>1808705.71</v>
      </c>
      <c r="H10" s="35">
        <v>17122891.73574698</v>
      </c>
      <c r="I10" s="8">
        <v>35879701.089999996</v>
      </c>
      <c r="J10" s="9">
        <v>53002592.825746976</v>
      </c>
      <c r="K10" s="10">
        <v>6554488.7700000023</v>
      </c>
      <c r="L10" s="17">
        <f t="shared" si="0"/>
        <v>59557081.595746979</v>
      </c>
      <c r="N10" s="38">
        <v>8</v>
      </c>
      <c r="O10" s="50">
        <v>6</v>
      </c>
    </row>
    <row r="11" spans="1:16" x14ac:dyDescent="0.3">
      <c r="A11" s="121"/>
      <c r="B11" s="216">
        <f>'1) Claims Notified'!B11</f>
        <v>2006</v>
      </c>
      <c r="C11" s="16">
        <v>8455991.4699999988</v>
      </c>
      <c r="D11" s="8">
        <v>108922.20000000001</v>
      </c>
      <c r="E11" s="8">
        <v>12843340.369999995</v>
      </c>
      <c r="F11" s="8">
        <v>504380.4229343434</v>
      </c>
      <c r="G11" s="8">
        <v>2154564.25</v>
      </c>
      <c r="H11" s="35">
        <v>15611207.242934339</v>
      </c>
      <c r="I11" s="8">
        <v>44886600.299999997</v>
      </c>
      <c r="J11" s="9">
        <v>60497807.542934336</v>
      </c>
      <c r="K11" s="10">
        <v>4253460.57</v>
      </c>
      <c r="L11" s="17">
        <f t="shared" si="0"/>
        <v>64751268.112934336</v>
      </c>
      <c r="N11" s="38">
        <v>8</v>
      </c>
      <c r="O11" s="50">
        <v>6</v>
      </c>
    </row>
    <row r="12" spans="1:16" x14ac:dyDescent="0.3">
      <c r="A12" s="121"/>
      <c r="B12" s="216">
        <f>'1) Claims Notified'!B12</f>
        <v>2007</v>
      </c>
      <c r="C12" s="16">
        <v>22407709.827408332</v>
      </c>
      <c r="D12" s="8">
        <v>30359.899999999998</v>
      </c>
      <c r="E12" s="8">
        <v>20298128.390410785</v>
      </c>
      <c r="F12" s="8">
        <v>4000612.6890583332</v>
      </c>
      <c r="G12" s="8">
        <v>4264127.0028166668</v>
      </c>
      <c r="H12" s="35">
        <v>28593227.982285783</v>
      </c>
      <c r="I12" s="8">
        <v>83406792.332541645</v>
      </c>
      <c r="J12" s="9">
        <v>112000020.31482743</v>
      </c>
      <c r="K12" s="10">
        <v>3681225.4600000009</v>
      </c>
      <c r="L12" s="17">
        <f t="shared" si="0"/>
        <v>115681245.77482742</v>
      </c>
      <c r="N12" s="38">
        <v>9</v>
      </c>
      <c r="O12" s="50">
        <v>7</v>
      </c>
    </row>
    <row r="13" spans="1:16" x14ac:dyDescent="0.3">
      <c r="A13" s="121"/>
      <c r="B13" s="216">
        <f>'1) Claims Notified'!B13</f>
        <v>2008</v>
      </c>
      <c r="C13" s="16">
        <v>6373976.0296916664</v>
      </c>
      <c r="D13" s="8">
        <v>44460.92</v>
      </c>
      <c r="E13" s="8">
        <v>23240932.404900003</v>
      </c>
      <c r="F13" s="8">
        <v>4698310.9637083337</v>
      </c>
      <c r="G13" s="8">
        <v>6659272.5637333337</v>
      </c>
      <c r="H13" s="35">
        <v>34642976.852341674</v>
      </c>
      <c r="I13" s="8">
        <v>117372648.63118334</v>
      </c>
      <c r="J13" s="9">
        <v>152015625.48352501</v>
      </c>
      <c r="K13" s="10">
        <v>3359201.8500000006</v>
      </c>
      <c r="L13" s="17">
        <f t="shared" si="0"/>
        <v>155374827.333525</v>
      </c>
      <c r="N13" s="38">
        <v>9</v>
      </c>
      <c r="O13" s="50">
        <v>7</v>
      </c>
    </row>
    <row r="14" spans="1:16" x14ac:dyDescent="0.3">
      <c r="A14" s="121"/>
      <c r="B14" s="216">
        <f>'1) Claims Notified'!B14</f>
        <v>2009</v>
      </c>
      <c r="C14" s="16">
        <v>9869323.6591333319</v>
      </c>
      <c r="D14" s="8">
        <v>14326.7</v>
      </c>
      <c r="E14" s="8">
        <v>31090974.962801024</v>
      </c>
      <c r="F14" s="8">
        <v>6770307.8401000015</v>
      </c>
      <c r="G14" s="8">
        <v>8178141.6496583335</v>
      </c>
      <c r="H14" s="35">
        <v>46053751.152559355</v>
      </c>
      <c r="I14" s="8">
        <v>137172351.04885837</v>
      </c>
      <c r="J14" s="9">
        <v>183226102.20141774</v>
      </c>
      <c r="K14" s="10">
        <v>4017012.7699999996</v>
      </c>
      <c r="L14" s="17">
        <f t="shared" si="0"/>
        <v>187243114.97141775</v>
      </c>
      <c r="N14" s="38">
        <v>9</v>
      </c>
      <c r="O14" s="50">
        <v>7</v>
      </c>
    </row>
    <row r="15" spans="1:16" x14ac:dyDescent="0.3">
      <c r="A15" s="121"/>
      <c r="B15" s="216">
        <f>'1) Claims Notified'!B15</f>
        <v>2010</v>
      </c>
      <c r="C15" s="16">
        <v>1032870.94035</v>
      </c>
      <c r="D15" s="8">
        <v>3769.5299999999997</v>
      </c>
      <c r="E15" s="8">
        <v>21511073.626225002</v>
      </c>
      <c r="F15" s="8">
        <v>4436131.5466083335</v>
      </c>
      <c r="G15" s="8">
        <v>8221413.0421249997</v>
      </c>
      <c r="H15" s="35">
        <v>34172387.744958334</v>
      </c>
      <c r="I15" s="8">
        <v>119570561.49940835</v>
      </c>
      <c r="J15" s="9">
        <v>153742949.24436668</v>
      </c>
      <c r="K15" s="10">
        <v>3695831.6100000008</v>
      </c>
      <c r="L15" s="17">
        <f t="shared" si="0"/>
        <v>157438780.85436669</v>
      </c>
      <c r="N15" s="38">
        <v>9</v>
      </c>
      <c r="O15" s="50">
        <v>7</v>
      </c>
    </row>
    <row r="16" spans="1:16" x14ac:dyDescent="0.3">
      <c r="A16" s="121"/>
      <c r="B16" s="216">
        <f>'1) Claims Notified'!B16</f>
        <v>2011</v>
      </c>
      <c r="C16" s="16">
        <v>627917.34923333337</v>
      </c>
      <c r="D16" s="8">
        <v>921.88</v>
      </c>
      <c r="E16" s="8">
        <v>20557543.306591671</v>
      </c>
      <c r="F16" s="8">
        <v>9134641.7868666686</v>
      </c>
      <c r="G16" s="8">
        <v>8621983.9954166673</v>
      </c>
      <c r="H16" s="35">
        <v>38315090.968875006</v>
      </c>
      <c r="I16" s="8">
        <v>127766645.40280832</v>
      </c>
      <c r="J16" s="9">
        <v>166081736.37168333</v>
      </c>
      <c r="K16" s="10">
        <v>5146250.51</v>
      </c>
      <c r="L16" s="17">
        <f t="shared" si="0"/>
        <v>171227986.88168332</v>
      </c>
      <c r="N16" s="38">
        <v>9</v>
      </c>
      <c r="O16" s="50">
        <v>7</v>
      </c>
    </row>
    <row r="17" spans="1:15" x14ac:dyDescent="0.3">
      <c r="A17" s="121"/>
      <c r="B17" s="216">
        <f>'1) Claims Notified'!B17</f>
        <v>2012</v>
      </c>
      <c r="C17" s="16">
        <v>898545.50999999989</v>
      </c>
      <c r="D17" s="8">
        <v>131114.00100833335</v>
      </c>
      <c r="E17" s="8">
        <v>20172043.282166664</v>
      </c>
      <c r="F17" s="8">
        <v>6823757.8957500001</v>
      </c>
      <c r="G17" s="8">
        <v>7008825.4809750002</v>
      </c>
      <c r="H17" s="35">
        <v>34135740.659899995</v>
      </c>
      <c r="I17" s="8">
        <v>155952719.71841991</v>
      </c>
      <c r="J17" s="9">
        <v>190088460.37831992</v>
      </c>
      <c r="K17" s="10">
        <v>631668.63</v>
      </c>
      <c r="L17" s="17">
        <f t="shared" si="0"/>
        <v>190720129.00831991</v>
      </c>
      <c r="N17" s="38">
        <v>9</v>
      </c>
      <c r="O17" s="50">
        <v>7</v>
      </c>
    </row>
    <row r="18" spans="1:15" x14ac:dyDescent="0.3">
      <c r="A18" s="125"/>
      <c r="B18" s="216">
        <f>'1) Claims Notified'!B18</f>
        <v>2013</v>
      </c>
      <c r="C18" s="16">
        <v>5609756.7599999998</v>
      </c>
      <c r="D18" s="8">
        <v>643310.59358333331</v>
      </c>
      <c r="E18" s="8">
        <v>16759297.425639544</v>
      </c>
      <c r="F18" s="8">
        <v>7863511.6063916655</v>
      </c>
      <c r="G18" s="8">
        <v>8037725.8495416651</v>
      </c>
      <c r="H18" s="35">
        <v>33303845.475156207</v>
      </c>
      <c r="I18" s="8">
        <v>143633158.58980834</v>
      </c>
      <c r="J18" s="9">
        <v>176937004.06496456</v>
      </c>
      <c r="K18" s="10">
        <v>2936147.88</v>
      </c>
      <c r="L18" s="17">
        <f t="shared" si="0"/>
        <v>179873151.94496456</v>
      </c>
      <c r="N18" s="38">
        <v>9</v>
      </c>
      <c r="O18" s="50">
        <v>7</v>
      </c>
    </row>
    <row r="19" spans="1:15" x14ac:dyDescent="0.3">
      <c r="A19" s="125"/>
      <c r="B19" s="216">
        <f>'1) Claims Notified'!B19</f>
        <v>2014</v>
      </c>
      <c r="C19" s="16">
        <v>4646410.5600000005</v>
      </c>
      <c r="D19" s="8">
        <v>764645.58155833324</v>
      </c>
      <c r="E19" s="8">
        <v>17333096.082466666</v>
      </c>
      <c r="F19" s="8">
        <v>6982938.9440166652</v>
      </c>
      <c r="G19" s="8">
        <v>8894451.3817833345</v>
      </c>
      <c r="H19" s="35">
        <v>33975131.989824995</v>
      </c>
      <c r="I19" s="8">
        <v>146562789.26468244</v>
      </c>
      <c r="J19" s="9">
        <v>180537921.25450742</v>
      </c>
      <c r="K19" s="10">
        <v>86262.760000000009</v>
      </c>
      <c r="L19" s="17">
        <f t="shared" si="0"/>
        <v>180624184.01450741</v>
      </c>
      <c r="N19" s="38">
        <v>9</v>
      </c>
      <c r="O19" s="50">
        <v>7</v>
      </c>
    </row>
    <row r="20" spans="1:15" x14ac:dyDescent="0.3">
      <c r="A20" s="125"/>
      <c r="B20" s="216">
        <f>'1) Claims Notified'!B20</f>
        <v>2015</v>
      </c>
      <c r="C20" s="16">
        <v>4762170.5892888959</v>
      </c>
      <c r="D20" s="8">
        <v>964519.43955833325</v>
      </c>
      <c r="E20" s="8">
        <v>20900227.465222973</v>
      </c>
      <c r="F20" s="8">
        <v>9105012.5125249997</v>
      </c>
      <c r="G20" s="8">
        <v>9885164.4543249998</v>
      </c>
      <c r="H20" s="35">
        <v>40854923.871631309</v>
      </c>
      <c r="I20" s="8">
        <v>157665423.44285834</v>
      </c>
      <c r="J20" s="9">
        <v>198520347.31448966</v>
      </c>
      <c r="K20" s="10">
        <v>114273.15</v>
      </c>
      <c r="L20" s="17">
        <f t="shared" si="0"/>
        <v>198634620.46448967</v>
      </c>
      <c r="N20" s="38">
        <v>9</v>
      </c>
      <c r="O20" s="50">
        <v>7</v>
      </c>
    </row>
    <row r="21" spans="1:15" x14ac:dyDescent="0.3">
      <c r="A21" s="125"/>
      <c r="B21" s="216">
        <f>'1) Claims Notified'!B21</f>
        <v>2016</v>
      </c>
      <c r="C21" s="16">
        <v>7618297.6200000001</v>
      </c>
      <c r="D21" s="8">
        <v>850675.9222583333</v>
      </c>
      <c r="E21" s="8">
        <v>19898899.135366671</v>
      </c>
      <c r="F21" s="8">
        <v>11076739.992291667</v>
      </c>
      <c r="G21" s="8">
        <v>12650869.377800001</v>
      </c>
      <c r="H21" s="35">
        <v>44477184.427716672</v>
      </c>
      <c r="I21" s="8">
        <v>198683719.3684833</v>
      </c>
      <c r="J21" s="9">
        <v>243160903.79619998</v>
      </c>
      <c r="K21" s="10">
        <v>375482.51</v>
      </c>
      <c r="L21" s="17">
        <f t="shared" si="0"/>
        <v>243536386.30619997</v>
      </c>
      <c r="N21" s="38">
        <v>9</v>
      </c>
      <c r="O21" s="50">
        <v>7</v>
      </c>
    </row>
    <row r="22" spans="1:15" x14ac:dyDescent="0.3">
      <c r="A22" s="125"/>
      <c r="B22" s="216">
        <f>'1) Claims Notified'!B22</f>
        <v>2017</v>
      </c>
      <c r="C22" s="16">
        <v>7479744.1500000004</v>
      </c>
      <c r="D22" s="8">
        <v>1160969.6121666669</v>
      </c>
      <c r="E22" s="8">
        <v>29198853.088966664</v>
      </c>
      <c r="F22" s="8">
        <v>13538791.968208332</v>
      </c>
      <c r="G22" s="8">
        <v>12712573.451608332</v>
      </c>
      <c r="H22" s="35">
        <v>56611188.120949991</v>
      </c>
      <c r="I22" s="8">
        <v>225881859.63921079</v>
      </c>
      <c r="J22" s="9">
        <v>282493047.7601608</v>
      </c>
      <c r="K22" s="10">
        <v>115298.99</v>
      </c>
      <c r="L22" s="17">
        <f t="shared" si="0"/>
        <v>282608346.75016081</v>
      </c>
      <c r="N22" s="38">
        <v>9</v>
      </c>
      <c r="O22" s="50">
        <v>7</v>
      </c>
    </row>
    <row r="23" spans="1:15" x14ac:dyDescent="0.3">
      <c r="A23" s="125"/>
      <c r="B23" s="216">
        <f>'1) Claims Notified'!B23</f>
        <v>2018</v>
      </c>
      <c r="C23" s="16">
        <v>8427214.6400000006</v>
      </c>
      <c r="D23" s="8">
        <v>2130944.1482500001</v>
      </c>
      <c r="E23" s="8">
        <v>26201190.816082828</v>
      </c>
      <c r="F23" s="8">
        <v>6443870.8909416664</v>
      </c>
      <c r="G23" s="8">
        <v>12589022.571325</v>
      </c>
      <c r="H23" s="35">
        <v>47365028.426599488</v>
      </c>
      <c r="I23" s="8">
        <v>174901937.1933251</v>
      </c>
      <c r="J23" s="9">
        <v>222266965.6199246</v>
      </c>
      <c r="K23" s="10">
        <v>301186.42000000004</v>
      </c>
      <c r="L23" s="17">
        <f t="shared" si="0"/>
        <v>222568152.03992459</v>
      </c>
      <c r="N23" s="38">
        <v>9</v>
      </c>
      <c r="O23" s="50">
        <v>7</v>
      </c>
    </row>
    <row r="24" spans="1:15" x14ac:dyDescent="0.3">
      <c r="A24" s="125"/>
      <c r="B24" s="216">
        <f>'1) Claims Notified'!B24</f>
        <v>2019</v>
      </c>
      <c r="C24" s="16">
        <v>8442509.8400000017</v>
      </c>
      <c r="D24" s="8">
        <v>2698563.6346000009</v>
      </c>
      <c r="E24" s="8">
        <v>20851208.459541667</v>
      </c>
      <c r="F24" s="8">
        <v>7552835.0986333322</v>
      </c>
      <c r="G24" s="8">
        <v>13343242.710108332</v>
      </c>
      <c r="H24" s="35">
        <v>44445849.902883336</v>
      </c>
      <c r="I24" s="8">
        <v>194566814.61018336</v>
      </c>
      <c r="J24" s="9">
        <v>239012664.51306671</v>
      </c>
      <c r="K24" s="10">
        <v>137514.44</v>
      </c>
      <c r="L24" s="17">
        <f t="shared" si="0"/>
        <v>239150178.95306671</v>
      </c>
      <c r="N24" s="38">
        <v>9</v>
      </c>
      <c r="O24" s="50">
        <v>7</v>
      </c>
    </row>
    <row r="25" spans="1:15" x14ac:dyDescent="0.3">
      <c r="A25" s="125"/>
      <c r="B25" s="217">
        <f>'1) Claims Notified'!B25</f>
        <v>2020</v>
      </c>
      <c r="C25" s="16">
        <v>6626378.2300000004</v>
      </c>
      <c r="D25" s="8">
        <v>2110381.6122250003</v>
      </c>
      <c r="E25" s="8">
        <v>17873782.392116666</v>
      </c>
      <c r="F25" s="8">
        <v>7903105.1325583318</v>
      </c>
      <c r="G25" s="8">
        <v>11269594.851433333</v>
      </c>
      <c r="H25" s="35">
        <v>39156863.98833333</v>
      </c>
      <c r="I25" s="8">
        <v>182399538.12322497</v>
      </c>
      <c r="J25" s="9">
        <v>221556402.11155832</v>
      </c>
      <c r="K25" s="10">
        <v>86638.76</v>
      </c>
      <c r="L25" s="17">
        <f t="shared" si="0"/>
        <v>221643040.87155831</v>
      </c>
      <c r="N25" s="39">
        <v>9</v>
      </c>
      <c r="O25" s="51">
        <v>7</v>
      </c>
    </row>
    <row r="26" spans="1:15" x14ac:dyDescent="0.3">
      <c r="A26" s="121"/>
      <c r="B26" s="221" t="s">
        <v>6</v>
      </c>
      <c r="C26" s="18">
        <f>SUM(C6:C25)</f>
        <v>147199039.03379118</v>
      </c>
      <c r="D26" s="36">
        <f t="shared" ref="D26:K26" si="1">SUM(D6:D25)</f>
        <v>12217477.995208334</v>
      </c>
      <c r="E26" s="19">
        <f t="shared" si="1"/>
        <v>371761021.03729773</v>
      </c>
      <c r="F26" s="19">
        <f t="shared" si="1"/>
        <v>112210024.05059266</v>
      </c>
      <c r="G26" s="19">
        <f t="shared" si="1"/>
        <v>138783906.21265</v>
      </c>
      <c r="H26" s="18">
        <f t="shared" si="1"/>
        <v>634972429.29574871</v>
      </c>
      <c r="I26" s="18">
        <f t="shared" si="1"/>
        <v>2349096168.1649961</v>
      </c>
      <c r="J26" s="19">
        <f t="shared" si="1"/>
        <v>2984068597.4607458</v>
      </c>
      <c r="K26" s="37">
        <f t="shared" si="1"/>
        <v>62317348.307721525</v>
      </c>
      <c r="L26" s="37">
        <f t="shared" si="0"/>
        <v>3046385945.7684674</v>
      </c>
    </row>
    <row r="27" spans="1:15" x14ac:dyDescent="0.3">
      <c r="A27" s="121"/>
      <c r="B27" s="129"/>
      <c r="C27" s="20"/>
      <c r="D27" s="20"/>
      <c r="E27" s="20"/>
      <c r="F27" s="20"/>
      <c r="G27" s="20"/>
      <c r="H27" s="20"/>
      <c r="I27" s="20"/>
      <c r="J27" s="20"/>
      <c r="K27" s="20"/>
      <c r="L27" s="20"/>
    </row>
    <row r="28" spans="1:15" x14ac:dyDescent="0.3">
      <c r="A28" s="121"/>
      <c r="C28" s="77"/>
      <c r="D28" s="77"/>
      <c r="E28" s="77"/>
      <c r="F28" s="77"/>
      <c r="G28" s="77"/>
      <c r="H28" s="77"/>
      <c r="I28" s="77"/>
      <c r="J28" s="77"/>
      <c r="K28" s="77"/>
      <c r="L28" s="77"/>
    </row>
    <row r="29" spans="1:15" x14ac:dyDescent="0.3">
      <c r="B29" s="88"/>
      <c r="C29" s="89"/>
      <c r="D29" s="89"/>
      <c r="E29" s="89"/>
      <c r="F29" s="89"/>
      <c r="G29" s="89"/>
      <c r="H29" s="89"/>
      <c r="I29" s="89"/>
      <c r="J29" s="8"/>
      <c r="K29" s="89"/>
      <c r="L29" s="4"/>
    </row>
    <row r="30" spans="1:15" x14ac:dyDescent="0.3">
      <c r="B30" s="2" t="s">
        <v>12</v>
      </c>
    </row>
    <row r="31" spans="1:15" ht="12.9" x14ac:dyDescent="0.35">
      <c r="B31" s="1" t="s">
        <v>25</v>
      </c>
    </row>
    <row r="32" spans="1:15" ht="12.9" x14ac:dyDescent="0.35">
      <c r="B32" s="1" t="s">
        <v>14</v>
      </c>
    </row>
    <row r="33" spans="2:2" ht="12.9" x14ac:dyDescent="0.35">
      <c r="B33" s="1" t="s">
        <v>28</v>
      </c>
    </row>
    <row r="34" spans="2:2" ht="12.9" x14ac:dyDescent="0.35">
      <c r="B34" s="1" t="s">
        <v>21</v>
      </c>
    </row>
    <row r="35" spans="2:2" x14ac:dyDescent="0.3"/>
  </sheetData>
  <sheetProtection sheet="1" objects="1" scenarios="1"/>
  <mergeCells count="1">
    <mergeCell ref="B4:L4"/>
  </mergeCells>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FFFF00"/>
    <pageSetUpPr fitToPage="1"/>
  </sheetPr>
  <dimension ref="A1:P35"/>
  <sheetViews>
    <sheetView showGridLines="0" showRowColHeaders="0" zoomScale="70" zoomScaleNormal="70" workbookViewId="0">
      <selection activeCell="X6" sqref="X6"/>
    </sheetView>
  </sheetViews>
  <sheetFormatPr defaultColWidth="0" defaultRowHeight="12.45" zeroHeight="1" x14ac:dyDescent="0.3"/>
  <cols>
    <col min="1" max="1" width="3.69140625" style="6" customWidth="1"/>
    <col min="2" max="2" width="11.84375" style="6" customWidth="1"/>
    <col min="3" max="12" width="16.69140625" style="6" customWidth="1"/>
    <col min="13" max="13" width="3.84375" style="130" customWidth="1"/>
    <col min="14" max="14" width="16.69140625" style="6" customWidth="1"/>
    <col min="15" max="15" width="17.84375" style="6" customWidth="1"/>
    <col min="16" max="16" width="9.15234375" style="6" customWidth="1"/>
    <col min="17" max="16384" width="9.15234375" style="6" hidden="1"/>
  </cols>
  <sheetData>
    <row r="1" spans="1:15" ht="15.45" x14ac:dyDescent="0.4">
      <c r="A1" s="46" t="s">
        <v>70</v>
      </c>
      <c r="B1" s="127"/>
      <c r="M1" s="128"/>
    </row>
    <row r="2" spans="1:15" x14ac:dyDescent="0.3">
      <c r="A2" s="40"/>
      <c r="M2" s="6"/>
    </row>
    <row r="3" spans="1:15" x14ac:dyDescent="0.3">
      <c r="A3" s="40"/>
      <c r="M3" s="6"/>
    </row>
    <row r="4" spans="1:15" ht="14.15" x14ac:dyDescent="0.35">
      <c r="B4" s="253" t="s">
        <v>98</v>
      </c>
      <c r="C4" s="254"/>
      <c r="D4" s="254"/>
      <c r="E4" s="254"/>
      <c r="F4" s="254"/>
      <c r="G4" s="254"/>
      <c r="H4" s="254"/>
      <c r="I4" s="254"/>
      <c r="J4" s="254"/>
      <c r="K4" s="254"/>
      <c r="L4" s="255"/>
      <c r="M4" s="128"/>
    </row>
    <row r="5" spans="1:15" ht="43.4" customHeight="1" x14ac:dyDescent="0.35">
      <c r="A5" s="121"/>
      <c r="B5" s="5" t="s">
        <v>0</v>
      </c>
      <c r="C5" s="5" t="s">
        <v>1</v>
      </c>
      <c r="D5" s="123" t="s">
        <v>31</v>
      </c>
      <c r="E5" s="123" t="s">
        <v>2</v>
      </c>
      <c r="F5" s="123" t="s">
        <v>3</v>
      </c>
      <c r="G5" s="123" t="s">
        <v>7</v>
      </c>
      <c r="H5" s="49" t="s">
        <v>5</v>
      </c>
      <c r="I5" s="91" t="s">
        <v>4</v>
      </c>
      <c r="J5" s="92" t="s">
        <v>8</v>
      </c>
      <c r="K5" s="124" t="s">
        <v>9</v>
      </c>
      <c r="L5" s="23" t="s">
        <v>6</v>
      </c>
      <c r="M5" s="128"/>
      <c r="N5" s="49" t="s">
        <v>72</v>
      </c>
      <c r="O5" s="42" t="s">
        <v>58</v>
      </c>
    </row>
    <row r="6" spans="1:15" s="197" customFormat="1" x14ac:dyDescent="0.3">
      <c r="A6" s="183"/>
      <c r="B6" s="215">
        <f>'1) Claims Notified'!B6</f>
        <v>2001</v>
      </c>
      <c r="C6" s="189">
        <v>64.84</v>
      </c>
      <c r="D6" s="190">
        <v>66.819999999999993</v>
      </c>
      <c r="E6" s="190">
        <v>60.12</v>
      </c>
      <c r="F6" s="190">
        <v>67.67</v>
      </c>
      <c r="G6" s="190">
        <v>59.13</v>
      </c>
      <c r="H6" s="191">
        <v>63.23</v>
      </c>
      <c r="I6" s="190">
        <v>65.540000000000006</v>
      </c>
      <c r="J6" s="192">
        <v>65.03</v>
      </c>
      <c r="K6" s="193">
        <v>64.760000000000005</v>
      </c>
      <c r="L6" s="194">
        <v>64.88</v>
      </c>
      <c r="M6" s="195"/>
      <c r="N6" s="196">
        <v>5</v>
      </c>
      <c r="O6" s="196">
        <v>2</v>
      </c>
    </row>
    <row r="7" spans="1:15" x14ac:dyDescent="0.3">
      <c r="A7" s="121"/>
      <c r="B7" s="216">
        <f>'1) Claims Notified'!B7</f>
        <v>2002</v>
      </c>
      <c r="C7" s="81">
        <v>64.430000000000007</v>
      </c>
      <c r="D7" s="82">
        <v>67.650000000000006</v>
      </c>
      <c r="E7" s="82">
        <v>65.42</v>
      </c>
      <c r="F7" s="82">
        <v>69.52</v>
      </c>
      <c r="G7" s="82">
        <v>61.3</v>
      </c>
      <c r="H7" s="31">
        <v>64.989999999999995</v>
      </c>
      <c r="I7" s="82">
        <v>66.349999999999994</v>
      </c>
      <c r="J7" s="83">
        <v>65.44</v>
      </c>
      <c r="K7" s="84">
        <v>65.3</v>
      </c>
      <c r="L7" s="60">
        <v>65.5</v>
      </c>
      <c r="N7" s="38">
        <v>4</v>
      </c>
      <c r="O7" s="38">
        <v>2</v>
      </c>
    </row>
    <row r="8" spans="1:15" x14ac:dyDescent="0.3">
      <c r="A8" s="121"/>
      <c r="B8" s="216">
        <f>'1) Claims Notified'!B8</f>
        <v>2003</v>
      </c>
      <c r="C8" s="81">
        <v>65.150000000000006</v>
      </c>
      <c r="D8" s="82">
        <v>66.709999999999994</v>
      </c>
      <c r="E8" s="82">
        <v>69</v>
      </c>
      <c r="F8" s="82">
        <v>65.739999999999995</v>
      </c>
      <c r="G8" s="82">
        <v>66.010000000000005</v>
      </c>
      <c r="H8" s="31">
        <v>66.180000000000007</v>
      </c>
      <c r="I8" s="82">
        <v>66.150000000000006</v>
      </c>
      <c r="J8" s="83">
        <v>66</v>
      </c>
      <c r="K8" s="84" t="s">
        <v>113</v>
      </c>
      <c r="L8" s="60">
        <v>66.16</v>
      </c>
      <c r="N8" s="38">
        <v>5</v>
      </c>
      <c r="O8" s="38">
        <v>3</v>
      </c>
    </row>
    <row r="9" spans="1:15" x14ac:dyDescent="0.3">
      <c r="A9" s="121"/>
      <c r="B9" s="216">
        <f>'1) Claims Notified'!B9</f>
        <v>2004</v>
      </c>
      <c r="C9" s="81">
        <v>65.430000000000007</v>
      </c>
      <c r="D9" s="82">
        <v>68.44</v>
      </c>
      <c r="E9" s="82">
        <v>67.78</v>
      </c>
      <c r="F9" s="82">
        <v>69.599999999999994</v>
      </c>
      <c r="G9" s="82">
        <v>64.67</v>
      </c>
      <c r="H9" s="31">
        <v>66.25</v>
      </c>
      <c r="I9" s="82">
        <v>68.42</v>
      </c>
      <c r="J9" s="83">
        <v>66.89</v>
      </c>
      <c r="K9" s="84" t="s">
        <v>113</v>
      </c>
      <c r="L9" s="60">
        <v>66.849999999999994</v>
      </c>
      <c r="N9" s="38">
        <v>5</v>
      </c>
      <c r="O9" s="38">
        <v>4</v>
      </c>
    </row>
    <row r="10" spans="1:15" x14ac:dyDescent="0.3">
      <c r="A10" s="121"/>
      <c r="B10" s="216">
        <f>'1) Claims Notified'!B10</f>
        <v>2005</v>
      </c>
      <c r="C10" s="81">
        <v>66.52</v>
      </c>
      <c r="D10" s="82">
        <v>66.59</v>
      </c>
      <c r="E10" s="82">
        <v>68.19</v>
      </c>
      <c r="F10" s="82">
        <v>68.67</v>
      </c>
      <c r="G10" s="82">
        <v>67.19</v>
      </c>
      <c r="H10" s="31">
        <v>67.150000000000006</v>
      </c>
      <c r="I10" s="82">
        <v>69.03</v>
      </c>
      <c r="J10" s="83">
        <v>67.59</v>
      </c>
      <c r="K10" s="84">
        <v>67</v>
      </c>
      <c r="L10" s="60">
        <v>67.53</v>
      </c>
      <c r="N10" s="38">
        <v>5</v>
      </c>
      <c r="O10" s="38">
        <v>4</v>
      </c>
    </row>
    <row r="11" spans="1:15" x14ac:dyDescent="0.3">
      <c r="A11" s="121"/>
      <c r="B11" s="216">
        <f>'1) Claims Notified'!B11</f>
        <v>2006</v>
      </c>
      <c r="C11" s="81">
        <v>67.010000000000005</v>
      </c>
      <c r="D11" s="82">
        <v>66.23</v>
      </c>
      <c r="E11" s="82">
        <v>69.849999999999994</v>
      </c>
      <c r="F11" s="82">
        <v>70.34</v>
      </c>
      <c r="G11" s="82">
        <v>67</v>
      </c>
      <c r="H11" s="31">
        <v>68.62</v>
      </c>
      <c r="I11" s="82">
        <v>69.319999999999993</v>
      </c>
      <c r="J11" s="83">
        <v>68.930000000000007</v>
      </c>
      <c r="K11" s="84">
        <v>57</v>
      </c>
      <c r="L11" s="60">
        <v>68.8</v>
      </c>
      <c r="N11" s="38">
        <v>6</v>
      </c>
      <c r="O11" s="38">
        <v>4</v>
      </c>
    </row>
    <row r="12" spans="1:15" x14ac:dyDescent="0.3">
      <c r="A12" s="121"/>
      <c r="B12" s="216">
        <f>'1) Claims Notified'!B12</f>
        <v>2007</v>
      </c>
      <c r="C12" s="81">
        <v>68.72</v>
      </c>
      <c r="D12" s="82">
        <v>65.19</v>
      </c>
      <c r="E12" s="82">
        <v>70.48</v>
      </c>
      <c r="F12" s="82">
        <v>71.709999999999994</v>
      </c>
      <c r="G12" s="82">
        <v>67.819999999999993</v>
      </c>
      <c r="H12" s="31">
        <v>70.260000000000005</v>
      </c>
      <c r="I12" s="82">
        <v>69.150000000000006</v>
      </c>
      <c r="J12" s="83">
        <v>69.8</v>
      </c>
      <c r="K12" s="84">
        <v>56.4</v>
      </c>
      <c r="L12" s="60">
        <v>69.83</v>
      </c>
      <c r="N12" s="38">
        <v>6</v>
      </c>
      <c r="O12" s="38">
        <v>5</v>
      </c>
    </row>
    <row r="13" spans="1:15" x14ac:dyDescent="0.3">
      <c r="A13" s="121"/>
      <c r="B13" s="216">
        <f>'1) Claims Notified'!B13</f>
        <v>2008</v>
      </c>
      <c r="C13" s="81">
        <v>68.36</v>
      </c>
      <c r="D13" s="82">
        <v>67.45</v>
      </c>
      <c r="E13" s="82">
        <v>72.459999999999994</v>
      </c>
      <c r="F13" s="82">
        <v>71.05</v>
      </c>
      <c r="G13" s="82">
        <v>68.44</v>
      </c>
      <c r="H13" s="31">
        <v>71.13</v>
      </c>
      <c r="I13" s="82">
        <v>70.53</v>
      </c>
      <c r="J13" s="83">
        <v>71.08</v>
      </c>
      <c r="K13" s="84">
        <v>44.29</v>
      </c>
      <c r="L13" s="60">
        <v>70.67</v>
      </c>
      <c r="N13" s="38">
        <v>6</v>
      </c>
      <c r="O13" s="38">
        <v>5</v>
      </c>
    </row>
    <row r="14" spans="1:15" x14ac:dyDescent="0.3">
      <c r="A14" s="121"/>
      <c r="B14" s="216">
        <f>'1) Claims Notified'!B14</f>
        <v>2009</v>
      </c>
      <c r="C14" s="81">
        <v>69.989999999999995</v>
      </c>
      <c r="D14" s="82">
        <v>68.62</v>
      </c>
      <c r="E14" s="82">
        <v>72.44</v>
      </c>
      <c r="F14" s="82">
        <v>72.52</v>
      </c>
      <c r="G14" s="82">
        <v>69.400000000000006</v>
      </c>
      <c r="H14" s="31">
        <v>71.290000000000006</v>
      </c>
      <c r="I14" s="82">
        <v>71.17</v>
      </c>
      <c r="J14" s="83">
        <v>71.67</v>
      </c>
      <c r="K14" s="84">
        <v>38</v>
      </c>
      <c r="L14" s="60">
        <v>71.430000000000007</v>
      </c>
      <c r="N14" s="38">
        <v>6</v>
      </c>
      <c r="O14" s="38">
        <v>5</v>
      </c>
    </row>
    <row r="15" spans="1:15" x14ac:dyDescent="0.3">
      <c r="A15" s="121"/>
      <c r="B15" s="216">
        <f>'1) Claims Notified'!B15</f>
        <v>2010</v>
      </c>
      <c r="C15" s="81">
        <v>68.45</v>
      </c>
      <c r="D15" s="82">
        <v>69.83</v>
      </c>
      <c r="E15" s="82">
        <v>72.75</v>
      </c>
      <c r="F15" s="82">
        <v>72.099999999999994</v>
      </c>
      <c r="G15" s="82">
        <v>70.17</v>
      </c>
      <c r="H15" s="31">
        <v>71.77</v>
      </c>
      <c r="I15" s="82">
        <v>71.77</v>
      </c>
      <c r="J15" s="83">
        <v>72.09</v>
      </c>
      <c r="K15" s="84">
        <v>64.430000000000007</v>
      </c>
      <c r="L15" s="60">
        <v>71.900000000000006</v>
      </c>
      <c r="N15" s="38">
        <v>6</v>
      </c>
      <c r="O15" s="38">
        <v>5</v>
      </c>
    </row>
    <row r="16" spans="1:15" x14ac:dyDescent="0.3">
      <c r="A16" s="121"/>
      <c r="B16" s="216">
        <f>'1) Claims Notified'!B16</f>
        <v>2011</v>
      </c>
      <c r="C16" s="81">
        <v>71.91</v>
      </c>
      <c r="D16" s="82">
        <v>68.760000000000005</v>
      </c>
      <c r="E16" s="82">
        <v>72.73</v>
      </c>
      <c r="F16" s="82">
        <v>73.11</v>
      </c>
      <c r="G16" s="82">
        <v>70.260000000000005</v>
      </c>
      <c r="H16" s="31">
        <v>71.62</v>
      </c>
      <c r="I16" s="82">
        <v>71.8</v>
      </c>
      <c r="J16" s="83">
        <v>72.180000000000007</v>
      </c>
      <c r="K16" s="84">
        <v>61.4</v>
      </c>
      <c r="L16" s="60">
        <v>71.84</v>
      </c>
      <c r="N16" s="38">
        <v>6</v>
      </c>
      <c r="O16" s="38">
        <v>5</v>
      </c>
    </row>
    <row r="17" spans="1:15" x14ac:dyDescent="0.3">
      <c r="A17" s="121"/>
      <c r="B17" s="216">
        <f>'1) Claims Notified'!B17</f>
        <v>2012</v>
      </c>
      <c r="C17" s="81">
        <v>49.98</v>
      </c>
      <c r="D17" s="82">
        <v>69.75</v>
      </c>
      <c r="E17" s="82">
        <v>72.88</v>
      </c>
      <c r="F17" s="82">
        <v>73.44</v>
      </c>
      <c r="G17" s="82">
        <v>70.2</v>
      </c>
      <c r="H17" s="31">
        <v>71.5</v>
      </c>
      <c r="I17" s="82">
        <v>72.41</v>
      </c>
      <c r="J17" s="83">
        <v>72.180000000000007</v>
      </c>
      <c r="K17" s="84">
        <v>59.5</v>
      </c>
      <c r="L17" s="60">
        <v>72.069999999999993</v>
      </c>
      <c r="N17" s="38">
        <v>6</v>
      </c>
      <c r="O17" s="38">
        <v>5</v>
      </c>
    </row>
    <row r="18" spans="1:15" x14ac:dyDescent="0.3">
      <c r="A18" s="121"/>
      <c r="B18" s="216">
        <f>'1) Claims Notified'!B18</f>
        <v>2013</v>
      </c>
      <c r="C18" s="81">
        <v>69.86</v>
      </c>
      <c r="D18" s="82">
        <v>70.03</v>
      </c>
      <c r="E18" s="82">
        <v>74.02</v>
      </c>
      <c r="F18" s="82">
        <v>73.28</v>
      </c>
      <c r="G18" s="82">
        <v>71.53</v>
      </c>
      <c r="H18" s="31">
        <v>72.680000000000007</v>
      </c>
      <c r="I18" s="82">
        <v>72.55</v>
      </c>
      <c r="J18" s="83">
        <v>72.89</v>
      </c>
      <c r="K18" s="84">
        <v>58.83</v>
      </c>
      <c r="L18" s="60">
        <v>72.69</v>
      </c>
      <c r="N18" s="38">
        <v>6</v>
      </c>
      <c r="O18" s="38">
        <v>5</v>
      </c>
    </row>
    <row r="19" spans="1:15" x14ac:dyDescent="0.3">
      <c r="A19" s="121"/>
      <c r="B19" s="216">
        <f>'1) Claims Notified'!B19</f>
        <v>2014</v>
      </c>
      <c r="C19" s="81">
        <v>71.63</v>
      </c>
      <c r="D19" s="82">
        <v>71.02</v>
      </c>
      <c r="E19" s="82">
        <v>74.319999999999993</v>
      </c>
      <c r="F19" s="82">
        <v>73.94</v>
      </c>
      <c r="G19" s="82">
        <v>71.13</v>
      </c>
      <c r="H19" s="31">
        <v>72.760000000000005</v>
      </c>
      <c r="I19" s="82">
        <v>73.19</v>
      </c>
      <c r="J19" s="83">
        <v>73.16</v>
      </c>
      <c r="K19" s="84">
        <v>71.55</v>
      </c>
      <c r="L19" s="60">
        <v>73.11</v>
      </c>
      <c r="N19" s="38">
        <v>6</v>
      </c>
      <c r="O19" s="38">
        <v>5</v>
      </c>
    </row>
    <row r="20" spans="1:15" x14ac:dyDescent="0.3">
      <c r="A20" s="121"/>
      <c r="B20" s="216">
        <f>'1) Claims Notified'!B20</f>
        <v>2015</v>
      </c>
      <c r="C20" s="81">
        <v>69.37</v>
      </c>
      <c r="D20" s="82">
        <v>71.72</v>
      </c>
      <c r="E20" s="82">
        <v>74.98</v>
      </c>
      <c r="F20" s="82">
        <v>75.45</v>
      </c>
      <c r="G20" s="82">
        <v>71.040000000000006</v>
      </c>
      <c r="H20" s="31">
        <v>73.12</v>
      </c>
      <c r="I20" s="82">
        <v>73.430000000000007</v>
      </c>
      <c r="J20" s="83">
        <v>73.41</v>
      </c>
      <c r="K20" s="84">
        <v>74.430000000000007</v>
      </c>
      <c r="L20" s="60">
        <v>73.45</v>
      </c>
      <c r="N20" s="38">
        <v>6</v>
      </c>
      <c r="O20" s="38">
        <v>5</v>
      </c>
    </row>
    <row r="21" spans="1:15" x14ac:dyDescent="0.3">
      <c r="A21" s="121"/>
      <c r="B21" s="216">
        <f>'1) Claims Notified'!B21</f>
        <v>2016</v>
      </c>
      <c r="C21" s="81">
        <v>71.72</v>
      </c>
      <c r="D21" s="82">
        <v>72.33</v>
      </c>
      <c r="E21" s="82">
        <v>75.55</v>
      </c>
      <c r="F21" s="82">
        <v>75.92</v>
      </c>
      <c r="G21" s="82">
        <v>72.89</v>
      </c>
      <c r="H21" s="31">
        <v>74.25</v>
      </c>
      <c r="I21" s="82">
        <v>73.87</v>
      </c>
      <c r="J21" s="83">
        <v>74.25</v>
      </c>
      <c r="K21" s="84" t="s">
        <v>113</v>
      </c>
      <c r="L21" s="60">
        <v>74.2</v>
      </c>
      <c r="N21" s="38">
        <v>6</v>
      </c>
      <c r="O21" s="38">
        <v>5</v>
      </c>
    </row>
    <row r="22" spans="1:15" x14ac:dyDescent="0.3">
      <c r="A22" s="121"/>
      <c r="B22" s="216">
        <f>'1) Claims Notified'!B22</f>
        <v>2017</v>
      </c>
      <c r="C22" s="81">
        <v>71.69</v>
      </c>
      <c r="D22" s="82">
        <v>72.33</v>
      </c>
      <c r="E22" s="82">
        <v>75.739999999999995</v>
      </c>
      <c r="F22" s="82">
        <v>75.59</v>
      </c>
      <c r="G22" s="82">
        <v>72.319999999999993</v>
      </c>
      <c r="H22" s="31">
        <v>74.12</v>
      </c>
      <c r="I22" s="82">
        <v>74.11</v>
      </c>
      <c r="J22" s="83">
        <v>74.17</v>
      </c>
      <c r="K22" s="84">
        <v>83</v>
      </c>
      <c r="L22" s="60">
        <v>74.16</v>
      </c>
      <c r="N22" s="38">
        <v>6</v>
      </c>
      <c r="O22" s="38">
        <v>5</v>
      </c>
    </row>
    <row r="23" spans="1:15" x14ac:dyDescent="0.3">
      <c r="A23" s="121"/>
      <c r="B23" s="216">
        <f>'1) Claims Notified'!B23</f>
        <v>2018</v>
      </c>
      <c r="C23" s="81">
        <v>73.87</v>
      </c>
      <c r="D23" s="82">
        <v>72.95</v>
      </c>
      <c r="E23" s="82">
        <v>76.61</v>
      </c>
      <c r="F23" s="82">
        <v>76.17</v>
      </c>
      <c r="G23" s="82">
        <v>74.23</v>
      </c>
      <c r="H23" s="31">
        <v>74.95</v>
      </c>
      <c r="I23" s="82">
        <v>75.42</v>
      </c>
      <c r="J23" s="83">
        <v>75.17</v>
      </c>
      <c r="K23" s="84" t="s">
        <v>113</v>
      </c>
      <c r="L23" s="60">
        <v>75.09</v>
      </c>
      <c r="N23" s="38">
        <v>6</v>
      </c>
      <c r="O23" s="38">
        <v>5</v>
      </c>
    </row>
    <row r="24" spans="1:15" x14ac:dyDescent="0.3">
      <c r="A24" s="121"/>
      <c r="B24" s="216">
        <f>'1) Claims Notified'!B24</f>
        <v>2019</v>
      </c>
      <c r="C24" s="81">
        <v>75.27</v>
      </c>
      <c r="D24" s="82">
        <v>74.38</v>
      </c>
      <c r="E24" s="82">
        <v>76.989999999999995</v>
      </c>
      <c r="F24" s="82">
        <v>76.2</v>
      </c>
      <c r="G24" s="82">
        <v>71.86</v>
      </c>
      <c r="H24" s="31">
        <v>75.64</v>
      </c>
      <c r="I24" s="82">
        <v>75.23</v>
      </c>
      <c r="J24" s="83">
        <v>75.52</v>
      </c>
      <c r="K24" s="84" t="s">
        <v>113</v>
      </c>
      <c r="L24" s="60">
        <v>75.53</v>
      </c>
      <c r="N24" s="38">
        <v>6</v>
      </c>
      <c r="O24" s="38">
        <v>5</v>
      </c>
    </row>
    <row r="25" spans="1:15" x14ac:dyDescent="0.3">
      <c r="A25" s="121"/>
      <c r="B25" s="217">
        <f>'1) Claims Notified'!B25</f>
        <v>2020</v>
      </c>
      <c r="C25" s="81">
        <v>74.12</v>
      </c>
      <c r="D25" s="85">
        <v>73.55</v>
      </c>
      <c r="E25" s="85">
        <v>78.87</v>
      </c>
      <c r="F25" s="85">
        <v>76.56</v>
      </c>
      <c r="G25" s="85">
        <v>74.88</v>
      </c>
      <c r="H25" s="45">
        <v>75.53</v>
      </c>
      <c r="I25" s="85">
        <v>77.95</v>
      </c>
      <c r="J25" s="86">
        <v>75.680000000000007</v>
      </c>
      <c r="K25" s="87">
        <v>72</v>
      </c>
      <c r="L25" s="61">
        <v>75.709999999999994</v>
      </c>
      <c r="N25" s="39">
        <v>6</v>
      </c>
      <c r="O25" s="39">
        <v>5</v>
      </c>
    </row>
    <row r="26" spans="1:15" x14ac:dyDescent="0.3">
      <c r="A26" s="121"/>
      <c r="B26" s="219" t="s">
        <v>81</v>
      </c>
      <c r="C26" s="66">
        <v>67.989999999999995</v>
      </c>
      <c r="D26" s="63">
        <v>71.41</v>
      </c>
      <c r="E26" s="64">
        <v>71.75</v>
      </c>
      <c r="F26" s="64">
        <v>73.510000000000005</v>
      </c>
      <c r="G26" s="64">
        <v>70.11</v>
      </c>
      <c r="H26" s="66">
        <v>71.86</v>
      </c>
      <c r="I26" s="65">
        <v>72.400000000000006</v>
      </c>
      <c r="J26" s="64">
        <v>72.23</v>
      </c>
      <c r="K26" s="64">
        <v>63.72</v>
      </c>
      <c r="L26" s="62">
        <v>71.819999999999993</v>
      </c>
      <c r="O26" s="77"/>
    </row>
    <row r="27" spans="1:15" x14ac:dyDescent="0.3">
      <c r="A27" s="121"/>
      <c r="B27" s="220"/>
      <c r="C27" s="33"/>
      <c r="D27" s="33"/>
      <c r="E27" s="33"/>
      <c r="F27" s="33"/>
      <c r="G27" s="33"/>
      <c r="H27" s="33"/>
      <c r="I27" s="33"/>
      <c r="J27" s="33"/>
      <c r="K27" s="33"/>
      <c r="L27" s="33"/>
    </row>
    <row r="28" spans="1:15" x14ac:dyDescent="0.3">
      <c r="A28" s="121"/>
      <c r="B28" s="121"/>
      <c r="C28" s="121"/>
      <c r="D28" s="121"/>
      <c r="E28" s="121"/>
      <c r="F28" s="121"/>
      <c r="G28" s="121"/>
      <c r="H28" s="121"/>
      <c r="I28" s="121"/>
      <c r="J28" s="121"/>
      <c r="K28" s="121"/>
      <c r="L28" s="121"/>
    </row>
    <row r="29" spans="1:15" x14ac:dyDescent="0.3">
      <c r="B29" s="2"/>
    </row>
    <row r="30" spans="1:15" x14ac:dyDescent="0.3">
      <c r="B30" s="2" t="s">
        <v>12</v>
      </c>
    </row>
    <row r="31" spans="1:15" ht="12.9" x14ac:dyDescent="0.35">
      <c r="B31" s="1" t="s">
        <v>15</v>
      </c>
    </row>
    <row r="32" spans="1:15" ht="12.9" x14ac:dyDescent="0.35">
      <c r="B32" s="1" t="s">
        <v>16</v>
      </c>
    </row>
    <row r="33" spans="2:7" x14ac:dyDescent="0.3">
      <c r="B33" s="153" t="s">
        <v>63</v>
      </c>
      <c r="C33" s="154">
        <v>0.78911350269904845</v>
      </c>
      <c r="D33" s="155" t="s">
        <v>95</v>
      </c>
      <c r="E33" s="155" t="s">
        <v>96</v>
      </c>
      <c r="F33" s="155"/>
      <c r="G33" s="156"/>
    </row>
    <row r="34" spans="2:7" x14ac:dyDescent="0.3">
      <c r="B34" s="157"/>
      <c r="C34" s="160">
        <v>0.56999999999999995</v>
      </c>
      <c r="D34" s="158"/>
      <c r="E34" s="158" t="s">
        <v>97</v>
      </c>
      <c r="F34" s="158"/>
      <c r="G34" s="159"/>
    </row>
    <row r="35" spans="2:7" x14ac:dyDescent="0.3"/>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8" orientation="landscape" r:id="rId1"/>
  <headerFooter alignWithMargins="0">
    <oddHeader xml:space="preserve">&amp;L </oddHeader>
    <oddFooter xml:space="preserve">&amp;L&amp;F, &amp;A&amp;R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autoPageBreaks="0" fitToPage="1"/>
  </sheetPr>
  <dimension ref="A1:V38"/>
  <sheetViews>
    <sheetView showGridLines="0" showRowColHeaders="0" zoomScale="70" zoomScaleNormal="70" workbookViewId="0">
      <selection activeCell="X6" sqref="X6"/>
    </sheetView>
  </sheetViews>
  <sheetFormatPr defaultColWidth="0" defaultRowHeight="12.45" zeroHeight="1" x14ac:dyDescent="0.3"/>
  <cols>
    <col min="1" max="1" width="3.69140625" style="6" customWidth="1"/>
    <col min="2" max="2" width="11.84375" style="72" customWidth="1"/>
    <col min="3" max="5" width="13.53515625" style="72" customWidth="1"/>
    <col min="6" max="6" width="16.53515625" style="72" customWidth="1"/>
    <col min="7" max="9" width="12.69140625" style="72" customWidth="1"/>
    <col min="10" max="10" width="16.84375" style="72" bestFit="1" customWidth="1"/>
    <col min="11" max="11" width="19" style="72" customWidth="1"/>
    <col min="12" max="15" width="13.3046875" style="72" customWidth="1"/>
    <col min="16" max="16" width="16.84375" style="72" bestFit="1" customWidth="1"/>
    <col min="17" max="20" width="15.69140625" style="72" customWidth="1"/>
    <col min="21" max="21" width="17.69140625" style="72" customWidth="1"/>
    <col min="22" max="22" width="4.3046875" style="72" customWidth="1"/>
    <col min="23" max="16384" width="9.15234375" style="72" hidden="1"/>
  </cols>
  <sheetData>
    <row r="1" spans="1:21" ht="15.45" x14ac:dyDescent="0.4">
      <c r="A1" s="46" t="s">
        <v>71</v>
      </c>
      <c r="H1" s="132"/>
    </row>
    <row r="2" spans="1:21" x14ac:dyDescent="0.3">
      <c r="A2" s="40"/>
    </row>
    <row r="3" spans="1:21" x14ac:dyDescent="0.3">
      <c r="A3" s="40"/>
    </row>
    <row r="4" spans="1:21" ht="29.25" customHeight="1" x14ac:dyDescent="0.3">
      <c r="C4" s="271" t="s">
        <v>84</v>
      </c>
      <c r="D4" s="272"/>
      <c r="E4" s="272"/>
      <c r="F4" s="273"/>
      <c r="G4" s="271" t="s">
        <v>85</v>
      </c>
      <c r="H4" s="272"/>
      <c r="I4" s="272"/>
      <c r="J4" s="273"/>
      <c r="K4" s="274" t="s">
        <v>40</v>
      </c>
      <c r="L4" s="271" t="s">
        <v>86</v>
      </c>
      <c r="M4" s="272"/>
      <c r="N4" s="272"/>
      <c r="O4" s="272"/>
      <c r="P4" s="273"/>
      <c r="Q4" s="271" t="s">
        <v>87</v>
      </c>
      <c r="R4" s="272"/>
      <c r="S4" s="272"/>
      <c r="T4" s="272"/>
      <c r="U4" s="273"/>
    </row>
    <row r="5" spans="1:21" ht="43.4" customHeight="1" x14ac:dyDescent="0.3">
      <c r="A5" s="121"/>
      <c r="B5" s="133" t="s">
        <v>0</v>
      </c>
      <c r="C5" s="134" t="s">
        <v>41</v>
      </c>
      <c r="D5" s="21" t="s">
        <v>42</v>
      </c>
      <c r="E5" s="21" t="s">
        <v>43</v>
      </c>
      <c r="F5" s="75" t="s">
        <v>44</v>
      </c>
      <c r="G5" s="134" t="s">
        <v>45</v>
      </c>
      <c r="H5" s="21" t="s">
        <v>46</v>
      </c>
      <c r="I5" s="21" t="s">
        <v>43</v>
      </c>
      <c r="J5" s="75" t="s">
        <v>44</v>
      </c>
      <c r="K5" s="275"/>
      <c r="L5" s="134" t="s">
        <v>47</v>
      </c>
      <c r="M5" s="21" t="s">
        <v>48</v>
      </c>
      <c r="N5" s="21" t="s">
        <v>49</v>
      </c>
      <c r="O5" s="21" t="s">
        <v>43</v>
      </c>
      <c r="P5" s="75" t="s">
        <v>44</v>
      </c>
      <c r="Q5" s="134" t="s">
        <v>47</v>
      </c>
      <c r="R5" s="21" t="s">
        <v>48</v>
      </c>
      <c r="S5" s="21" t="s">
        <v>49</v>
      </c>
      <c r="T5" s="21" t="s">
        <v>43</v>
      </c>
      <c r="U5" s="75" t="s">
        <v>44</v>
      </c>
    </row>
    <row r="6" spans="1:21" s="175" customFormat="1" x14ac:dyDescent="0.3">
      <c r="A6" s="183"/>
      <c r="B6" s="215">
        <f>'1) Claims Notified'!B6</f>
        <v>2001</v>
      </c>
      <c r="C6" s="184">
        <v>112</v>
      </c>
      <c r="D6" s="185">
        <v>198</v>
      </c>
      <c r="E6" s="185">
        <f t="shared" ref="E6:E25" si="0">F6-SUM(C6:D6)</f>
        <v>491</v>
      </c>
      <c r="F6" s="186">
        <f>'1) Claims Notified'!$I6</f>
        <v>801</v>
      </c>
      <c r="G6" s="185">
        <v>206</v>
      </c>
      <c r="H6" s="185">
        <v>6</v>
      </c>
      <c r="I6" s="185">
        <f t="shared" ref="I6:I25" si="1">J6-SUM(G6:H6)</f>
        <v>589</v>
      </c>
      <c r="J6" s="186">
        <f>'1) Claims Notified'!$I6</f>
        <v>801</v>
      </c>
      <c r="K6" s="187"/>
      <c r="L6" s="185">
        <v>77</v>
      </c>
      <c r="M6" s="185">
        <v>6</v>
      </c>
      <c r="N6" s="185">
        <v>2</v>
      </c>
      <c r="O6" s="185">
        <f>P6-SUM(L6:N6)</f>
        <v>716</v>
      </c>
      <c r="P6" s="186">
        <f>'1) Claims Notified'!$I6</f>
        <v>801</v>
      </c>
      <c r="Q6" s="185">
        <v>4546523.32</v>
      </c>
      <c r="R6" s="185">
        <v>363809.26</v>
      </c>
      <c r="S6" s="185">
        <v>191996.38</v>
      </c>
      <c r="T6" s="185">
        <v>41146434.590000004</v>
      </c>
      <c r="U6" s="238">
        <v>46248763.550000004</v>
      </c>
    </row>
    <row r="7" spans="1:21" x14ac:dyDescent="0.3">
      <c r="A7" s="121"/>
      <c r="B7" s="216">
        <f>'1) Claims Notified'!B7</f>
        <v>2002</v>
      </c>
      <c r="C7" s="184">
        <v>130</v>
      </c>
      <c r="D7" s="78">
        <v>207</v>
      </c>
      <c r="E7" s="78">
        <f t="shared" si="0"/>
        <v>480</v>
      </c>
      <c r="F7" s="73">
        <f>'1) Claims Notified'!$I7</f>
        <v>817</v>
      </c>
      <c r="G7" s="78">
        <v>200</v>
      </c>
      <c r="H7" s="78">
        <v>6</v>
      </c>
      <c r="I7" s="78">
        <f t="shared" si="1"/>
        <v>611</v>
      </c>
      <c r="J7" s="73">
        <f>'1) Claims Notified'!$I7</f>
        <v>817</v>
      </c>
      <c r="K7" s="76"/>
      <c r="L7" s="78">
        <v>95</v>
      </c>
      <c r="M7" s="78">
        <v>9</v>
      </c>
      <c r="N7" s="78">
        <v>2</v>
      </c>
      <c r="O7" s="78">
        <f t="shared" ref="O7:O25" si="2">P7-SUM(L7:N7)</f>
        <v>711</v>
      </c>
      <c r="P7" s="73">
        <f>'1) Claims Notified'!$I7</f>
        <v>817</v>
      </c>
      <c r="Q7" s="78">
        <v>4831391.99</v>
      </c>
      <c r="R7" s="78">
        <v>352471.52</v>
      </c>
      <c r="S7" s="78">
        <v>141780.75</v>
      </c>
      <c r="T7" s="78">
        <v>41417289.160000004</v>
      </c>
      <c r="U7" s="239">
        <v>46742933.420000002</v>
      </c>
    </row>
    <row r="8" spans="1:21" x14ac:dyDescent="0.3">
      <c r="A8" s="121"/>
      <c r="B8" s="216">
        <f>'1) Claims Notified'!B8</f>
        <v>2003</v>
      </c>
      <c r="C8" s="184">
        <v>167</v>
      </c>
      <c r="D8" s="78">
        <v>285</v>
      </c>
      <c r="E8" s="78">
        <f t="shared" si="0"/>
        <v>743</v>
      </c>
      <c r="F8" s="73">
        <f>'1) Claims Notified'!$I8</f>
        <v>1195</v>
      </c>
      <c r="G8" s="78">
        <v>308</v>
      </c>
      <c r="H8" s="78">
        <v>7</v>
      </c>
      <c r="I8" s="78">
        <f t="shared" si="1"/>
        <v>880</v>
      </c>
      <c r="J8" s="73">
        <f>'1) Claims Notified'!$I8</f>
        <v>1195</v>
      </c>
      <c r="K8" s="76"/>
      <c r="L8" s="78">
        <v>107</v>
      </c>
      <c r="M8" s="78">
        <v>4</v>
      </c>
      <c r="N8" s="78">
        <v>8</v>
      </c>
      <c r="O8" s="78">
        <f t="shared" si="2"/>
        <v>1076</v>
      </c>
      <c r="P8" s="73">
        <f>'1) Claims Notified'!$I8</f>
        <v>1195</v>
      </c>
      <c r="Q8" s="78">
        <v>6018523.9999999981</v>
      </c>
      <c r="R8" s="78">
        <v>132263.54</v>
      </c>
      <c r="S8" s="78">
        <v>430455.08</v>
      </c>
      <c r="T8" s="78">
        <v>64196341.417494871</v>
      </c>
      <c r="U8" s="239">
        <v>70777584.037494868</v>
      </c>
    </row>
    <row r="9" spans="1:21" x14ac:dyDescent="0.3">
      <c r="A9" s="121"/>
      <c r="B9" s="216">
        <f>'1) Claims Notified'!B9</f>
        <v>2004</v>
      </c>
      <c r="C9" s="184">
        <v>213</v>
      </c>
      <c r="D9" s="78">
        <v>292</v>
      </c>
      <c r="E9" s="78">
        <f t="shared" si="0"/>
        <v>678</v>
      </c>
      <c r="F9" s="73">
        <f>'1) Claims Notified'!$I9</f>
        <v>1183</v>
      </c>
      <c r="G9" s="78">
        <v>370</v>
      </c>
      <c r="H9" s="78">
        <v>17</v>
      </c>
      <c r="I9" s="78">
        <f t="shared" si="1"/>
        <v>796</v>
      </c>
      <c r="J9" s="73">
        <f>'1) Claims Notified'!$I9</f>
        <v>1183</v>
      </c>
      <c r="K9" s="76"/>
      <c r="L9" s="78">
        <v>152</v>
      </c>
      <c r="M9" s="78">
        <v>10</v>
      </c>
      <c r="N9" s="78">
        <v>6</v>
      </c>
      <c r="O9" s="78">
        <f t="shared" si="2"/>
        <v>1015</v>
      </c>
      <c r="P9" s="73">
        <f>'1) Claims Notified'!$I9</f>
        <v>1183</v>
      </c>
      <c r="Q9" s="78">
        <v>8691257.7099999972</v>
      </c>
      <c r="R9" s="78">
        <v>484647.65</v>
      </c>
      <c r="S9" s="78">
        <v>313992.00000000006</v>
      </c>
      <c r="T9" s="78">
        <v>56749713.219997011</v>
      </c>
      <c r="U9" s="239">
        <v>66239610.579997011</v>
      </c>
    </row>
    <row r="10" spans="1:21" x14ac:dyDescent="0.3">
      <c r="A10" s="121"/>
      <c r="B10" s="216">
        <f>'1) Claims Notified'!B10</f>
        <v>2005</v>
      </c>
      <c r="C10" s="184">
        <v>205</v>
      </c>
      <c r="D10" s="78">
        <v>324</v>
      </c>
      <c r="E10" s="78">
        <f t="shared" si="0"/>
        <v>627</v>
      </c>
      <c r="F10" s="73">
        <f>'1) Claims Notified'!$I10</f>
        <v>1156</v>
      </c>
      <c r="G10" s="78">
        <v>481</v>
      </c>
      <c r="H10" s="78">
        <v>15</v>
      </c>
      <c r="I10" s="78">
        <f t="shared" si="1"/>
        <v>660</v>
      </c>
      <c r="J10" s="73">
        <f>'1) Claims Notified'!$I10</f>
        <v>1156</v>
      </c>
      <c r="K10" s="76"/>
      <c r="L10" s="78">
        <v>164</v>
      </c>
      <c r="M10" s="78">
        <v>18</v>
      </c>
      <c r="N10" s="78">
        <v>7</v>
      </c>
      <c r="O10" s="78">
        <f t="shared" si="2"/>
        <v>967</v>
      </c>
      <c r="P10" s="73">
        <f>'1) Claims Notified'!$I10</f>
        <v>1156</v>
      </c>
      <c r="Q10" s="78">
        <v>9444662.7800000049</v>
      </c>
      <c r="R10" s="78">
        <v>831013.7300000001</v>
      </c>
      <c r="S10" s="78">
        <v>164514.02000000002</v>
      </c>
      <c r="T10" s="78">
        <v>65318930.939999998</v>
      </c>
      <c r="U10" s="239">
        <v>75759121.469999999</v>
      </c>
    </row>
    <row r="11" spans="1:21" x14ac:dyDescent="0.3">
      <c r="A11" s="121"/>
      <c r="B11" s="216">
        <f>'1) Claims Notified'!B11</f>
        <v>2006</v>
      </c>
      <c r="C11" s="184">
        <v>194</v>
      </c>
      <c r="D11" s="78">
        <v>450</v>
      </c>
      <c r="E11" s="78">
        <f t="shared" si="0"/>
        <v>931</v>
      </c>
      <c r="F11" s="73">
        <f>'1) Claims Notified'!$I11</f>
        <v>1575</v>
      </c>
      <c r="G11" s="78">
        <v>615</v>
      </c>
      <c r="H11" s="78">
        <v>20</v>
      </c>
      <c r="I11" s="78">
        <f t="shared" si="1"/>
        <v>940</v>
      </c>
      <c r="J11" s="73">
        <f>'1) Claims Notified'!$I11</f>
        <v>1575</v>
      </c>
      <c r="K11" s="76"/>
      <c r="L11" s="78">
        <v>192</v>
      </c>
      <c r="M11" s="78">
        <v>11</v>
      </c>
      <c r="N11" s="78">
        <v>3</v>
      </c>
      <c r="O11" s="78">
        <f t="shared" si="2"/>
        <v>1369</v>
      </c>
      <c r="P11" s="73">
        <f>'1) Claims Notified'!$I11</f>
        <v>1575</v>
      </c>
      <c r="Q11" s="78">
        <v>9650877.1399999987</v>
      </c>
      <c r="R11" s="78">
        <v>828344.27999999968</v>
      </c>
      <c r="S11" s="78">
        <v>41738.739999999983</v>
      </c>
      <c r="T11" s="78">
        <v>96616095.496508494</v>
      </c>
      <c r="U11" s="239">
        <v>107137055.65650849</v>
      </c>
    </row>
    <row r="12" spans="1:21" x14ac:dyDescent="0.3">
      <c r="A12" s="121"/>
      <c r="B12" s="216">
        <f>'1) Claims Notified'!B12</f>
        <v>2007</v>
      </c>
      <c r="C12" s="184">
        <v>250</v>
      </c>
      <c r="D12" s="78">
        <v>411</v>
      </c>
      <c r="E12" s="78">
        <f t="shared" si="0"/>
        <v>1096</v>
      </c>
      <c r="F12" s="73">
        <f>'1) Claims Notified'!$I12</f>
        <v>1757</v>
      </c>
      <c r="G12" s="78">
        <v>621</v>
      </c>
      <c r="H12" s="78">
        <v>30</v>
      </c>
      <c r="I12" s="78">
        <f t="shared" si="1"/>
        <v>1106</v>
      </c>
      <c r="J12" s="73">
        <f>'1) Claims Notified'!$I12</f>
        <v>1757</v>
      </c>
      <c r="K12" s="76"/>
      <c r="L12" s="78">
        <v>166</v>
      </c>
      <c r="M12" s="78">
        <v>23</v>
      </c>
      <c r="N12" s="78">
        <v>6</v>
      </c>
      <c r="O12" s="78">
        <f t="shared" si="2"/>
        <v>1562</v>
      </c>
      <c r="P12" s="73">
        <f>'1) Claims Notified'!$I12</f>
        <v>1757</v>
      </c>
      <c r="Q12" s="78">
        <v>10302660.76</v>
      </c>
      <c r="R12" s="78">
        <v>1753180.1899999995</v>
      </c>
      <c r="S12" s="78">
        <v>467339.91999999987</v>
      </c>
      <c r="T12" s="78">
        <v>114229634.55872586</v>
      </c>
      <c r="U12" s="239">
        <v>126752815.42872587</v>
      </c>
    </row>
    <row r="13" spans="1:21" x14ac:dyDescent="0.3">
      <c r="A13" s="121"/>
      <c r="B13" s="216">
        <f>'1) Claims Notified'!B13</f>
        <v>2008</v>
      </c>
      <c r="C13" s="184">
        <v>476</v>
      </c>
      <c r="D13" s="78">
        <v>389</v>
      </c>
      <c r="E13" s="78">
        <f t="shared" si="0"/>
        <v>1243</v>
      </c>
      <c r="F13" s="73">
        <f>'1) Claims Notified'!$I13</f>
        <v>2108</v>
      </c>
      <c r="G13" s="78">
        <v>799</v>
      </c>
      <c r="H13" s="78">
        <v>56</v>
      </c>
      <c r="I13" s="78">
        <f t="shared" si="1"/>
        <v>1253</v>
      </c>
      <c r="J13" s="73">
        <f>'1) Claims Notified'!$I13</f>
        <v>2108</v>
      </c>
      <c r="K13" s="76"/>
      <c r="L13" s="78">
        <v>272</v>
      </c>
      <c r="M13" s="78">
        <v>30</v>
      </c>
      <c r="N13" s="78">
        <v>3</v>
      </c>
      <c r="O13" s="78">
        <f t="shared" si="2"/>
        <v>1803</v>
      </c>
      <c r="P13" s="73">
        <f>'1) Claims Notified'!$I13</f>
        <v>2108</v>
      </c>
      <c r="Q13" s="78">
        <v>15710648.66</v>
      </c>
      <c r="R13" s="78">
        <v>2226682.21</v>
      </c>
      <c r="S13" s="78">
        <v>142156.22</v>
      </c>
      <c r="T13" s="78">
        <v>132871812.01992399</v>
      </c>
      <c r="U13" s="239">
        <v>150951299.10992399</v>
      </c>
    </row>
    <row r="14" spans="1:21" x14ac:dyDescent="0.3">
      <c r="A14" s="121"/>
      <c r="B14" s="216">
        <f>'1) Claims Notified'!B14</f>
        <v>2009</v>
      </c>
      <c r="C14" s="184">
        <v>569</v>
      </c>
      <c r="D14" s="78">
        <v>358</v>
      </c>
      <c r="E14" s="78">
        <f t="shared" si="0"/>
        <v>1245</v>
      </c>
      <c r="F14" s="73">
        <f>'1) Claims Notified'!$I14</f>
        <v>2172</v>
      </c>
      <c r="G14" s="78">
        <v>872</v>
      </c>
      <c r="H14" s="78">
        <v>44</v>
      </c>
      <c r="I14" s="78">
        <f t="shared" si="1"/>
        <v>1256</v>
      </c>
      <c r="J14" s="73">
        <f>'1) Claims Notified'!$I14</f>
        <v>2172</v>
      </c>
      <c r="K14" s="76"/>
      <c r="L14" s="78">
        <v>292</v>
      </c>
      <c r="M14" s="78">
        <v>19</v>
      </c>
      <c r="N14" s="78">
        <v>8</v>
      </c>
      <c r="O14" s="78">
        <f t="shared" si="2"/>
        <v>1853</v>
      </c>
      <c r="P14" s="73">
        <f>'1) Claims Notified'!$I14</f>
        <v>2172</v>
      </c>
      <c r="Q14" s="78">
        <v>17495285.120000001</v>
      </c>
      <c r="R14" s="78">
        <v>500267.75999999972</v>
      </c>
      <c r="S14" s="78">
        <v>211101.60999999987</v>
      </c>
      <c r="T14" s="78">
        <v>135574238.76726565</v>
      </c>
      <c r="U14" s="239">
        <v>153780893.25726566</v>
      </c>
    </row>
    <row r="15" spans="1:21" x14ac:dyDescent="0.3">
      <c r="A15" s="121"/>
      <c r="B15" s="216">
        <f>'1) Claims Notified'!B15</f>
        <v>2010</v>
      </c>
      <c r="C15" s="184">
        <v>593</v>
      </c>
      <c r="D15" s="78">
        <v>342</v>
      </c>
      <c r="E15" s="78">
        <f t="shared" si="0"/>
        <v>1342</v>
      </c>
      <c r="F15" s="73">
        <f>'1) Claims Notified'!$I15</f>
        <v>2277</v>
      </c>
      <c r="G15" s="78">
        <v>870</v>
      </c>
      <c r="H15" s="78">
        <v>46</v>
      </c>
      <c r="I15" s="78">
        <f t="shared" si="1"/>
        <v>1361</v>
      </c>
      <c r="J15" s="73">
        <f>'1) Claims Notified'!$I15</f>
        <v>2277</v>
      </c>
      <c r="K15" s="76"/>
      <c r="L15" s="78">
        <v>292</v>
      </c>
      <c r="M15" s="78">
        <v>23</v>
      </c>
      <c r="N15" s="78">
        <v>2</v>
      </c>
      <c r="O15" s="78">
        <f t="shared" si="2"/>
        <v>1960</v>
      </c>
      <c r="P15" s="73">
        <f>'1) Claims Notified'!$I15</f>
        <v>2277</v>
      </c>
      <c r="Q15" s="78">
        <v>17121274.40000001</v>
      </c>
      <c r="R15" s="78">
        <v>1748278.18</v>
      </c>
      <c r="S15" s="78">
        <v>121076.05</v>
      </c>
      <c r="T15" s="78">
        <v>149365148.32650435</v>
      </c>
      <c r="U15" s="239">
        <v>168355776.95650437</v>
      </c>
    </row>
    <row r="16" spans="1:21" x14ac:dyDescent="0.3">
      <c r="A16" s="121"/>
      <c r="B16" s="216">
        <f>'1) Claims Notified'!B16</f>
        <v>2011</v>
      </c>
      <c r="C16" s="184">
        <v>676</v>
      </c>
      <c r="D16" s="78">
        <v>334</v>
      </c>
      <c r="E16" s="78">
        <f t="shared" si="0"/>
        <v>1531</v>
      </c>
      <c r="F16" s="73">
        <f>'1) Claims Notified'!$I16</f>
        <v>2541</v>
      </c>
      <c r="G16" s="78">
        <v>923</v>
      </c>
      <c r="H16" s="78">
        <v>57</v>
      </c>
      <c r="I16" s="78">
        <f t="shared" si="1"/>
        <v>1561</v>
      </c>
      <c r="J16" s="73">
        <f>'1) Claims Notified'!$I16</f>
        <v>2541</v>
      </c>
      <c r="K16" s="76"/>
      <c r="L16" s="78">
        <v>361</v>
      </c>
      <c r="M16" s="78">
        <v>32</v>
      </c>
      <c r="N16" s="78">
        <v>5</v>
      </c>
      <c r="O16" s="78">
        <f t="shared" si="2"/>
        <v>2143</v>
      </c>
      <c r="P16" s="73">
        <f>'1) Claims Notified'!$I16</f>
        <v>2541</v>
      </c>
      <c r="Q16" s="78">
        <v>18411400.610000003</v>
      </c>
      <c r="R16" s="78">
        <v>3428920.8599999994</v>
      </c>
      <c r="S16" s="78">
        <v>192143.59</v>
      </c>
      <c r="T16" s="78">
        <v>162023667.90801504</v>
      </c>
      <c r="U16" s="239">
        <v>184056132.96801504</v>
      </c>
    </row>
    <row r="17" spans="1:21" x14ac:dyDescent="0.3">
      <c r="A17" s="121"/>
      <c r="B17" s="216">
        <f>'1) Claims Notified'!B17</f>
        <v>2012</v>
      </c>
      <c r="C17" s="184">
        <v>763</v>
      </c>
      <c r="D17" s="78">
        <v>365</v>
      </c>
      <c r="E17" s="78">
        <f t="shared" si="0"/>
        <v>1441</v>
      </c>
      <c r="F17" s="73">
        <f>'1) Claims Notified'!$I17</f>
        <v>2569</v>
      </c>
      <c r="G17" s="78">
        <v>1026</v>
      </c>
      <c r="H17" s="78">
        <v>53</v>
      </c>
      <c r="I17" s="78">
        <f t="shared" si="1"/>
        <v>1490</v>
      </c>
      <c r="J17" s="73">
        <f>'1) Claims Notified'!$I17</f>
        <v>2569</v>
      </c>
      <c r="K17" s="76"/>
      <c r="L17" s="78">
        <v>434</v>
      </c>
      <c r="M17" s="78">
        <v>22</v>
      </c>
      <c r="N17" s="78">
        <v>13</v>
      </c>
      <c r="O17" s="78">
        <f t="shared" si="2"/>
        <v>2100</v>
      </c>
      <c r="P17" s="73">
        <f>'1) Claims Notified'!$I17</f>
        <v>2569</v>
      </c>
      <c r="Q17" s="78">
        <v>24416662.808117311</v>
      </c>
      <c r="R17" s="78">
        <v>2503164.5100705153</v>
      </c>
      <c r="S17" s="78">
        <v>1256753.7518121703</v>
      </c>
      <c r="T17" s="78">
        <v>162031477.16329682</v>
      </c>
      <c r="U17" s="239">
        <v>190208058.23329681</v>
      </c>
    </row>
    <row r="18" spans="1:21" x14ac:dyDescent="0.3">
      <c r="A18" s="121"/>
      <c r="B18" s="216">
        <f>'1) Claims Notified'!B18</f>
        <v>2013</v>
      </c>
      <c r="C18" s="184">
        <v>791</v>
      </c>
      <c r="D18" s="78">
        <v>384</v>
      </c>
      <c r="E18" s="78">
        <f t="shared" si="0"/>
        <v>1420</v>
      </c>
      <c r="F18" s="73">
        <f>'1) Claims Notified'!$I18</f>
        <v>2595</v>
      </c>
      <c r="G18" s="78">
        <v>1073</v>
      </c>
      <c r="H18" s="78">
        <v>62</v>
      </c>
      <c r="I18" s="78">
        <f t="shared" si="1"/>
        <v>1460</v>
      </c>
      <c r="J18" s="73">
        <f>'1) Claims Notified'!$I18</f>
        <v>2595</v>
      </c>
      <c r="K18" s="76"/>
      <c r="L18" s="78">
        <v>470</v>
      </c>
      <c r="M18" s="78">
        <v>45</v>
      </c>
      <c r="N18" s="78">
        <v>12</v>
      </c>
      <c r="O18" s="78">
        <f t="shared" si="2"/>
        <v>2068</v>
      </c>
      <c r="P18" s="73">
        <f>'1) Claims Notified'!$I18</f>
        <v>2595</v>
      </c>
      <c r="Q18" s="78">
        <v>25209210.989999995</v>
      </c>
      <c r="R18" s="78">
        <v>2760252.21</v>
      </c>
      <c r="S18" s="78">
        <v>616681.37</v>
      </c>
      <c r="T18" s="78">
        <v>159042087.63026729</v>
      </c>
      <c r="U18" s="239">
        <v>187628232.20026729</v>
      </c>
    </row>
    <row r="19" spans="1:21" x14ac:dyDescent="0.3">
      <c r="A19" s="121"/>
      <c r="B19" s="216">
        <f>'1) Claims Notified'!B19</f>
        <v>2014</v>
      </c>
      <c r="C19" s="184">
        <v>855</v>
      </c>
      <c r="D19" s="78">
        <v>376</v>
      </c>
      <c r="E19" s="78">
        <f t="shared" si="0"/>
        <v>1385</v>
      </c>
      <c r="F19" s="73">
        <f>'1) Claims Notified'!$I19</f>
        <v>2616</v>
      </c>
      <c r="G19" s="78">
        <v>1153</v>
      </c>
      <c r="H19" s="78">
        <v>71</v>
      </c>
      <c r="I19" s="78">
        <f t="shared" si="1"/>
        <v>1392</v>
      </c>
      <c r="J19" s="73">
        <f>'1) Claims Notified'!$I19</f>
        <v>2616</v>
      </c>
      <c r="K19" s="76"/>
      <c r="L19" s="78">
        <v>553</v>
      </c>
      <c r="M19" s="78">
        <v>41</v>
      </c>
      <c r="N19" s="78">
        <v>14</v>
      </c>
      <c r="O19" s="78">
        <f t="shared" si="2"/>
        <v>2008</v>
      </c>
      <c r="P19" s="73">
        <f>'1) Claims Notified'!$I19</f>
        <v>2616</v>
      </c>
      <c r="Q19" s="78">
        <v>28504738.166919142</v>
      </c>
      <c r="R19" s="78">
        <v>3049596.12</v>
      </c>
      <c r="S19" s="78">
        <v>804067.01</v>
      </c>
      <c r="T19" s="78">
        <v>154964138.04776904</v>
      </c>
      <c r="U19" s="239">
        <v>187322539.34468818</v>
      </c>
    </row>
    <row r="20" spans="1:21" x14ac:dyDescent="0.3">
      <c r="A20" s="121"/>
      <c r="B20" s="216">
        <f>'1) Claims Notified'!B20</f>
        <v>2015</v>
      </c>
      <c r="C20" s="184">
        <v>857</v>
      </c>
      <c r="D20" s="78">
        <v>412</v>
      </c>
      <c r="E20" s="78">
        <f t="shared" si="0"/>
        <v>1450</v>
      </c>
      <c r="F20" s="73">
        <f>'1) Claims Notified'!$I20</f>
        <v>2719</v>
      </c>
      <c r="G20" s="78">
        <v>1201</v>
      </c>
      <c r="H20" s="78">
        <v>55</v>
      </c>
      <c r="I20" s="78">
        <f t="shared" si="1"/>
        <v>1463</v>
      </c>
      <c r="J20" s="73">
        <f>'1) Claims Notified'!$I20</f>
        <v>2719</v>
      </c>
      <c r="K20" s="76"/>
      <c r="L20" s="78">
        <v>545</v>
      </c>
      <c r="M20" s="78">
        <v>25</v>
      </c>
      <c r="N20" s="78">
        <v>8</v>
      </c>
      <c r="O20" s="78">
        <f t="shared" si="2"/>
        <v>2141</v>
      </c>
      <c r="P20" s="73">
        <f>'1) Claims Notified'!$I20</f>
        <v>2719</v>
      </c>
      <c r="Q20" s="78">
        <v>30843821.036629565</v>
      </c>
      <c r="R20" s="78">
        <v>2954519.4115623171</v>
      </c>
      <c r="S20" s="78">
        <v>681447.0918081206</v>
      </c>
      <c r="T20" s="78">
        <v>170433103.41362149</v>
      </c>
      <c r="U20" s="239">
        <v>204912890.95362148</v>
      </c>
    </row>
    <row r="21" spans="1:21" x14ac:dyDescent="0.3">
      <c r="A21" s="121"/>
      <c r="B21" s="216">
        <f>'1) Claims Notified'!B21</f>
        <v>2016</v>
      </c>
      <c r="C21" s="184">
        <v>780</v>
      </c>
      <c r="D21" s="78">
        <v>391</v>
      </c>
      <c r="E21" s="78">
        <f t="shared" si="0"/>
        <v>1395</v>
      </c>
      <c r="F21" s="73">
        <f>'1) Claims Notified'!$I21</f>
        <v>2566</v>
      </c>
      <c r="G21" s="78">
        <v>1106</v>
      </c>
      <c r="H21" s="78">
        <v>55</v>
      </c>
      <c r="I21" s="78">
        <f t="shared" si="1"/>
        <v>1405</v>
      </c>
      <c r="J21" s="73">
        <f>'1) Claims Notified'!$I21</f>
        <v>2566</v>
      </c>
      <c r="K21" s="76"/>
      <c r="L21" s="78">
        <v>555</v>
      </c>
      <c r="M21" s="78">
        <v>25</v>
      </c>
      <c r="N21" s="78">
        <v>8</v>
      </c>
      <c r="O21" s="78">
        <f t="shared" si="2"/>
        <v>1978</v>
      </c>
      <c r="P21" s="73">
        <f>'1) Claims Notified'!$I21</f>
        <v>2566</v>
      </c>
      <c r="Q21" s="78">
        <v>36297402.839999989</v>
      </c>
      <c r="R21" s="78">
        <v>2683144.5499999998</v>
      </c>
      <c r="S21" s="78">
        <v>479247.14</v>
      </c>
      <c r="T21" s="78">
        <v>177404566.45299983</v>
      </c>
      <c r="U21" s="239">
        <v>216864360.9829998</v>
      </c>
    </row>
    <row r="22" spans="1:21" x14ac:dyDescent="0.3">
      <c r="A22" s="121"/>
      <c r="B22" s="216">
        <f>'1) Claims Notified'!B22</f>
        <v>2017</v>
      </c>
      <c r="C22" s="184">
        <v>726</v>
      </c>
      <c r="D22" s="78">
        <v>354</v>
      </c>
      <c r="E22" s="78">
        <f t="shared" si="0"/>
        <v>1259</v>
      </c>
      <c r="F22" s="73">
        <f>'1) Claims Notified'!$I22</f>
        <v>2339</v>
      </c>
      <c r="G22" s="78">
        <v>1015</v>
      </c>
      <c r="H22" s="78">
        <v>51</v>
      </c>
      <c r="I22" s="78">
        <f t="shared" si="1"/>
        <v>1273</v>
      </c>
      <c r="J22" s="73">
        <f>'1) Claims Notified'!$I22</f>
        <v>2339</v>
      </c>
      <c r="K22" s="76"/>
      <c r="L22" s="78">
        <v>453</v>
      </c>
      <c r="M22" s="78">
        <v>26</v>
      </c>
      <c r="N22" s="78">
        <v>12</v>
      </c>
      <c r="O22" s="78">
        <f t="shared" si="2"/>
        <v>1848</v>
      </c>
      <c r="P22" s="73">
        <f>'1) Claims Notified'!$I22</f>
        <v>2339</v>
      </c>
      <c r="Q22" s="78">
        <v>29983365.24000001</v>
      </c>
      <c r="R22" s="78">
        <v>3132164.04</v>
      </c>
      <c r="S22" s="78">
        <v>1079922.46</v>
      </c>
      <c r="T22" s="78">
        <v>177208476.86002344</v>
      </c>
      <c r="U22" s="239">
        <v>211403928.60002345</v>
      </c>
    </row>
    <row r="23" spans="1:21" x14ac:dyDescent="0.3">
      <c r="A23" s="121"/>
      <c r="B23" s="216">
        <f>'1) Claims Notified'!B23</f>
        <v>2018</v>
      </c>
      <c r="C23" s="184">
        <v>738</v>
      </c>
      <c r="D23" s="78">
        <v>372</v>
      </c>
      <c r="E23" s="78">
        <f t="shared" si="0"/>
        <v>1264</v>
      </c>
      <c r="F23" s="73">
        <f>'1) Claims Notified'!$I23</f>
        <v>2374</v>
      </c>
      <c r="G23" s="78">
        <v>1050</v>
      </c>
      <c r="H23" s="78">
        <v>42</v>
      </c>
      <c r="I23" s="78">
        <f t="shared" si="1"/>
        <v>1282</v>
      </c>
      <c r="J23" s="73">
        <f>'1) Claims Notified'!$I23</f>
        <v>2374</v>
      </c>
      <c r="K23" s="76"/>
      <c r="L23" s="78">
        <v>507</v>
      </c>
      <c r="M23" s="78">
        <v>21</v>
      </c>
      <c r="N23" s="78">
        <v>10</v>
      </c>
      <c r="O23" s="78">
        <f t="shared" si="2"/>
        <v>1836</v>
      </c>
      <c r="P23" s="73">
        <f>'1) Claims Notified'!$I23</f>
        <v>2374</v>
      </c>
      <c r="Q23" s="78">
        <v>35996989.493365809</v>
      </c>
      <c r="R23" s="78">
        <v>3619972.8194024251</v>
      </c>
      <c r="S23" s="78">
        <v>1829984.287231768</v>
      </c>
      <c r="T23" s="78">
        <v>206380167.22662732</v>
      </c>
      <c r="U23" s="239">
        <v>247827113.82662731</v>
      </c>
    </row>
    <row r="24" spans="1:21" x14ac:dyDescent="0.3">
      <c r="A24" s="121"/>
      <c r="B24" s="216">
        <f>'1) Claims Notified'!B24</f>
        <v>2019</v>
      </c>
      <c r="C24" s="184">
        <v>683</v>
      </c>
      <c r="D24" s="78">
        <v>372</v>
      </c>
      <c r="E24" s="78">
        <f t="shared" si="0"/>
        <v>1182</v>
      </c>
      <c r="F24" s="73">
        <f>'1) Claims Notified'!$I24</f>
        <v>2237</v>
      </c>
      <c r="G24" s="78">
        <v>934</v>
      </c>
      <c r="H24" s="78">
        <v>49</v>
      </c>
      <c r="I24" s="78">
        <f t="shared" si="1"/>
        <v>1254</v>
      </c>
      <c r="J24" s="73">
        <f>'1) Claims Notified'!$I24</f>
        <v>2237</v>
      </c>
      <c r="K24" s="76"/>
      <c r="L24" s="78">
        <v>474</v>
      </c>
      <c r="M24" s="78">
        <v>32</v>
      </c>
      <c r="N24" s="78">
        <v>12</v>
      </c>
      <c r="O24" s="78">
        <f t="shared" si="2"/>
        <v>1719</v>
      </c>
      <c r="P24" s="73">
        <f>'1) Claims Notified'!$I24</f>
        <v>2237</v>
      </c>
      <c r="Q24" s="78">
        <v>33720120.82</v>
      </c>
      <c r="R24" s="78">
        <v>6081963.54</v>
      </c>
      <c r="S24" s="78">
        <v>422685.29000000004</v>
      </c>
      <c r="T24" s="78">
        <v>204779635.35926741</v>
      </c>
      <c r="U24" s="239">
        <v>245004405.00926742</v>
      </c>
    </row>
    <row r="25" spans="1:21" x14ac:dyDescent="0.3">
      <c r="A25" s="121"/>
      <c r="B25" s="217">
        <f>'1) Claims Notified'!B25</f>
        <v>2020</v>
      </c>
      <c r="C25" s="184">
        <v>572.744966442953</v>
      </c>
      <c r="D25" s="79">
        <v>304.255033557047</v>
      </c>
      <c r="E25" s="78">
        <f t="shared" si="0"/>
        <v>887.18181818181824</v>
      </c>
      <c r="F25" s="74">
        <f>'1) Claims Notified'!$I25</f>
        <v>1764.1818181818182</v>
      </c>
      <c r="G25" s="79">
        <v>843</v>
      </c>
      <c r="H25" s="79">
        <v>34</v>
      </c>
      <c r="I25" s="78">
        <f t="shared" si="1"/>
        <v>887.18181818181824</v>
      </c>
      <c r="J25" s="74">
        <f>'1) Claims Notified'!$I25</f>
        <v>1764.1818181818182</v>
      </c>
      <c r="K25" s="76"/>
      <c r="L25" s="79">
        <v>375.11073825503354</v>
      </c>
      <c r="M25" s="79">
        <v>23.875838926174499</v>
      </c>
      <c r="N25" s="79">
        <v>8.0134228187919447</v>
      </c>
      <c r="O25" s="78">
        <f t="shared" si="2"/>
        <v>1357.1818181818182</v>
      </c>
      <c r="P25" s="74">
        <f>'1) Claims Notified'!$I25</f>
        <v>1764.1818181818182</v>
      </c>
      <c r="Q25" s="79">
        <v>31236937.801803891</v>
      </c>
      <c r="R25" s="79">
        <v>3291262.4126971154</v>
      </c>
      <c r="S25" s="79">
        <v>1080923.7354989923</v>
      </c>
      <c r="T25" s="79">
        <v>165697950.18272042</v>
      </c>
      <c r="U25" s="240">
        <v>201307074.13272044</v>
      </c>
    </row>
    <row r="26" spans="1:21" s="71" customFormat="1" x14ac:dyDescent="0.3">
      <c r="A26" s="67"/>
      <c r="B26" s="218" t="s">
        <v>6</v>
      </c>
      <c r="C26" s="68">
        <f t="shared" ref="C26:D26" si="3">SUM(C6:C25)</f>
        <v>10350.744966442953</v>
      </c>
      <c r="D26" s="69">
        <f t="shared" si="3"/>
        <v>6920.2550335570468</v>
      </c>
      <c r="E26" s="69">
        <f>F26-SUM(C26:D26)</f>
        <v>22090.181818181816</v>
      </c>
      <c r="F26" s="24">
        <f>SUM(F6:F25)</f>
        <v>39361.181818181816</v>
      </c>
      <c r="G26" s="68">
        <f t="shared" ref="G26:H26" si="4">SUM(G6:G25)</f>
        <v>15666</v>
      </c>
      <c r="H26" s="69">
        <f t="shared" si="4"/>
        <v>776</v>
      </c>
      <c r="I26" s="69">
        <f>J26-SUM(G26:H26)</f>
        <v>22919.181818181816</v>
      </c>
      <c r="J26" s="24">
        <f>SUM(J6:J25)</f>
        <v>39361.181818181816</v>
      </c>
      <c r="K26" s="70"/>
      <c r="L26" s="68">
        <f t="shared" ref="L26:N26" si="5">SUM(L6:L25)</f>
        <v>6536.1107382550335</v>
      </c>
      <c r="M26" s="69">
        <f t="shared" si="5"/>
        <v>445.87583892617448</v>
      </c>
      <c r="N26" s="69">
        <f t="shared" si="5"/>
        <v>149.01342281879195</v>
      </c>
      <c r="O26" s="69">
        <f>P26-SUM(L26:N26)</f>
        <v>32230.181818181816</v>
      </c>
      <c r="P26" s="24">
        <f>SUM(P6:P25)</f>
        <v>39361.181818181816</v>
      </c>
      <c r="Q26" s="68">
        <f t="shared" ref="Q26:S26" si="6">SUM(Q6:Q25)</f>
        <v>398433755.68683571</v>
      </c>
      <c r="R26" s="69">
        <f t="shared" si="6"/>
        <v>42725918.793732375</v>
      </c>
      <c r="S26" s="69">
        <f t="shared" si="6"/>
        <v>10670006.49635105</v>
      </c>
      <c r="T26" s="69">
        <f>U26-SUM(Q26:S26)</f>
        <v>2637450908.7410283</v>
      </c>
      <c r="U26" s="24">
        <f>SUM(U6:U25)</f>
        <v>3089280589.7179475</v>
      </c>
    </row>
    <row r="27" spans="1:21" x14ac:dyDescent="0.3">
      <c r="A27" s="121"/>
      <c r="B27" s="214"/>
      <c r="C27" s="80"/>
      <c r="D27" s="80"/>
      <c r="E27" s="80"/>
      <c r="F27" s="80"/>
      <c r="G27" s="80"/>
      <c r="H27" s="80"/>
      <c r="I27" s="80"/>
      <c r="J27" s="80"/>
      <c r="K27" s="80"/>
      <c r="L27" s="80"/>
      <c r="M27" s="80"/>
      <c r="N27" s="80"/>
      <c r="O27" s="80"/>
      <c r="P27" s="80"/>
      <c r="Q27" s="80"/>
      <c r="R27" s="80"/>
      <c r="S27" s="80"/>
      <c r="T27" s="80"/>
      <c r="U27" s="80"/>
    </row>
    <row r="28" spans="1:21" s="6" customFormat="1" x14ac:dyDescent="0.3">
      <c r="A28" s="121"/>
      <c r="C28" s="72"/>
      <c r="D28" s="72"/>
      <c r="E28" s="72"/>
      <c r="F28" s="72"/>
      <c r="G28" s="72"/>
      <c r="H28" s="72"/>
      <c r="I28" s="72"/>
      <c r="J28" s="72"/>
      <c r="K28" s="72"/>
      <c r="L28" s="72"/>
      <c r="M28" s="34"/>
      <c r="N28" s="72"/>
      <c r="O28" s="72"/>
      <c r="P28" s="72"/>
      <c r="Q28" s="72"/>
      <c r="R28" s="72"/>
      <c r="S28" s="72"/>
    </row>
    <row r="29" spans="1:21" x14ac:dyDescent="0.3">
      <c r="B29" s="14"/>
      <c r="M29" s="34"/>
    </row>
    <row r="30" spans="1:21" ht="12.9" x14ac:dyDescent="0.35">
      <c r="B30" s="15"/>
      <c r="M30" s="34"/>
    </row>
    <row r="31" spans="1:21" x14ac:dyDescent="0.3">
      <c r="B31" s="2" t="s">
        <v>12</v>
      </c>
    </row>
    <row r="32" spans="1:21" ht="12.9" x14ac:dyDescent="0.35">
      <c r="B32" s="1" t="s">
        <v>93</v>
      </c>
    </row>
    <row r="33" spans="2:2" ht="12.9" x14ac:dyDescent="0.35">
      <c r="B33" s="1" t="s">
        <v>83</v>
      </c>
    </row>
    <row r="34" spans="2:2" ht="12.9" x14ac:dyDescent="0.35">
      <c r="B34" s="1" t="s">
        <v>14</v>
      </c>
    </row>
    <row r="35" spans="2:2" ht="12.9" x14ac:dyDescent="0.35">
      <c r="B35" s="1" t="s">
        <v>50</v>
      </c>
    </row>
    <row r="36" spans="2:2" ht="12.9" x14ac:dyDescent="0.35">
      <c r="B36" s="1" t="s">
        <v>51</v>
      </c>
    </row>
    <row r="37" spans="2:2" ht="12.9" x14ac:dyDescent="0.35">
      <c r="B37" s="1" t="s">
        <v>52</v>
      </c>
    </row>
    <row r="38" spans="2:2" x14ac:dyDescent="0.3"/>
  </sheetData>
  <sheetProtection sheet="1" objects="1" scenarios="1"/>
  <mergeCells count="5">
    <mergeCell ref="C4:F4"/>
    <mergeCell ref="G4:J4"/>
    <mergeCell ref="K4:K5"/>
    <mergeCell ref="L4:P4"/>
    <mergeCell ref="Q4:U4"/>
  </mergeCells>
  <pageMargins left="0.78740157480314965" right="0.78740157480314965" top="0.78740157480314965" bottom="0.78740157480314965" header="0.51181102362204722" footer="0.51181102362204722"/>
  <pageSetup paperSize="9" orientation="landscape" r:id="rId1"/>
  <headerFooter alignWithMargins="0">
    <oddHeader xml:space="preserve">&amp;L </oddHeader>
    <oddFooter xml:space="preserve">&amp;L&amp;F, &amp;A&amp;R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rgb="FFFFFF00"/>
  </sheetPr>
  <dimension ref="A1:Q36"/>
  <sheetViews>
    <sheetView showGridLines="0" showRowColHeaders="0" zoomScale="70" zoomScaleNormal="70" workbookViewId="0">
      <selection activeCell="N20" sqref="N20"/>
    </sheetView>
  </sheetViews>
  <sheetFormatPr defaultColWidth="0" defaultRowHeight="12.45" zeroHeight="1" x14ac:dyDescent="0.3"/>
  <cols>
    <col min="1" max="1" width="3.69140625" customWidth="1"/>
    <col min="2" max="2" width="11.84375" customWidth="1"/>
    <col min="3" max="16" width="15.3046875" customWidth="1"/>
    <col min="17" max="17" width="4.3046875" customWidth="1"/>
    <col min="18" max="16384" width="8.84375" hidden="1"/>
  </cols>
  <sheetData>
    <row r="1" spans="1:17" ht="15.45" x14ac:dyDescent="0.4">
      <c r="A1" s="46" t="s">
        <v>99</v>
      </c>
    </row>
    <row r="2" spans="1:17" x14ac:dyDescent="0.3"/>
    <row r="3" spans="1:17" x14ac:dyDescent="0.3"/>
    <row r="4" spans="1:17" x14ac:dyDescent="0.3"/>
    <row r="5" spans="1:17" ht="30" customHeight="1" x14ac:dyDescent="0.3">
      <c r="A5" s="161"/>
      <c r="B5" s="161"/>
      <c r="C5" s="276" t="s">
        <v>100</v>
      </c>
      <c r="D5" s="277"/>
      <c r="E5" s="277"/>
      <c r="F5" s="277"/>
      <c r="G5" s="278"/>
      <c r="H5" s="276" t="s">
        <v>101</v>
      </c>
      <c r="I5" s="277"/>
      <c r="J5" s="277"/>
      <c r="K5" s="277"/>
      <c r="L5" s="278"/>
      <c r="M5" s="276" t="s">
        <v>102</v>
      </c>
      <c r="N5" s="277"/>
      <c r="O5" s="277"/>
      <c r="P5" s="278"/>
      <c r="Q5" s="161"/>
    </row>
    <row r="6" spans="1:17" s="176" customFormat="1" ht="24.9" x14ac:dyDescent="0.3">
      <c r="B6" s="165" t="s">
        <v>17</v>
      </c>
      <c r="C6" s="178" t="s">
        <v>47</v>
      </c>
      <c r="D6" s="166" t="s">
        <v>48</v>
      </c>
      <c r="E6" s="91" t="s">
        <v>49</v>
      </c>
      <c r="F6" s="166" t="s">
        <v>43</v>
      </c>
      <c r="G6" s="177" t="s">
        <v>44</v>
      </c>
      <c r="H6" s="178" t="s">
        <v>47</v>
      </c>
      <c r="I6" s="166" t="s">
        <v>48</v>
      </c>
      <c r="J6" s="91" t="s">
        <v>49</v>
      </c>
      <c r="K6" s="166" t="s">
        <v>43</v>
      </c>
      <c r="L6" s="177" t="s">
        <v>44</v>
      </c>
      <c r="M6" s="178" t="s">
        <v>41</v>
      </c>
      <c r="N6" s="91" t="s">
        <v>42</v>
      </c>
      <c r="O6" s="166" t="s">
        <v>43</v>
      </c>
      <c r="P6" s="167" t="s">
        <v>44</v>
      </c>
      <c r="Q6" s="175"/>
    </row>
    <row r="7" spans="1:17" x14ac:dyDescent="0.3">
      <c r="B7" s="212">
        <f>'10) Mesothelioma info (NY)'!B6</f>
        <v>2001</v>
      </c>
      <c r="C7" s="168">
        <v>0</v>
      </c>
      <c r="D7" s="168">
        <v>0</v>
      </c>
      <c r="E7" s="168">
        <v>0</v>
      </c>
      <c r="F7" s="168">
        <f t="shared" ref="F7:F25" si="0">G7-SUM(C7:E7)</f>
        <v>180</v>
      </c>
      <c r="G7" s="169">
        <f>'5) Settled At Cost (SY)'!$I6</f>
        <v>180</v>
      </c>
      <c r="H7" s="179">
        <v>0</v>
      </c>
      <c r="I7" s="179">
        <v>0</v>
      </c>
      <c r="J7" s="179">
        <v>0</v>
      </c>
      <c r="K7" s="179">
        <f t="shared" ref="K7:K25" si="1">L7-SUM(H7:J7)</f>
        <v>10223428.09</v>
      </c>
      <c r="L7" s="180">
        <f>'8) Paid on Settled (SY)'!$I6</f>
        <v>10223428.09</v>
      </c>
      <c r="M7" s="179">
        <v>0</v>
      </c>
      <c r="N7" s="179">
        <v>0</v>
      </c>
      <c r="O7" s="168">
        <f>P7-SUM(M7:N7)</f>
        <v>180</v>
      </c>
      <c r="P7" s="180">
        <f>'5) Settled At Cost (SY)'!$I6</f>
        <v>180</v>
      </c>
      <c r="Q7" s="72"/>
    </row>
    <row r="8" spans="1:17" x14ac:dyDescent="0.3">
      <c r="B8" s="212">
        <f>'10) Mesothelioma info (NY)'!B7</f>
        <v>2002</v>
      </c>
      <c r="C8" s="179">
        <v>36</v>
      </c>
      <c r="D8" s="168">
        <v>0</v>
      </c>
      <c r="E8" s="168">
        <v>0</v>
      </c>
      <c r="F8" s="168">
        <f t="shared" si="0"/>
        <v>270</v>
      </c>
      <c r="G8" s="170">
        <f>'5) Settled At Cost (SY)'!$I7</f>
        <v>306</v>
      </c>
      <c r="H8" s="179">
        <v>2846557.3300000005</v>
      </c>
      <c r="I8" s="179">
        <v>0</v>
      </c>
      <c r="J8" s="179">
        <v>0</v>
      </c>
      <c r="K8" s="179">
        <f t="shared" si="1"/>
        <v>18590857.219999999</v>
      </c>
      <c r="L8" s="181">
        <f>'8) Paid on Settled (SY)'!$I7</f>
        <v>21437414.550000001</v>
      </c>
      <c r="M8" s="179">
        <v>1</v>
      </c>
      <c r="N8" s="179">
        <v>0</v>
      </c>
      <c r="O8" s="168">
        <f t="shared" ref="O8:O27" si="2">P8-SUM(M8:N8)</f>
        <v>305</v>
      </c>
      <c r="P8" s="181">
        <f>'5) Settled At Cost (SY)'!$I7</f>
        <v>306</v>
      </c>
      <c r="Q8" s="72"/>
    </row>
    <row r="9" spans="1:17" x14ac:dyDescent="0.3">
      <c r="B9" s="212">
        <f>'10) Mesothelioma info (NY)'!B8</f>
        <v>2003</v>
      </c>
      <c r="C9" s="179">
        <v>40</v>
      </c>
      <c r="D9" s="168">
        <v>1</v>
      </c>
      <c r="E9" s="168">
        <v>2</v>
      </c>
      <c r="F9" s="168">
        <f t="shared" si="0"/>
        <v>338</v>
      </c>
      <c r="G9" s="170">
        <f>'5) Settled At Cost (SY)'!$I8</f>
        <v>381</v>
      </c>
      <c r="H9" s="179">
        <v>1740671.59</v>
      </c>
      <c r="I9" s="179">
        <v>208277.69</v>
      </c>
      <c r="J9" s="179">
        <v>114340.19</v>
      </c>
      <c r="K9" s="179">
        <f t="shared" si="1"/>
        <v>20006410.170000002</v>
      </c>
      <c r="L9" s="181">
        <f>'8) Paid on Settled (SY)'!$I8</f>
        <v>22069699.640000001</v>
      </c>
      <c r="M9" s="179">
        <v>42</v>
      </c>
      <c r="N9" s="179">
        <v>14</v>
      </c>
      <c r="O9" s="168">
        <f t="shared" si="2"/>
        <v>325</v>
      </c>
      <c r="P9" s="181">
        <f>'5) Settled At Cost (SY)'!$I8</f>
        <v>381</v>
      </c>
      <c r="Q9" s="72"/>
    </row>
    <row r="10" spans="1:17" x14ac:dyDescent="0.3">
      <c r="B10" s="212">
        <f>'10) Mesothelioma info (NY)'!B9</f>
        <v>2004</v>
      </c>
      <c r="C10" s="179">
        <v>68</v>
      </c>
      <c r="D10" s="168">
        <v>3</v>
      </c>
      <c r="E10" s="168">
        <v>2</v>
      </c>
      <c r="F10" s="168">
        <f t="shared" si="0"/>
        <v>643</v>
      </c>
      <c r="G10" s="170">
        <f>'5) Settled At Cost (SY)'!$I9</f>
        <v>716</v>
      </c>
      <c r="H10" s="179">
        <v>4718860.6900000004</v>
      </c>
      <c r="I10" s="179">
        <v>82556.56</v>
      </c>
      <c r="J10" s="179">
        <v>50273.509999999995</v>
      </c>
      <c r="K10" s="179">
        <f t="shared" si="1"/>
        <v>44210674.870000005</v>
      </c>
      <c r="L10" s="181">
        <f>'8) Paid on Settled (SY)'!$I9</f>
        <v>49062365.630000003</v>
      </c>
      <c r="M10" s="179">
        <v>58</v>
      </c>
      <c r="N10" s="179">
        <v>39</v>
      </c>
      <c r="O10" s="168">
        <f t="shared" si="2"/>
        <v>619</v>
      </c>
      <c r="P10" s="181">
        <f>'5) Settled At Cost (SY)'!$I9</f>
        <v>716</v>
      </c>
      <c r="Q10" s="72"/>
    </row>
    <row r="11" spans="1:17" x14ac:dyDescent="0.3">
      <c r="B11" s="212">
        <f>'10) Mesothelioma info (NY)'!B10</f>
        <v>2005</v>
      </c>
      <c r="C11" s="179">
        <v>86</v>
      </c>
      <c r="D11" s="168">
        <v>4</v>
      </c>
      <c r="E11" s="168">
        <v>1</v>
      </c>
      <c r="F11" s="168">
        <f t="shared" si="0"/>
        <v>479</v>
      </c>
      <c r="G11" s="170">
        <f>'5) Settled At Cost (SY)'!$I10</f>
        <v>570</v>
      </c>
      <c r="H11" s="179">
        <v>7166204.4200000018</v>
      </c>
      <c r="I11" s="179">
        <v>81007.61</v>
      </c>
      <c r="J11" s="179">
        <v>6249.25</v>
      </c>
      <c r="K11" s="179">
        <f t="shared" si="1"/>
        <v>28626239.809999995</v>
      </c>
      <c r="L11" s="181">
        <f>'8) Paid on Settled (SY)'!$I10</f>
        <v>35879701.089999996</v>
      </c>
      <c r="M11" s="179">
        <v>53</v>
      </c>
      <c r="N11" s="179">
        <v>48</v>
      </c>
      <c r="O11" s="168">
        <f t="shared" si="2"/>
        <v>469</v>
      </c>
      <c r="P11" s="181">
        <f>'5) Settled At Cost (SY)'!$I10</f>
        <v>570</v>
      </c>
      <c r="Q11" s="72"/>
    </row>
    <row r="12" spans="1:17" x14ac:dyDescent="0.3">
      <c r="B12" s="212">
        <f>'10) Mesothelioma info (NY)'!B11</f>
        <v>2006</v>
      </c>
      <c r="C12" s="179">
        <v>95</v>
      </c>
      <c r="D12" s="168">
        <v>4</v>
      </c>
      <c r="E12" s="168">
        <v>5</v>
      </c>
      <c r="F12" s="168">
        <f t="shared" si="0"/>
        <v>489</v>
      </c>
      <c r="G12" s="170">
        <f>'5) Settled At Cost (SY)'!$I11</f>
        <v>593</v>
      </c>
      <c r="H12" s="179">
        <v>6593518.8900000006</v>
      </c>
      <c r="I12" s="179">
        <v>222890.08000000002</v>
      </c>
      <c r="J12" s="179">
        <v>292875.34999999998</v>
      </c>
      <c r="K12" s="179">
        <f t="shared" si="1"/>
        <v>37777315.979999997</v>
      </c>
      <c r="L12" s="181">
        <f>'8) Paid on Settled (SY)'!$I11</f>
        <v>44886600.299999997</v>
      </c>
      <c r="M12" s="179">
        <v>63</v>
      </c>
      <c r="N12" s="179">
        <v>55</v>
      </c>
      <c r="O12" s="168">
        <f t="shared" si="2"/>
        <v>475</v>
      </c>
      <c r="P12" s="181">
        <f>'5) Settled At Cost (SY)'!$I11</f>
        <v>593</v>
      </c>
      <c r="Q12" s="72"/>
    </row>
    <row r="13" spans="1:17" x14ac:dyDescent="0.3">
      <c r="B13" s="212">
        <f>'10) Mesothelioma info (NY)'!B12</f>
        <v>2007</v>
      </c>
      <c r="C13" s="179">
        <v>105</v>
      </c>
      <c r="D13" s="168">
        <v>8</v>
      </c>
      <c r="E13" s="168">
        <v>3</v>
      </c>
      <c r="F13" s="168">
        <f t="shared" si="0"/>
        <v>936</v>
      </c>
      <c r="G13" s="170">
        <f>'5) Settled At Cost (SY)'!$I12</f>
        <v>1052</v>
      </c>
      <c r="H13" s="179">
        <v>6445975.3457446108</v>
      </c>
      <c r="I13" s="179">
        <v>306599.23556266172</v>
      </c>
      <c r="J13" s="179">
        <v>147011.35869272746</v>
      </c>
      <c r="K13" s="179">
        <f t="shared" si="1"/>
        <v>76507206.392541647</v>
      </c>
      <c r="L13" s="181">
        <f>'8) Paid on Settled (SY)'!$I12</f>
        <v>83406792.332541645</v>
      </c>
      <c r="M13" s="179">
        <v>43</v>
      </c>
      <c r="N13" s="179">
        <v>92</v>
      </c>
      <c r="O13" s="168">
        <f t="shared" si="2"/>
        <v>917</v>
      </c>
      <c r="P13" s="181">
        <f>'5) Settled At Cost (SY)'!$I12</f>
        <v>1052</v>
      </c>
      <c r="Q13" s="72"/>
    </row>
    <row r="14" spans="1:17" x14ac:dyDescent="0.3">
      <c r="B14" s="212">
        <f>'10) Mesothelioma info (NY)'!B13</f>
        <v>2008</v>
      </c>
      <c r="C14" s="179">
        <v>184</v>
      </c>
      <c r="D14" s="168">
        <v>17</v>
      </c>
      <c r="E14" s="168">
        <v>10</v>
      </c>
      <c r="F14" s="168">
        <f t="shared" si="0"/>
        <v>1285</v>
      </c>
      <c r="G14" s="170">
        <f>'5) Settled At Cost (SY)'!$I13</f>
        <v>1496</v>
      </c>
      <c r="H14" s="179">
        <v>13890033.220000004</v>
      </c>
      <c r="I14" s="179">
        <v>946696.05</v>
      </c>
      <c r="J14" s="179">
        <v>600877.33000000007</v>
      </c>
      <c r="K14" s="179">
        <f t="shared" si="1"/>
        <v>101935042.03118333</v>
      </c>
      <c r="L14" s="181">
        <f>'8) Paid on Settled (SY)'!$I13</f>
        <v>117372648.63118334</v>
      </c>
      <c r="M14" s="179">
        <v>74</v>
      </c>
      <c r="N14" s="179">
        <v>157</v>
      </c>
      <c r="O14" s="168">
        <f t="shared" si="2"/>
        <v>1265</v>
      </c>
      <c r="P14" s="181">
        <f>'5) Settled At Cost (SY)'!$I13</f>
        <v>1496</v>
      </c>
      <c r="Q14" s="72"/>
    </row>
    <row r="15" spans="1:17" x14ac:dyDescent="0.3">
      <c r="B15" s="212">
        <f>'10) Mesothelioma info (NY)'!B14</f>
        <v>2009</v>
      </c>
      <c r="C15" s="179">
        <v>167</v>
      </c>
      <c r="D15" s="168">
        <v>9</v>
      </c>
      <c r="E15" s="168">
        <v>3</v>
      </c>
      <c r="F15" s="168">
        <f t="shared" si="0"/>
        <v>1406</v>
      </c>
      <c r="G15" s="170">
        <f>'5) Settled At Cost (SY)'!$I14</f>
        <v>1585</v>
      </c>
      <c r="H15" s="179">
        <v>13448269.15</v>
      </c>
      <c r="I15" s="179">
        <v>858139.00000000012</v>
      </c>
      <c r="J15" s="179">
        <v>218447.21</v>
      </c>
      <c r="K15" s="179">
        <f t="shared" si="1"/>
        <v>122647495.68885837</v>
      </c>
      <c r="L15" s="181">
        <f>'8) Paid on Settled (SY)'!$I14</f>
        <v>137172351.04885837</v>
      </c>
      <c r="M15" s="179">
        <v>65</v>
      </c>
      <c r="N15" s="179">
        <v>136</v>
      </c>
      <c r="O15" s="168">
        <f t="shared" si="2"/>
        <v>1384</v>
      </c>
      <c r="P15" s="181">
        <f>'5) Settled At Cost (SY)'!$I14</f>
        <v>1585</v>
      </c>
      <c r="Q15" s="72"/>
    </row>
    <row r="16" spans="1:17" x14ac:dyDescent="0.3">
      <c r="B16" s="212">
        <f>'10) Mesothelioma info (NY)'!B15</f>
        <v>2010</v>
      </c>
      <c r="C16" s="179">
        <v>178</v>
      </c>
      <c r="D16" s="168">
        <v>22</v>
      </c>
      <c r="E16" s="168">
        <v>1</v>
      </c>
      <c r="F16" s="168">
        <f t="shared" si="0"/>
        <v>1143</v>
      </c>
      <c r="G16" s="170">
        <f>'5) Settled At Cost (SY)'!$I15</f>
        <v>1344</v>
      </c>
      <c r="H16" s="179">
        <v>15650441.700000003</v>
      </c>
      <c r="I16" s="179">
        <v>1894415.99</v>
      </c>
      <c r="J16" s="179">
        <v>19509.990000000002</v>
      </c>
      <c r="K16" s="179">
        <f t="shared" si="1"/>
        <v>102006193.81940836</v>
      </c>
      <c r="L16" s="181">
        <f>'8) Paid on Settled (SY)'!$I15</f>
        <v>119570561.49940835</v>
      </c>
      <c r="M16" s="179">
        <v>76</v>
      </c>
      <c r="N16" s="179">
        <v>134</v>
      </c>
      <c r="O16" s="168">
        <f t="shared" si="2"/>
        <v>1134</v>
      </c>
      <c r="P16" s="181">
        <f>'5) Settled At Cost (SY)'!$I15</f>
        <v>1344</v>
      </c>
      <c r="Q16" s="72"/>
    </row>
    <row r="17" spans="2:17" x14ac:dyDescent="0.3">
      <c r="B17" s="212">
        <f>'10) Mesothelioma info (NY)'!B16</f>
        <v>2011</v>
      </c>
      <c r="C17" s="179">
        <v>176</v>
      </c>
      <c r="D17" s="168">
        <v>15</v>
      </c>
      <c r="E17" s="168">
        <v>2</v>
      </c>
      <c r="F17" s="168">
        <f t="shared" si="0"/>
        <v>1323</v>
      </c>
      <c r="G17" s="170">
        <f>'5) Settled At Cost (SY)'!$I16</f>
        <v>1516</v>
      </c>
      <c r="H17" s="179">
        <v>11701825.390000001</v>
      </c>
      <c r="I17" s="179">
        <v>1499406.1199999999</v>
      </c>
      <c r="J17" s="179">
        <v>65486.659999999996</v>
      </c>
      <c r="K17" s="179">
        <f t="shared" si="1"/>
        <v>114499927.23280832</v>
      </c>
      <c r="L17" s="181">
        <f>'8) Paid on Settled (SY)'!$I16</f>
        <v>127766645.40280832</v>
      </c>
      <c r="M17" s="179">
        <v>99</v>
      </c>
      <c r="N17" s="179">
        <v>99</v>
      </c>
      <c r="O17" s="168">
        <f t="shared" si="2"/>
        <v>1318</v>
      </c>
      <c r="P17" s="181">
        <f>'5) Settled At Cost (SY)'!$I16</f>
        <v>1516</v>
      </c>
      <c r="Q17" s="72"/>
    </row>
    <row r="18" spans="2:17" x14ac:dyDescent="0.3">
      <c r="B18" s="212">
        <f>'10) Mesothelioma info (NY)'!B17</f>
        <v>2012</v>
      </c>
      <c r="C18" s="179">
        <v>213</v>
      </c>
      <c r="D18" s="168">
        <v>21</v>
      </c>
      <c r="E18" s="168">
        <v>1</v>
      </c>
      <c r="F18" s="168">
        <f t="shared" si="0"/>
        <v>1436</v>
      </c>
      <c r="G18" s="170">
        <f>'5) Settled At Cost (SY)'!$I17</f>
        <v>1671</v>
      </c>
      <c r="H18" s="179">
        <v>16722132.010802791</v>
      </c>
      <c r="I18" s="179">
        <v>2146024.1928689815</v>
      </c>
      <c r="J18" s="179">
        <v>90764.066328228451</v>
      </c>
      <c r="K18" s="179">
        <f t="shared" si="1"/>
        <v>136993799.4484199</v>
      </c>
      <c r="L18" s="181">
        <f>'8) Paid on Settled (SY)'!$I17</f>
        <v>155952719.71841991</v>
      </c>
      <c r="M18" s="179">
        <v>112</v>
      </c>
      <c r="N18" s="179">
        <v>133</v>
      </c>
      <c r="O18" s="168">
        <f t="shared" si="2"/>
        <v>1426</v>
      </c>
      <c r="P18" s="181">
        <f>'5) Settled At Cost (SY)'!$I17</f>
        <v>1671</v>
      </c>
      <c r="Q18" s="72"/>
    </row>
    <row r="19" spans="2:17" x14ac:dyDescent="0.3">
      <c r="B19" s="212">
        <f>'10) Mesothelioma info (NY)'!B18</f>
        <v>2013</v>
      </c>
      <c r="C19" s="179">
        <v>240</v>
      </c>
      <c r="D19" s="168">
        <v>13</v>
      </c>
      <c r="E19" s="168">
        <v>4</v>
      </c>
      <c r="F19" s="168">
        <f t="shared" si="0"/>
        <v>1278</v>
      </c>
      <c r="G19" s="170">
        <f>'5) Settled At Cost (SY)'!$I18</f>
        <v>1535</v>
      </c>
      <c r="H19" s="179">
        <v>18239705.469999995</v>
      </c>
      <c r="I19" s="179">
        <v>2192030.6799999997</v>
      </c>
      <c r="J19" s="179">
        <v>162948.02000000002</v>
      </c>
      <c r="K19" s="179">
        <f t="shared" si="1"/>
        <v>123038474.41980836</v>
      </c>
      <c r="L19" s="181">
        <f>'8) Paid on Settled (SY)'!$I18</f>
        <v>143633158.58980834</v>
      </c>
      <c r="M19" s="179">
        <v>134</v>
      </c>
      <c r="N19" s="179">
        <v>128</v>
      </c>
      <c r="O19" s="168">
        <f t="shared" si="2"/>
        <v>1273</v>
      </c>
      <c r="P19" s="181">
        <f>'5) Settled At Cost (SY)'!$I18</f>
        <v>1535</v>
      </c>
      <c r="Q19" s="72"/>
    </row>
    <row r="20" spans="2:17" x14ac:dyDescent="0.3">
      <c r="B20" s="212">
        <f>'10) Mesothelioma info (NY)'!B19</f>
        <v>2014</v>
      </c>
      <c r="C20" s="179">
        <v>217</v>
      </c>
      <c r="D20" s="168">
        <v>23</v>
      </c>
      <c r="E20" s="168">
        <v>7</v>
      </c>
      <c r="F20" s="168">
        <f t="shared" si="0"/>
        <v>1324</v>
      </c>
      <c r="G20" s="170">
        <f>'5) Settled At Cost (SY)'!$I19</f>
        <v>1571</v>
      </c>
      <c r="H20" s="179">
        <v>15019781.739999996</v>
      </c>
      <c r="I20" s="179">
        <v>1450314.5700000003</v>
      </c>
      <c r="J20" s="179">
        <v>657245.74</v>
      </c>
      <c r="K20" s="179">
        <f t="shared" si="1"/>
        <v>129435447.21468244</v>
      </c>
      <c r="L20" s="181">
        <f>'8) Paid on Settled (SY)'!$I19</f>
        <v>146562789.26468244</v>
      </c>
      <c r="M20" s="179">
        <v>170</v>
      </c>
      <c r="N20" s="179">
        <v>105</v>
      </c>
      <c r="O20" s="168">
        <f t="shared" si="2"/>
        <v>1296</v>
      </c>
      <c r="P20" s="181">
        <f>'5) Settled At Cost (SY)'!$I19</f>
        <v>1571</v>
      </c>
      <c r="Q20" s="72"/>
    </row>
    <row r="21" spans="2:17" x14ac:dyDescent="0.3">
      <c r="B21" s="212">
        <f>'10) Mesothelioma info (NY)'!B20</f>
        <v>2015</v>
      </c>
      <c r="C21" s="179">
        <v>271</v>
      </c>
      <c r="D21" s="168">
        <v>13</v>
      </c>
      <c r="E21" s="168">
        <v>6</v>
      </c>
      <c r="F21" s="168">
        <f t="shared" si="0"/>
        <v>1450</v>
      </c>
      <c r="G21" s="170">
        <f>'5) Settled At Cost (SY)'!$I20</f>
        <v>1740</v>
      </c>
      <c r="H21" s="179">
        <v>20781627.699999996</v>
      </c>
      <c r="I21" s="179">
        <v>2418095.8200000003</v>
      </c>
      <c r="J21" s="179">
        <v>722561.08</v>
      </c>
      <c r="K21" s="179">
        <f t="shared" si="1"/>
        <v>133743138.84285834</v>
      </c>
      <c r="L21" s="181">
        <f>'8) Paid on Settled (SY)'!$I20</f>
        <v>157665423.44285834</v>
      </c>
      <c r="M21" s="179">
        <v>138</v>
      </c>
      <c r="N21" s="179">
        <v>177</v>
      </c>
      <c r="O21" s="168">
        <f t="shared" si="2"/>
        <v>1425</v>
      </c>
      <c r="P21" s="181">
        <f>'5) Settled At Cost (SY)'!$I20</f>
        <v>1740</v>
      </c>
      <c r="Q21" s="72"/>
    </row>
    <row r="22" spans="2:17" x14ac:dyDescent="0.3">
      <c r="B22" s="212">
        <f>'10) Mesothelioma info (NY)'!B21</f>
        <v>2016</v>
      </c>
      <c r="C22" s="179">
        <v>305.33823529411768</v>
      </c>
      <c r="D22" s="168">
        <v>22.72058823529412</v>
      </c>
      <c r="E22" s="168">
        <v>6.9411764705882355</v>
      </c>
      <c r="F22" s="168">
        <f t="shared" si="0"/>
        <v>1699</v>
      </c>
      <c r="G22" s="170">
        <f>'5) Settled At Cost (SY)'!$I21</f>
        <v>2034</v>
      </c>
      <c r="H22" s="179">
        <v>27702996.792769343</v>
      </c>
      <c r="I22" s="179">
        <v>2368925.4154759548</v>
      </c>
      <c r="J22" s="179">
        <v>565947.87175470265</v>
      </c>
      <c r="K22" s="179">
        <f t="shared" si="1"/>
        <v>168045849.28848332</v>
      </c>
      <c r="L22" s="181">
        <f>'8) Paid on Settled (SY)'!$I21</f>
        <v>198683719.3684833</v>
      </c>
      <c r="M22" s="179">
        <v>151.70588235294116</v>
      </c>
      <c r="N22" s="179">
        <v>194.29411764705884</v>
      </c>
      <c r="O22" s="168">
        <f t="shared" si="2"/>
        <v>1688</v>
      </c>
      <c r="P22" s="181">
        <f>'5) Settled At Cost (SY)'!$I21</f>
        <v>2034</v>
      </c>
      <c r="Q22" s="72"/>
    </row>
    <row r="23" spans="2:17" x14ac:dyDescent="0.3">
      <c r="B23" s="212">
        <f>'10) Mesothelioma info (NY)'!B22</f>
        <v>2017</v>
      </c>
      <c r="C23" s="179">
        <v>292</v>
      </c>
      <c r="D23" s="168">
        <v>20</v>
      </c>
      <c r="E23" s="168">
        <v>11</v>
      </c>
      <c r="F23" s="168">
        <f t="shared" si="0"/>
        <v>1904</v>
      </c>
      <c r="G23" s="170">
        <f>'5) Settled At Cost (SY)'!$I22</f>
        <v>2227</v>
      </c>
      <c r="H23" s="179">
        <v>24825130.84137997</v>
      </c>
      <c r="I23" s="179">
        <v>2768710.3858562568</v>
      </c>
      <c r="J23" s="179">
        <v>1133016.7796829075</v>
      </c>
      <c r="K23" s="179">
        <f t="shared" si="1"/>
        <v>197155001.63229164</v>
      </c>
      <c r="L23" s="181">
        <f>'8) Paid on Settled (SY)'!$I22</f>
        <v>225881859.63921079</v>
      </c>
      <c r="M23" s="179">
        <v>154</v>
      </c>
      <c r="N23" s="179">
        <v>174</v>
      </c>
      <c r="O23" s="168">
        <f t="shared" si="2"/>
        <v>1899</v>
      </c>
      <c r="P23" s="181">
        <f>'5) Settled At Cost (SY)'!$I22</f>
        <v>2227</v>
      </c>
      <c r="Q23" s="72"/>
    </row>
    <row r="24" spans="2:17" x14ac:dyDescent="0.3">
      <c r="B24" s="212">
        <f>'10) Mesothelioma info (NY)'!B23</f>
        <v>2018</v>
      </c>
      <c r="C24" s="179">
        <v>271</v>
      </c>
      <c r="D24" s="168">
        <v>18</v>
      </c>
      <c r="E24" s="168">
        <v>7</v>
      </c>
      <c r="F24" s="168">
        <f t="shared" si="0"/>
        <v>1454</v>
      </c>
      <c r="G24" s="170">
        <f>'5) Settled At Cost (SY)'!$I23</f>
        <v>1750</v>
      </c>
      <c r="H24" s="179">
        <v>22972003.680000007</v>
      </c>
      <c r="I24" s="179">
        <v>2443789.75</v>
      </c>
      <c r="J24" s="179">
        <v>588542.96</v>
      </c>
      <c r="K24" s="179">
        <f t="shared" si="1"/>
        <v>148897600.80332509</v>
      </c>
      <c r="L24" s="181">
        <f>'8) Paid on Settled (SY)'!$I23</f>
        <v>174901937.1933251</v>
      </c>
      <c r="M24" s="179">
        <v>125</v>
      </c>
      <c r="N24" s="179">
        <v>171</v>
      </c>
      <c r="O24" s="168">
        <f t="shared" si="2"/>
        <v>1454</v>
      </c>
      <c r="P24" s="181">
        <f>'5) Settled At Cost (SY)'!$I23</f>
        <v>1750</v>
      </c>
      <c r="Q24" s="72"/>
    </row>
    <row r="25" spans="2:17" x14ac:dyDescent="0.3">
      <c r="B25" s="212">
        <f>'10) Mesothelioma info (NY)'!B24</f>
        <v>2019</v>
      </c>
      <c r="C25" s="179">
        <v>315</v>
      </c>
      <c r="D25" s="168">
        <v>14</v>
      </c>
      <c r="E25" s="168">
        <v>12</v>
      </c>
      <c r="F25" s="168">
        <f t="shared" si="0"/>
        <v>1465</v>
      </c>
      <c r="G25" s="170">
        <f>'5) Settled At Cost (SY)'!$I24</f>
        <v>1806</v>
      </c>
      <c r="H25" s="179">
        <v>32758774.17649607</v>
      </c>
      <c r="I25" s="179">
        <v>2176587.4566908535</v>
      </c>
      <c r="J25" s="179">
        <v>1262385.6668130741</v>
      </c>
      <c r="K25" s="179">
        <f t="shared" si="1"/>
        <v>158369067.31018335</v>
      </c>
      <c r="L25" s="181">
        <f>'8) Paid on Settled (SY)'!$I24</f>
        <v>194566814.61018336</v>
      </c>
      <c r="M25" s="179">
        <v>124.63440860215054</v>
      </c>
      <c r="N25" s="179">
        <v>217.36559139784947</v>
      </c>
      <c r="O25" s="168">
        <f t="shared" si="2"/>
        <v>1464</v>
      </c>
      <c r="P25" s="181">
        <f>'5) Settled At Cost (SY)'!$I24</f>
        <v>1806</v>
      </c>
      <c r="Q25" s="72"/>
    </row>
    <row r="26" spans="2:17" x14ac:dyDescent="0.3">
      <c r="B26" s="212">
        <f>'10) Mesothelioma info (NY)'!B25</f>
        <v>2020</v>
      </c>
      <c r="C26" s="179">
        <v>336.79439252336454</v>
      </c>
      <c r="D26" s="171">
        <v>19.299065420560744</v>
      </c>
      <c r="E26" s="171">
        <v>2.9065420560747661</v>
      </c>
      <c r="F26" s="168">
        <f>G26-SUM(C26:E26)</f>
        <v>1186</v>
      </c>
      <c r="G26" s="172">
        <f>'5) Settled At Cost (SY)'!$I25</f>
        <v>1545</v>
      </c>
      <c r="H26" s="179">
        <v>34044147.542776898</v>
      </c>
      <c r="I26" s="171">
        <v>2605302.4424460852</v>
      </c>
      <c r="J26" s="171">
        <v>644214.23477701913</v>
      </c>
      <c r="K26" s="179">
        <f>L26-SUM(H26:J26)</f>
        <v>145105873.90322497</v>
      </c>
      <c r="L26" s="182">
        <f>'8) Paid on Settled (SY)'!$I25</f>
        <v>182399538.12322497</v>
      </c>
      <c r="M26" s="179">
        <v>202.09767441860464</v>
      </c>
      <c r="N26" s="171">
        <v>157.90232558139536</v>
      </c>
      <c r="O26" s="168">
        <f>P26-SUM(M26:N26)</f>
        <v>1185</v>
      </c>
      <c r="P26" s="182">
        <f>'5) Settled At Cost (SY)'!$I25</f>
        <v>1545</v>
      </c>
      <c r="Q26" s="72"/>
    </row>
    <row r="27" spans="2:17" x14ac:dyDescent="0.3">
      <c r="B27" s="213" t="s">
        <v>6</v>
      </c>
      <c r="C27" s="173">
        <f>SUM(C7:C26)</f>
        <v>3596.132627817482</v>
      </c>
      <c r="D27" s="174">
        <f t="shared" ref="D27:J27" si="3">SUM(D7:D26)</f>
        <v>247.01965365585485</v>
      </c>
      <c r="E27" s="174">
        <f t="shared" si="3"/>
        <v>86.847718526663002</v>
      </c>
      <c r="F27" s="174">
        <f>G27-SUM(C27:E27)</f>
        <v>21688</v>
      </c>
      <c r="G27" s="172">
        <f>SUM(G7:G26)</f>
        <v>25618</v>
      </c>
      <c r="H27" s="173">
        <f t="shared" si="3"/>
        <v>297268657.67996967</v>
      </c>
      <c r="I27" s="174">
        <f t="shared" si="3"/>
        <v>26669769.048900794</v>
      </c>
      <c r="J27" s="174">
        <f t="shared" si="3"/>
        <v>7342697.2680486599</v>
      </c>
      <c r="K27" s="174">
        <f>L27-SUM(H27:J27)</f>
        <v>2017815044.168077</v>
      </c>
      <c r="L27" s="182">
        <f>SUM(L7:L26)</f>
        <v>2349096168.1649961</v>
      </c>
      <c r="M27" s="173">
        <f t="shared" ref="M27:N27" si="4">SUM(M7:M26)</f>
        <v>1885.4379653736964</v>
      </c>
      <c r="N27" s="174">
        <f t="shared" si="4"/>
        <v>2231.5620346263036</v>
      </c>
      <c r="O27" s="174">
        <f t="shared" si="2"/>
        <v>21501</v>
      </c>
      <c r="P27" s="182">
        <f>SUM(P7:P26)</f>
        <v>25618</v>
      </c>
      <c r="Q27" s="71"/>
    </row>
    <row r="28" spans="2:17" x14ac:dyDescent="0.3">
      <c r="C28" s="162"/>
      <c r="D28" s="163"/>
      <c r="E28" s="163"/>
      <c r="F28" s="163"/>
      <c r="G28" s="164"/>
      <c r="H28" s="162"/>
      <c r="I28" s="163"/>
      <c r="J28" s="163"/>
      <c r="K28" s="163"/>
      <c r="L28" s="164"/>
      <c r="M28" s="162"/>
      <c r="N28" s="163"/>
      <c r="O28" s="163"/>
      <c r="P28" s="164"/>
    </row>
    <row r="29" spans="2:17" x14ac:dyDescent="0.3"/>
    <row r="30" spans="2:17" x14ac:dyDescent="0.3"/>
    <row r="31" spans="2:17" x14ac:dyDescent="0.3">
      <c r="B31" s="2" t="s">
        <v>12</v>
      </c>
    </row>
    <row r="32" spans="2:17" ht="12.9" x14ac:dyDescent="0.35">
      <c r="B32" s="1" t="s">
        <v>52</v>
      </c>
    </row>
    <row r="33" spans="2:2" ht="12.9" x14ac:dyDescent="0.35">
      <c r="B33" s="1" t="s">
        <v>103</v>
      </c>
    </row>
    <row r="34" spans="2:2" ht="12.9" x14ac:dyDescent="0.35">
      <c r="B34" s="1" t="s">
        <v>14</v>
      </c>
    </row>
    <row r="35" spans="2:2" ht="12.9" x14ac:dyDescent="0.35">
      <c r="B35" s="1" t="s">
        <v>104</v>
      </c>
    </row>
    <row r="36" spans="2:2" x14ac:dyDescent="0.3"/>
  </sheetData>
  <sheetProtection sheet="1" objects="1" scenarios="1"/>
  <mergeCells count="3">
    <mergeCell ref="C5:G5"/>
    <mergeCell ref="H5:L5"/>
    <mergeCell ref="M5:P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pageSetUpPr autoPageBreaks="0"/>
  </sheetPr>
  <dimension ref="A1:BA103"/>
  <sheetViews>
    <sheetView showGridLines="0" showRowColHeaders="0" zoomScale="60" zoomScaleNormal="60" workbookViewId="0"/>
  </sheetViews>
  <sheetFormatPr defaultColWidth="0" defaultRowHeight="12.45" zeroHeight="1" x14ac:dyDescent="0.3"/>
  <cols>
    <col min="1" max="1" width="2" style="32" customWidth="1"/>
    <col min="2" max="2" width="14.15234375" style="32" customWidth="1"/>
    <col min="3" max="7" width="17.15234375" style="32" customWidth="1"/>
    <col min="8" max="8" width="3.69140625" style="32" customWidth="1"/>
    <col min="9" max="9" width="3.3828125" style="32" customWidth="1"/>
    <col min="10" max="10" width="11.69140625" style="32" customWidth="1"/>
    <col min="11" max="15" width="17.15234375" style="32" customWidth="1"/>
    <col min="16" max="17" width="2" style="32" customWidth="1"/>
    <col min="18" max="18" width="12.53515625" style="32" customWidth="1"/>
    <col min="19" max="23" width="17.15234375" style="32" customWidth="1"/>
    <col min="24" max="24" width="14.69140625" style="32" customWidth="1"/>
    <col min="25" max="25" width="2" style="32" customWidth="1"/>
    <col min="26" max="26" width="12.53515625" style="32" customWidth="1"/>
    <col min="27" max="31" width="17.15234375" style="32" customWidth="1"/>
    <col min="32" max="32" width="13.84375" style="32" customWidth="1"/>
    <col min="33" max="33" width="2" style="32" customWidth="1"/>
    <col min="34" max="34" width="11.84375" style="32" customWidth="1"/>
    <col min="35" max="39" width="17.15234375" style="32" customWidth="1"/>
    <col min="40" max="40" width="10.3046875" style="32" customWidth="1"/>
    <col min="41" max="53" width="0" style="32" hidden="1" customWidth="1"/>
    <col min="54" max="16384" width="9.15234375" style="32" hidden="1"/>
  </cols>
  <sheetData>
    <row r="1" spans="2:39" x14ac:dyDescent="0.3"/>
    <row r="2" spans="2:39" x14ac:dyDescent="0.3">
      <c r="B2" s="22"/>
      <c r="C2" s="22"/>
      <c r="D2"/>
      <c r="E2" s="121"/>
    </row>
    <row r="3" spans="2:39" s="224" customFormat="1" ht="30" customHeight="1" x14ac:dyDescent="0.3">
      <c r="B3" s="259" t="s">
        <v>106</v>
      </c>
      <c r="C3" s="260"/>
      <c r="D3" s="260"/>
      <c r="E3" s="260"/>
      <c r="F3" s="260"/>
      <c r="G3" s="261"/>
      <c r="J3" s="259" t="s">
        <v>11</v>
      </c>
      <c r="K3" s="260"/>
      <c r="L3" s="260"/>
      <c r="M3" s="260"/>
      <c r="N3" s="260"/>
      <c r="O3" s="261"/>
      <c r="Z3" s="262" t="s">
        <v>94</v>
      </c>
      <c r="AA3" s="263"/>
      <c r="AB3" s="263"/>
      <c r="AC3" s="263"/>
      <c r="AD3" s="263"/>
      <c r="AE3" s="264"/>
      <c r="AF3" s="225"/>
      <c r="AG3" s="225"/>
      <c r="AH3" s="253" t="s">
        <v>107</v>
      </c>
      <c r="AI3" s="254"/>
      <c r="AJ3" s="254"/>
      <c r="AK3" s="254"/>
      <c r="AL3" s="254"/>
      <c r="AM3" s="255"/>
    </row>
    <row r="4" spans="2:39" ht="37.299999999999997" x14ac:dyDescent="0.3">
      <c r="B4" s="49"/>
      <c r="C4" s="91" t="s">
        <v>31</v>
      </c>
      <c r="D4" s="91" t="s">
        <v>2</v>
      </c>
      <c r="E4" s="91" t="s">
        <v>3</v>
      </c>
      <c r="F4" s="91" t="s">
        <v>7</v>
      </c>
      <c r="G4" s="99" t="s">
        <v>4</v>
      </c>
      <c r="J4" s="49"/>
      <c r="K4" s="91" t="s">
        <v>31</v>
      </c>
      <c r="L4" s="91" t="s">
        <v>2</v>
      </c>
      <c r="M4" s="91" t="s">
        <v>3</v>
      </c>
      <c r="N4" s="91" t="s">
        <v>7</v>
      </c>
      <c r="O4" s="99" t="s">
        <v>4</v>
      </c>
      <c r="S4" s="246"/>
      <c r="T4" s="246"/>
      <c r="Z4" s="142" t="s">
        <v>0</v>
      </c>
      <c r="AA4" s="143" t="s">
        <v>31</v>
      </c>
      <c r="AB4" s="143" t="s">
        <v>2</v>
      </c>
      <c r="AC4" s="143" t="s">
        <v>3</v>
      </c>
      <c r="AD4" s="143" t="s">
        <v>7</v>
      </c>
      <c r="AE4" s="144" t="s">
        <v>4</v>
      </c>
      <c r="AF4" s="126"/>
      <c r="AG4" s="126"/>
      <c r="AH4" s="5" t="s">
        <v>0</v>
      </c>
      <c r="AI4" s="236" t="s">
        <v>31</v>
      </c>
      <c r="AJ4" s="236" t="s">
        <v>2</v>
      </c>
      <c r="AK4" s="236" t="s">
        <v>3</v>
      </c>
      <c r="AL4" s="236" t="s">
        <v>7</v>
      </c>
      <c r="AM4" s="237" t="s">
        <v>4</v>
      </c>
    </row>
    <row r="5" spans="2:39" x14ac:dyDescent="0.3">
      <c r="B5" s="100">
        <v>2001</v>
      </c>
      <c r="C5" s="9">
        <f>'1) Claims Notified'!X6</f>
        <v>45.007901668129939</v>
      </c>
      <c r="D5" s="8">
        <f>'1) Claims Notified'!Y6</f>
        <v>1814.3810359964882</v>
      </c>
      <c r="E5" s="8">
        <f>'1) Claims Notified'!Z6</f>
        <v>85.796312554872699</v>
      </c>
      <c r="F5" s="8">
        <f>'1) Claims Notified'!AA6</f>
        <v>132.21071115013169</v>
      </c>
      <c r="G5" s="10">
        <f>'1) Claims Notified'!AB6</f>
        <v>1126.6040386303775</v>
      </c>
      <c r="H5" s="241"/>
      <c r="I5" s="33"/>
      <c r="J5" s="100">
        <f>$B$5</f>
        <v>2001</v>
      </c>
      <c r="K5" s="101">
        <f>'9) Average Age (NY)'!D6</f>
        <v>66.819999999999993</v>
      </c>
      <c r="L5" s="102">
        <f>'9) Average Age (NY)'!E6</f>
        <v>60.12</v>
      </c>
      <c r="M5" s="102">
        <f>'9) Average Age (NY)'!F6</f>
        <v>67.67</v>
      </c>
      <c r="N5" s="102">
        <f>'9) Average Age (NY)'!G6</f>
        <v>59.13</v>
      </c>
      <c r="O5" s="103">
        <f>'9) Average Age (NY)'!I6</f>
        <v>65.540000000000006</v>
      </c>
      <c r="R5" s="33"/>
      <c r="S5" s="246"/>
      <c r="T5" s="246"/>
      <c r="U5" s="125"/>
      <c r="V5" s="121"/>
      <c r="Z5" s="145">
        <f>$B$5</f>
        <v>2001</v>
      </c>
      <c r="AA5" s="146">
        <f>SUM(S30,AA30,AI30)-1</f>
        <v>0</v>
      </c>
      <c r="AB5" s="147">
        <f t="shared" ref="AB5:AE20" si="0">SUM(T30,AB30,AJ30)-1</f>
        <v>0</v>
      </c>
      <c r="AC5" s="147">
        <f t="shared" si="0"/>
        <v>0</v>
      </c>
      <c r="AD5" s="147">
        <f t="shared" si="0"/>
        <v>0</v>
      </c>
      <c r="AE5" s="148">
        <f t="shared" si="0"/>
        <v>0</v>
      </c>
      <c r="AF5" s="126"/>
      <c r="AG5" s="126"/>
      <c r="AH5" s="244">
        <f>$B$5</f>
        <v>2001</v>
      </c>
      <c r="AI5" s="245">
        <f>'6) Incurred (NY)'!D6/1000000</f>
        <v>0.23059770000000002</v>
      </c>
      <c r="AJ5" s="246">
        <f>'6) Incurred (NY)'!E6/1000000</f>
        <v>16.496938034157367</v>
      </c>
      <c r="AK5" s="246">
        <f>'6) Incurred (NY)'!F6/1000000</f>
        <v>1.7400514599999999</v>
      </c>
      <c r="AL5" s="246">
        <f>'6) Incurred (NY)'!G6/1000000</f>
        <v>1.7094922100000001</v>
      </c>
      <c r="AM5" s="247">
        <f>'6) Incurred (NY)'!I6/1000000</f>
        <v>46.248763550000007</v>
      </c>
    </row>
    <row r="6" spans="2:39" x14ac:dyDescent="0.3">
      <c r="B6" s="100">
        <f t="shared" ref="B6:B22" si="1">B5+1</f>
        <v>2002</v>
      </c>
      <c r="C6" s="9">
        <f>'1) Claims Notified'!X7</f>
        <v>39.29679595278246</v>
      </c>
      <c r="D6" s="8">
        <f>'1) Claims Notified'!Y7</f>
        <v>1889.0531197301857</v>
      </c>
      <c r="E6" s="8">
        <f>'1) Claims Notified'!Z7</f>
        <v>112.27655986509275</v>
      </c>
      <c r="F6" s="8">
        <f>'1) Claims Notified'!AA7</f>
        <v>141.74915682967961</v>
      </c>
      <c r="G6" s="10">
        <f>'1) Claims Notified'!AB7</f>
        <v>1146.6243676222598</v>
      </c>
      <c r="H6" s="241"/>
      <c r="I6" s="33"/>
      <c r="J6" s="100">
        <f t="shared" ref="J6:J22" si="2">J5+1</f>
        <v>2002</v>
      </c>
      <c r="K6" s="101">
        <f>'9) Average Age (NY)'!D7</f>
        <v>67.650000000000006</v>
      </c>
      <c r="L6" s="102">
        <f>'9) Average Age (NY)'!E7</f>
        <v>65.42</v>
      </c>
      <c r="M6" s="102">
        <f>'9) Average Age (NY)'!F7</f>
        <v>69.52</v>
      </c>
      <c r="N6" s="102">
        <f>'9) Average Age (NY)'!G7</f>
        <v>61.3</v>
      </c>
      <c r="O6" s="103">
        <f>'9) Average Age (NY)'!I7</f>
        <v>66.349999999999994</v>
      </c>
      <c r="R6" s="33"/>
      <c r="S6" s="246"/>
      <c r="T6" s="246"/>
      <c r="U6" s="125"/>
      <c r="V6" s="121"/>
      <c r="Z6" s="145">
        <f t="shared" ref="Z6:Z24" si="3">Z5+1</f>
        <v>2002</v>
      </c>
      <c r="AA6" s="146">
        <f t="shared" ref="AA6:AA24" si="4">SUM(S31,AA31,AI31)-1</f>
        <v>0</v>
      </c>
      <c r="AB6" s="147">
        <f t="shared" si="0"/>
        <v>0</v>
      </c>
      <c r="AC6" s="147">
        <f t="shared" si="0"/>
        <v>0</v>
      </c>
      <c r="AD6" s="147">
        <f t="shared" si="0"/>
        <v>0</v>
      </c>
      <c r="AE6" s="148">
        <f t="shared" si="0"/>
        <v>0</v>
      </c>
      <c r="AF6" s="126"/>
      <c r="AG6" s="126"/>
      <c r="AH6" s="244">
        <f t="shared" ref="AH6:AH24" si="5">AH5+1</f>
        <v>2002</v>
      </c>
      <c r="AI6" s="245">
        <f>'6) Incurred (NY)'!D7/1000000</f>
        <v>0.19327965999999999</v>
      </c>
      <c r="AJ6" s="246">
        <f>'6) Incurred (NY)'!E7/1000000</f>
        <v>25.249647310000004</v>
      </c>
      <c r="AK6" s="246">
        <f>'6) Incurred (NY)'!F7/1000000</f>
        <v>2.0348608029343436</v>
      </c>
      <c r="AL6" s="246">
        <f>'6) Incurred (NY)'!G7/1000000</f>
        <v>1.5018063399999999</v>
      </c>
      <c r="AM6" s="247">
        <f>'6) Incurred (NY)'!I7/1000000</f>
        <v>46.74293342</v>
      </c>
    </row>
    <row r="7" spans="2:39" x14ac:dyDescent="0.3">
      <c r="B7" s="100">
        <f t="shared" si="1"/>
        <v>2003</v>
      </c>
      <c r="C7" s="9">
        <f>'1) Claims Notified'!X8</f>
        <v>13.974633596392334</v>
      </c>
      <c r="D7" s="8">
        <f>'1) Claims Notified'!Y8</f>
        <v>2057.4960541149944</v>
      </c>
      <c r="E7" s="8">
        <f>'1) Claims Notified'!Z8</f>
        <v>130.07158962795941</v>
      </c>
      <c r="F7" s="8">
        <f>'1) Claims Notified'!AA8</f>
        <v>327.86640360766631</v>
      </c>
      <c r="G7" s="10">
        <f>'1) Claims Notified'!AB8</f>
        <v>1284.5913190529875</v>
      </c>
      <c r="H7" s="241"/>
      <c r="I7" s="33"/>
      <c r="J7" s="100">
        <f t="shared" si="2"/>
        <v>2003</v>
      </c>
      <c r="K7" s="101">
        <f>'9) Average Age (NY)'!D8</f>
        <v>66.709999999999994</v>
      </c>
      <c r="L7" s="102">
        <f>'9) Average Age (NY)'!E8</f>
        <v>69</v>
      </c>
      <c r="M7" s="102">
        <f>'9) Average Age (NY)'!F8</f>
        <v>65.739999999999995</v>
      </c>
      <c r="N7" s="102">
        <f>'9) Average Age (NY)'!G8</f>
        <v>66.010000000000005</v>
      </c>
      <c r="O7" s="103">
        <f>'9) Average Age (NY)'!I8</f>
        <v>66.150000000000006</v>
      </c>
      <c r="R7" s="33"/>
      <c r="S7" s="246"/>
      <c r="T7" s="246"/>
      <c r="U7" s="125"/>
      <c r="V7" s="121"/>
      <c r="Z7" s="145">
        <f t="shared" si="3"/>
        <v>2003</v>
      </c>
      <c r="AA7" s="146">
        <f t="shared" si="4"/>
        <v>0</v>
      </c>
      <c r="AB7" s="147">
        <f t="shared" si="0"/>
        <v>0</v>
      </c>
      <c r="AC7" s="147">
        <f t="shared" si="0"/>
        <v>0</v>
      </c>
      <c r="AD7" s="147">
        <f t="shared" si="0"/>
        <v>0</v>
      </c>
      <c r="AE7" s="148">
        <f t="shared" si="0"/>
        <v>0</v>
      </c>
      <c r="AF7" s="126"/>
      <c r="AG7" s="126"/>
      <c r="AH7" s="244">
        <f t="shared" si="5"/>
        <v>2003</v>
      </c>
      <c r="AI7" s="245">
        <f>'6) Incurred (NY)'!D8/1000000</f>
        <v>0.11258338</v>
      </c>
      <c r="AJ7" s="246">
        <f>'6) Incurred (NY)'!E8/1000000</f>
        <v>22.434327129999996</v>
      </c>
      <c r="AK7" s="246">
        <f>'6) Incurred (NY)'!F8/1000000</f>
        <v>3.3321385600000006</v>
      </c>
      <c r="AL7" s="246">
        <f>'6) Incurred (NY)'!G8/1000000</f>
        <v>4.4584541799999995</v>
      </c>
      <c r="AM7" s="247">
        <f>'6) Incurred (NY)'!I8/1000000</f>
        <v>70.777584037494861</v>
      </c>
    </row>
    <row r="8" spans="2:39" x14ac:dyDescent="0.3">
      <c r="B8" s="100">
        <f t="shared" si="1"/>
        <v>2004</v>
      </c>
      <c r="C8" s="9">
        <f>'1) Claims Notified'!X9</f>
        <v>35.165803108808291</v>
      </c>
      <c r="D8" s="8">
        <f>'1) Claims Notified'!Y9</f>
        <v>1880.8376511226252</v>
      </c>
      <c r="E8" s="8">
        <f>'1) Claims Notified'!Z9</f>
        <v>138.53195164075993</v>
      </c>
      <c r="F8" s="8">
        <f>'1) Claims Notified'!AA9</f>
        <v>386.8238341968912</v>
      </c>
      <c r="G8" s="10">
        <f>'1) Claims Notified'!AB9</f>
        <v>1260.6407599309155</v>
      </c>
      <c r="H8" s="241"/>
      <c r="I8" s="33"/>
      <c r="J8" s="100">
        <f t="shared" si="2"/>
        <v>2004</v>
      </c>
      <c r="K8" s="101">
        <f>'9) Average Age (NY)'!D9</f>
        <v>68.44</v>
      </c>
      <c r="L8" s="102">
        <f>'9) Average Age (NY)'!E9</f>
        <v>67.78</v>
      </c>
      <c r="M8" s="102">
        <f>'9) Average Age (NY)'!F9</f>
        <v>69.599999999999994</v>
      </c>
      <c r="N8" s="102">
        <f>'9) Average Age (NY)'!G9</f>
        <v>64.67</v>
      </c>
      <c r="O8" s="103">
        <f>'9) Average Age (NY)'!I9</f>
        <v>68.42</v>
      </c>
      <c r="R8" s="33"/>
      <c r="S8" s="246"/>
      <c r="T8" s="246"/>
      <c r="U8" s="125"/>
      <c r="V8" s="121"/>
      <c r="Z8" s="145">
        <f t="shared" si="3"/>
        <v>2004</v>
      </c>
      <c r="AA8" s="146">
        <f t="shared" si="4"/>
        <v>0</v>
      </c>
      <c r="AB8" s="147">
        <f t="shared" si="0"/>
        <v>0</v>
      </c>
      <c r="AC8" s="147">
        <f t="shared" si="0"/>
        <v>0</v>
      </c>
      <c r="AD8" s="147">
        <f t="shared" si="0"/>
        <v>0</v>
      </c>
      <c r="AE8" s="148">
        <f t="shared" si="0"/>
        <v>0</v>
      </c>
      <c r="AF8" s="126"/>
      <c r="AG8" s="126"/>
      <c r="AH8" s="244">
        <f t="shared" si="5"/>
        <v>2004</v>
      </c>
      <c r="AI8" s="245">
        <f>'6) Incurred (NY)'!D9/1000000</f>
        <v>0.27279928000000003</v>
      </c>
      <c r="AJ8" s="246">
        <f>'6) Incurred (NY)'!E9/1000000</f>
        <v>23.351609986646249</v>
      </c>
      <c r="AK8" s="246">
        <f>'6) Incurred (NY)'!F9/1000000</f>
        <v>4.4534975700000006</v>
      </c>
      <c r="AL8" s="246">
        <f>'6) Incurred (NY)'!G9/1000000</f>
        <v>5.8238006600000007</v>
      </c>
      <c r="AM8" s="247">
        <f>'6) Incurred (NY)'!I9/1000000</f>
        <v>66.239610579997006</v>
      </c>
    </row>
    <row r="9" spans="2:39" x14ac:dyDescent="0.3">
      <c r="B9" s="100">
        <f t="shared" si="1"/>
        <v>2005</v>
      </c>
      <c r="C9" s="9">
        <f>'1) Claims Notified'!X10</f>
        <v>46.717961914565109</v>
      </c>
      <c r="D9" s="8">
        <f>'1) Claims Notified'!Y10</f>
        <v>2188.1389603705611</v>
      </c>
      <c r="E9" s="8">
        <f>'1) Claims Notified'!Z10</f>
        <v>142.32681420483789</v>
      </c>
      <c r="F9" s="8">
        <f>'1) Claims Notified'!AA10</f>
        <v>588.86361296963457</v>
      </c>
      <c r="G9" s="10">
        <f>'1) Claims Notified'!AB10</f>
        <v>1255.9526505404015</v>
      </c>
      <c r="H9" s="241"/>
      <c r="I9" s="33"/>
      <c r="J9" s="100">
        <f t="shared" si="2"/>
        <v>2005</v>
      </c>
      <c r="K9" s="101">
        <f>'9) Average Age (NY)'!D10</f>
        <v>66.59</v>
      </c>
      <c r="L9" s="102">
        <f>'9) Average Age (NY)'!E10</f>
        <v>68.19</v>
      </c>
      <c r="M9" s="102">
        <f>'9) Average Age (NY)'!F10</f>
        <v>68.67</v>
      </c>
      <c r="N9" s="102">
        <f>'9) Average Age (NY)'!G10</f>
        <v>67.19</v>
      </c>
      <c r="O9" s="103">
        <f>'9) Average Age (NY)'!I10</f>
        <v>69.03</v>
      </c>
      <c r="R9" s="33"/>
      <c r="S9" s="246"/>
      <c r="T9" s="246"/>
      <c r="U9" s="125"/>
      <c r="V9" s="121"/>
      <c r="Z9" s="145">
        <f t="shared" si="3"/>
        <v>2005</v>
      </c>
      <c r="AA9" s="146">
        <f t="shared" si="4"/>
        <v>0</v>
      </c>
      <c r="AB9" s="147">
        <f t="shared" si="0"/>
        <v>0</v>
      </c>
      <c r="AC9" s="147">
        <f t="shared" si="0"/>
        <v>0</v>
      </c>
      <c r="AD9" s="147">
        <f t="shared" si="0"/>
        <v>0</v>
      </c>
      <c r="AE9" s="148">
        <f t="shared" si="0"/>
        <v>0</v>
      </c>
      <c r="AF9" s="126"/>
      <c r="AG9" s="126"/>
      <c r="AH9" s="244">
        <f t="shared" si="5"/>
        <v>2005</v>
      </c>
      <c r="AI9" s="245">
        <f>'6) Incurred (NY)'!D10/1000000</f>
        <v>0.21158529000000001</v>
      </c>
      <c r="AJ9" s="246">
        <f>'6) Incurred (NY)'!E10/1000000</f>
        <v>25.600239379999788</v>
      </c>
      <c r="AK9" s="246">
        <f>'6) Incurred (NY)'!F10/1000000</f>
        <v>3.51189887</v>
      </c>
      <c r="AL9" s="246">
        <f>'6) Incurred (NY)'!G10/1000000</f>
        <v>6.2447627099999998</v>
      </c>
      <c r="AM9" s="247">
        <f>'6) Incurred (NY)'!I10/1000000</f>
        <v>75.759121469999997</v>
      </c>
    </row>
    <row r="10" spans="2:39" x14ac:dyDescent="0.3">
      <c r="B10" s="100">
        <f t="shared" si="1"/>
        <v>2006</v>
      </c>
      <c r="C10" s="9">
        <f>'1) Claims Notified'!X11</f>
        <v>30.660665166291572</v>
      </c>
      <c r="D10" s="8">
        <f>'1) Claims Notified'!Y11</f>
        <v>1679.9929982495623</v>
      </c>
      <c r="E10" s="8">
        <f>'1) Claims Notified'!Z11</f>
        <v>224.14003500875219</v>
      </c>
      <c r="F10" s="8">
        <f>'1) Claims Notified'!AA11</f>
        <v>628.01500375093769</v>
      </c>
      <c r="G10" s="10">
        <f>'1) Claims Notified'!AB11</f>
        <v>1665.1912978244561</v>
      </c>
      <c r="H10" s="241"/>
      <c r="I10" s="33"/>
      <c r="J10" s="100">
        <f t="shared" si="2"/>
        <v>2006</v>
      </c>
      <c r="K10" s="101">
        <f>'9) Average Age (NY)'!D11</f>
        <v>66.23</v>
      </c>
      <c r="L10" s="102">
        <f>'9) Average Age (NY)'!E11</f>
        <v>69.849999999999994</v>
      </c>
      <c r="M10" s="102">
        <f>'9) Average Age (NY)'!F11</f>
        <v>70.34</v>
      </c>
      <c r="N10" s="102">
        <f>'9) Average Age (NY)'!G11</f>
        <v>67</v>
      </c>
      <c r="O10" s="103">
        <f>'9) Average Age (NY)'!I11</f>
        <v>69.319999999999993</v>
      </c>
      <c r="R10" s="33"/>
      <c r="S10" s="246"/>
      <c r="T10" s="246"/>
      <c r="U10" s="125"/>
      <c r="V10" s="121"/>
      <c r="Z10" s="145">
        <f t="shared" si="3"/>
        <v>2006</v>
      </c>
      <c r="AA10" s="146">
        <f t="shared" si="4"/>
        <v>0</v>
      </c>
      <c r="AB10" s="147">
        <f t="shared" si="0"/>
        <v>0</v>
      </c>
      <c r="AC10" s="147">
        <f t="shared" si="0"/>
        <v>0</v>
      </c>
      <c r="AD10" s="147">
        <f t="shared" si="0"/>
        <v>0</v>
      </c>
      <c r="AE10" s="148">
        <f t="shared" si="0"/>
        <v>0</v>
      </c>
      <c r="AF10" s="126"/>
      <c r="AG10" s="126"/>
      <c r="AH10" s="244">
        <f t="shared" si="5"/>
        <v>2006</v>
      </c>
      <c r="AI10" s="245">
        <f>'6) Incurred (NY)'!D11/1000000</f>
        <v>0.11845990000000001</v>
      </c>
      <c r="AJ10" s="246">
        <f>'6) Incurred (NY)'!E11/1000000</f>
        <v>27.589705825639538</v>
      </c>
      <c r="AK10" s="246">
        <f>'6) Incurred (NY)'!F11/1000000</f>
        <v>7.3028629349166669</v>
      </c>
      <c r="AL10" s="246">
        <f>'6) Incurred (NY)'!G11/1000000</f>
        <v>8.7630997990916644</v>
      </c>
      <c r="AM10" s="247">
        <f>'6) Incurred (NY)'!I11/1000000</f>
        <v>107.13705565650849</v>
      </c>
    </row>
    <row r="11" spans="2:39" x14ac:dyDescent="0.3">
      <c r="B11" s="100">
        <f t="shared" si="1"/>
        <v>2007</v>
      </c>
      <c r="C11" s="9">
        <f>'1) Claims Notified'!X12</f>
        <v>7.3398637137989775</v>
      </c>
      <c r="D11" s="8">
        <f>'1) Claims Notified'!Y12</f>
        <v>1160.7470187393526</v>
      </c>
      <c r="E11" s="8">
        <f>'1) Claims Notified'!Z12</f>
        <v>244.31260647359454</v>
      </c>
      <c r="F11" s="8">
        <f>'1) Claims Notified'!AA12</f>
        <v>438.29471890971041</v>
      </c>
      <c r="G11" s="10">
        <f>'1) Claims Notified'!AB12</f>
        <v>1842.3057921635434</v>
      </c>
      <c r="H11" s="241"/>
      <c r="I11" s="33"/>
      <c r="J11" s="100">
        <f t="shared" si="2"/>
        <v>2007</v>
      </c>
      <c r="K11" s="101">
        <f>'9) Average Age (NY)'!D12</f>
        <v>65.19</v>
      </c>
      <c r="L11" s="102">
        <f>'9) Average Age (NY)'!E12</f>
        <v>70.48</v>
      </c>
      <c r="M11" s="102">
        <f>'9) Average Age (NY)'!F12</f>
        <v>71.709999999999994</v>
      </c>
      <c r="N11" s="102">
        <f>'9) Average Age (NY)'!G12</f>
        <v>67.819999999999993</v>
      </c>
      <c r="O11" s="103">
        <f>'9) Average Age (NY)'!I12</f>
        <v>69.150000000000006</v>
      </c>
      <c r="R11" s="33"/>
      <c r="S11" s="246"/>
      <c r="T11" s="246"/>
      <c r="U11" s="125"/>
      <c r="V11" s="121"/>
      <c r="Z11" s="145">
        <f t="shared" si="3"/>
        <v>2007</v>
      </c>
      <c r="AA11" s="146">
        <f t="shared" si="4"/>
        <v>0</v>
      </c>
      <c r="AB11" s="147">
        <f t="shared" si="0"/>
        <v>0</v>
      </c>
      <c r="AC11" s="147">
        <f t="shared" si="0"/>
        <v>0</v>
      </c>
      <c r="AD11" s="147">
        <f t="shared" si="0"/>
        <v>0</v>
      </c>
      <c r="AE11" s="148">
        <f t="shared" si="0"/>
        <v>0</v>
      </c>
      <c r="AF11" s="126"/>
      <c r="AG11" s="126"/>
      <c r="AH11" s="244">
        <f t="shared" si="5"/>
        <v>2007</v>
      </c>
      <c r="AI11" s="245">
        <f>'6) Incurred (NY)'!D12/1000000</f>
        <v>2.102803E-2</v>
      </c>
      <c r="AJ11" s="246">
        <f>'6) Incurred (NY)'!E12/1000000</f>
        <v>16.419238944150425</v>
      </c>
      <c r="AK11" s="246">
        <f>'6) Incurred (NY)'!F12/1000000</f>
        <v>6.6158583174583336</v>
      </c>
      <c r="AL11" s="246">
        <f>'6) Incurred (NY)'!G12/1000000</f>
        <v>7.597578702799999</v>
      </c>
      <c r="AM11" s="247">
        <f>'6) Incurred (NY)'!I12/1000000</f>
        <v>126.75281542872587</v>
      </c>
    </row>
    <row r="12" spans="2:39" x14ac:dyDescent="0.3">
      <c r="B12" s="100">
        <f t="shared" si="1"/>
        <v>2008</v>
      </c>
      <c r="C12" s="9">
        <f>'1) Claims Notified'!X13</f>
        <v>26.036001036001036</v>
      </c>
      <c r="D12" s="8">
        <f>'1) Claims Notified'!Y13</f>
        <v>1077.890442890443</v>
      </c>
      <c r="E12" s="8">
        <f>'1) Claims Notified'!Z13</f>
        <v>260.36001036001034</v>
      </c>
      <c r="F12" s="8">
        <f>'1) Claims Notified'!AA13</f>
        <v>461.35793835793834</v>
      </c>
      <c r="G12" s="10">
        <f>'1) Claims Notified'!AB13</f>
        <v>2195.3556073556074</v>
      </c>
      <c r="H12" s="241"/>
      <c r="I12" s="33"/>
      <c r="J12" s="100">
        <f t="shared" si="2"/>
        <v>2008</v>
      </c>
      <c r="K12" s="101">
        <f>'9) Average Age (NY)'!D13</f>
        <v>67.45</v>
      </c>
      <c r="L12" s="102">
        <f>'9) Average Age (NY)'!E13</f>
        <v>72.459999999999994</v>
      </c>
      <c r="M12" s="102">
        <f>'9) Average Age (NY)'!F13</f>
        <v>71.05</v>
      </c>
      <c r="N12" s="102">
        <f>'9) Average Age (NY)'!G13</f>
        <v>68.44</v>
      </c>
      <c r="O12" s="103">
        <f>'9) Average Age (NY)'!I13</f>
        <v>70.53</v>
      </c>
      <c r="R12" s="33"/>
      <c r="S12" s="246"/>
      <c r="T12" s="246"/>
      <c r="U12" s="125"/>
      <c r="V12" s="121"/>
      <c r="Z12" s="145">
        <f t="shared" si="3"/>
        <v>2008</v>
      </c>
      <c r="AA12" s="146">
        <f t="shared" si="4"/>
        <v>0</v>
      </c>
      <c r="AB12" s="147">
        <f t="shared" si="0"/>
        <v>0</v>
      </c>
      <c r="AC12" s="147">
        <f t="shared" si="0"/>
        <v>0</v>
      </c>
      <c r="AD12" s="147">
        <f t="shared" si="0"/>
        <v>0</v>
      </c>
      <c r="AE12" s="148">
        <f t="shared" si="0"/>
        <v>0</v>
      </c>
      <c r="AF12" s="126"/>
      <c r="AG12" s="126"/>
      <c r="AH12" s="244">
        <f t="shared" si="5"/>
        <v>2008</v>
      </c>
      <c r="AI12" s="245">
        <f>'6) Incurred (NY)'!D13/1000000</f>
        <v>7.5994678433333337E-2</v>
      </c>
      <c r="AJ12" s="246">
        <f>'6) Incurred (NY)'!E13/1000000</f>
        <v>18.341310539908335</v>
      </c>
      <c r="AK12" s="246">
        <f>'6) Incurred (NY)'!F13/1000000</f>
        <v>5.7393587279083329</v>
      </c>
      <c r="AL12" s="246">
        <f>'6) Incurred (NY)'!G13/1000000</f>
        <v>8.1738024500083331</v>
      </c>
      <c r="AM12" s="247">
        <f>'6) Incurred (NY)'!I13/1000000</f>
        <v>150.95129910992398</v>
      </c>
    </row>
    <row r="13" spans="2:39" x14ac:dyDescent="0.3">
      <c r="B13" s="100">
        <f t="shared" si="1"/>
        <v>2009</v>
      </c>
      <c r="C13" s="9">
        <f>'1) Claims Notified'!X14</f>
        <v>85.699248120300751</v>
      </c>
      <c r="D13" s="8">
        <f>'1) Claims Notified'!Y14</f>
        <v>1012.7142857142857</v>
      </c>
      <c r="E13" s="8">
        <f>'1) Claims Notified'!Z14</f>
        <v>281.13533834586468</v>
      </c>
      <c r="F13" s="8">
        <f>'1) Claims Notified'!AA14</f>
        <v>520.46616541353387</v>
      </c>
      <c r="G13" s="10">
        <f>'1) Claims Notified'!AB14</f>
        <v>2269.9849624060153</v>
      </c>
      <c r="H13" s="241"/>
      <c r="I13" s="33"/>
      <c r="J13" s="100">
        <f t="shared" si="2"/>
        <v>2009</v>
      </c>
      <c r="K13" s="101">
        <f>'9) Average Age (NY)'!D14</f>
        <v>68.62</v>
      </c>
      <c r="L13" s="102">
        <f>'9) Average Age (NY)'!E14</f>
        <v>72.44</v>
      </c>
      <c r="M13" s="102">
        <f>'9) Average Age (NY)'!F14</f>
        <v>72.52</v>
      </c>
      <c r="N13" s="102">
        <f>'9) Average Age (NY)'!G14</f>
        <v>69.400000000000006</v>
      </c>
      <c r="O13" s="103">
        <f>'9) Average Age (NY)'!I14</f>
        <v>71.17</v>
      </c>
      <c r="R13" s="33"/>
      <c r="S13" s="246"/>
      <c r="T13" s="246"/>
      <c r="U13" s="125"/>
      <c r="V13" s="121"/>
      <c r="Z13" s="145">
        <f t="shared" si="3"/>
        <v>2009</v>
      </c>
      <c r="AA13" s="146">
        <f t="shared" si="4"/>
        <v>0</v>
      </c>
      <c r="AB13" s="147">
        <f t="shared" si="0"/>
        <v>0</v>
      </c>
      <c r="AC13" s="147">
        <f t="shared" si="0"/>
        <v>0</v>
      </c>
      <c r="AD13" s="147">
        <f t="shared" si="0"/>
        <v>0</v>
      </c>
      <c r="AE13" s="148">
        <f t="shared" si="0"/>
        <v>0</v>
      </c>
      <c r="AF13" s="126"/>
      <c r="AG13" s="126"/>
      <c r="AH13" s="244">
        <f t="shared" si="5"/>
        <v>2009</v>
      </c>
      <c r="AI13" s="245">
        <f>'6) Incurred (NY)'!D14/1000000</f>
        <v>0.31591713906666663</v>
      </c>
      <c r="AJ13" s="246">
        <f>'6) Incurred (NY)'!E14/1000000</f>
        <v>16.972853374908336</v>
      </c>
      <c r="AK13" s="246">
        <f>'6) Incurred (NY)'!F14/1000000</f>
        <v>7.9237232242166655</v>
      </c>
      <c r="AL13" s="246">
        <f>'6) Incurred (NY)'!G14/1000000</f>
        <v>9.0877260350249998</v>
      </c>
      <c r="AM13" s="247">
        <f>'6) Incurred (NY)'!I14/1000000</f>
        <v>153.78089325726566</v>
      </c>
    </row>
    <row r="14" spans="2:39" x14ac:dyDescent="0.3">
      <c r="B14" s="100">
        <f t="shared" si="1"/>
        <v>2010</v>
      </c>
      <c r="C14" s="9">
        <f>'1) Claims Notified'!X15</f>
        <v>69.329084588644264</v>
      </c>
      <c r="D14" s="8">
        <f>'1) Claims Notified'!Y15</f>
        <v>1186.8725376593279</v>
      </c>
      <c r="E14" s="8">
        <f>'1) Claims Notified'!Z15</f>
        <v>323.88064889918888</v>
      </c>
      <c r="F14" s="8">
        <f>'1) Claims Notified'!AA15</f>
        <v>528.76361529548092</v>
      </c>
      <c r="G14" s="10">
        <f>'1) Claims Notified'!AB15</f>
        <v>2356.154113557358</v>
      </c>
      <c r="H14" s="241"/>
      <c r="I14" s="33"/>
      <c r="J14" s="100">
        <f t="shared" si="2"/>
        <v>2010</v>
      </c>
      <c r="K14" s="101">
        <f>'9) Average Age (NY)'!D15</f>
        <v>69.83</v>
      </c>
      <c r="L14" s="102">
        <f>'9) Average Age (NY)'!E15</f>
        <v>72.75</v>
      </c>
      <c r="M14" s="102">
        <f>'9) Average Age (NY)'!F15</f>
        <v>72.099999999999994</v>
      </c>
      <c r="N14" s="102">
        <f>'9) Average Age (NY)'!G15</f>
        <v>70.17</v>
      </c>
      <c r="O14" s="103">
        <f>'9) Average Age (NY)'!I15</f>
        <v>71.77</v>
      </c>
      <c r="R14" s="33"/>
      <c r="S14" s="246"/>
      <c r="T14" s="246"/>
      <c r="U14" s="125"/>
      <c r="V14" s="121"/>
      <c r="Z14" s="145">
        <f t="shared" si="3"/>
        <v>2010</v>
      </c>
      <c r="AA14" s="146">
        <f t="shared" si="4"/>
        <v>0</v>
      </c>
      <c r="AB14" s="147">
        <f t="shared" si="0"/>
        <v>0</v>
      </c>
      <c r="AC14" s="147">
        <f t="shared" si="0"/>
        <v>0</v>
      </c>
      <c r="AD14" s="147">
        <f t="shared" si="0"/>
        <v>0</v>
      </c>
      <c r="AE14" s="148">
        <f t="shared" si="0"/>
        <v>0</v>
      </c>
      <c r="AF14" s="126"/>
      <c r="AG14" s="126"/>
      <c r="AH14" s="244">
        <f t="shared" si="5"/>
        <v>2010</v>
      </c>
      <c r="AI14" s="245">
        <f>'6) Incurred (NY)'!D15/1000000</f>
        <v>0.21577824437500001</v>
      </c>
      <c r="AJ14" s="246">
        <f>'6) Incurred (NY)'!E15/1000000</f>
        <v>18.671427556000001</v>
      </c>
      <c r="AK14" s="246">
        <f>'6) Incurred (NY)'!F15/1000000</f>
        <v>8.6587086720083359</v>
      </c>
      <c r="AL14" s="246">
        <f>'6) Incurred (NY)'!G15/1000000</f>
        <v>8.1681928533499999</v>
      </c>
      <c r="AM14" s="247">
        <f>'6) Incurred (NY)'!I15/1000000</f>
        <v>168.35577695650437</v>
      </c>
    </row>
    <row r="15" spans="2:39" x14ac:dyDescent="0.3">
      <c r="B15" s="100">
        <f t="shared" si="1"/>
        <v>2011</v>
      </c>
      <c r="C15" s="9">
        <f>'1) Claims Notified'!X16</f>
        <v>78.204363037662077</v>
      </c>
      <c r="D15" s="8">
        <f>'1) Claims Notified'!Y16</f>
        <v>1251.2698086025932</v>
      </c>
      <c r="E15" s="8">
        <f>'1) Claims Notified'!Z16</f>
        <v>410.31899567812309</v>
      </c>
      <c r="F15" s="8">
        <f>'1) Claims Notified'!AA16</f>
        <v>614.46285243877344</v>
      </c>
      <c r="G15" s="10">
        <f>'1) Claims Notified'!AB16</f>
        <v>2580.7439802428485</v>
      </c>
      <c r="H15" s="241"/>
      <c r="I15" s="33"/>
      <c r="J15" s="100">
        <f t="shared" si="2"/>
        <v>2011</v>
      </c>
      <c r="K15" s="101">
        <f>'9) Average Age (NY)'!D16</f>
        <v>68.760000000000005</v>
      </c>
      <c r="L15" s="102">
        <f>'9) Average Age (NY)'!E16</f>
        <v>72.73</v>
      </c>
      <c r="M15" s="102">
        <f>'9) Average Age (NY)'!F16</f>
        <v>73.11</v>
      </c>
      <c r="N15" s="102">
        <f>'9) Average Age (NY)'!G16</f>
        <v>70.260000000000005</v>
      </c>
      <c r="O15" s="103">
        <f>'9) Average Age (NY)'!I16</f>
        <v>71.8</v>
      </c>
      <c r="R15" s="33"/>
      <c r="S15" s="246"/>
      <c r="T15" s="246"/>
      <c r="U15" s="125"/>
      <c r="V15" s="121"/>
      <c r="Z15" s="145">
        <f t="shared" si="3"/>
        <v>2011</v>
      </c>
      <c r="AA15" s="146">
        <f t="shared" si="4"/>
        <v>0</v>
      </c>
      <c r="AB15" s="147">
        <f t="shared" si="0"/>
        <v>0</v>
      </c>
      <c r="AC15" s="147">
        <f t="shared" si="0"/>
        <v>0</v>
      </c>
      <c r="AD15" s="147">
        <f t="shared" si="0"/>
        <v>0</v>
      </c>
      <c r="AE15" s="148">
        <f t="shared" si="0"/>
        <v>0</v>
      </c>
      <c r="AF15" s="126"/>
      <c r="AG15" s="126"/>
      <c r="AH15" s="244">
        <f t="shared" si="5"/>
        <v>2011</v>
      </c>
      <c r="AI15" s="245">
        <f>'6) Incurred (NY)'!D16/1000000</f>
        <v>0.2301577805333333</v>
      </c>
      <c r="AJ15" s="246">
        <f>'6) Incurred (NY)'!E16/1000000</f>
        <v>21.114361137324892</v>
      </c>
      <c r="AK15" s="246">
        <f>'6) Incurred (NY)'!F16/1000000</f>
        <v>10.011192098046152</v>
      </c>
      <c r="AL15" s="246">
        <f>'6) Incurred (NY)'!G16/1000000</f>
        <v>12.308505694191664</v>
      </c>
      <c r="AM15" s="247">
        <f>'6) Incurred (NY)'!I16/1000000</f>
        <v>184.05613296801505</v>
      </c>
    </row>
    <row r="16" spans="2:39" x14ac:dyDescent="0.3">
      <c r="B16" s="100">
        <f t="shared" si="1"/>
        <v>2012</v>
      </c>
      <c r="C16" s="9">
        <f>'1) Claims Notified'!X17</f>
        <v>220.48833562046659</v>
      </c>
      <c r="D16" s="8">
        <f>'1) Claims Notified'!Y17</f>
        <v>1263.997647520094</v>
      </c>
      <c r="E16" s="8">
        <f>'1) Claims Notified'!Z17</f>
        <v>403.38188590472458</v>
      </c>
      <c r="F16" s="8">
        <f>'1) Claims Notified'!AA17</f>
        <v>684.83473828661045</v>
      </c>
      <c r="G16" s="10">
        <f>'1) Claims Notified'!AB17</f>
        <v>2610.2973926681043</v>
      </c>
      <c r="H16" s="241"/>
      <c r="I16" s="33"/>
      <c r="J16" s="100">
        <f t="shared" si="2"/>
        <v>2012</v>
      </c>
      <c r="K16" s="101">
        <f>'9) Average Age (NY)'!D17</f>
        <v>69.75</v>
      </c>
      <c r="L16" s="102">
        <f>'9) Average Age (NY)'!E17</f>
        <v>72.88</v>
      </c>
      <c r="M16" s="102">
        <f>'9) Average Age (NY)'!F17</f>
        <v>73.44</v>
      </c>
      <c r="N16" s="102">
        <f>'9) Average Age (NY)'!G17</f>
        <v>70.2</v>
      </c>
      <c r="O16" s="103">
        <f>'9) Average Age (NY)'!I17</f>
        <v>72.41</v>
      </c>
      <c r="R16" s="33"/>
      <c r="S16" s="246"/>
      <c r="T16" s="246"/>
      <c r="U16" s="125"/>
      <c r="V16" s="121"/>
      <c r="Z16" s="145">
        <f t="shared" si="3"/>
        <v>2012</v>
      </c>
      <c r="AA16" s="146">
        <f t="shared" si="4"/>
        <v>0</v>
      </c>
      <c r="AB16" s="147">
        <f t="shared" si="0"/>
        <v>0</v>
      </c>
      <c r="AC16" s="147">
        <f t="shared" si="0"/>
        <v>0</v>
      </c>
      <c r="AD16" s="147">
        <f t="shared" si="0"/>
        <v>0</v>
      </c>
      <c r="AE16" s="148">
        <f t="shared" si="0"/>
        <v>0</v>
      </c>
      <c r="AF16" s="126"/>
      <c r="AG16" s="126"/>
      <c r="AH16" s="244">
        <f t="shared" si="5"/>
        <v>2012</v>
      </c>
      <c r="AI16" s="245">
        <f>'6) Incurred (NY)'!D17/1000000</f>
        <v>0.80790305985833333</v>
      </c>
      <c r="AJ16" s="246">
        <f>'6) Incurred (NY)'!E17/1000000</f>
        <v>21.173502690966664</v>
      </c>
      <c r="AK16" s="246">
        <f>'6) Incurred (NY)'!F17/1000000</f>
        <v>10.335459591508332</v>
      </c>
      <c r="AL16" s="246">
        <f>'6) Incurred (NY)'!G17/1000000</f>
        <v>13.593354471891569</v>
      </c>
      <c r="AM16" s="247">
        <f>'6) Incurred (NY)'!I17/1000000</f>
        <v>190.20805823329681</v>
      </c>
    </row>
    <row r="17" spans="2:45" x14ac:dyDescent="0.3">
      <c r="B17" s="100">
        <f t="shared" si="1"/>
        <v>2013</v>
      </c>
      <c r="C17" s="9">
        <f>'1) Claims Notified'!X18</f>
        <v>223.21386832878846</v>
      </c>
      <c r="D17" s="8">
        <f>'1) Claims Notified'!Y18</f>
        <v>1309.859563693027</v>
      </c>
      <c r="E17" s="8">
        <f>'1) Claims Notified'!Z18</f>
        <v>357.14218932606155</v>
      </c>
      <c r="F17" s="8">
        <f>'1) Claims Notified'!AA18</f>
        <v>685.87534086482276</v>
      </c>
      <c r="G17" s="10">
        <f>'1) Claims Notified'!AB18</f>
        <v>2632.9090377873003</v>
      </c>
      <c r="H17" s="241"/>
      <c r="I17" s="33"/>
      <c r="J17" s="100">
        <f t="shared" si="2"/>
        <v>2013</v>
      </c>
      <c r="K17" s="101">
        <f>'9) Average Age (NY)'!D18</f>
        <v>70.03</v>
      </c>
      <c r="L17" s="102">
        <f>'9) Average Age (NY)'!E18</f>
        <v>74.02</v>
      </c>
      <c r="M17" s="102">
        <f>'9) Average Age (NY)'!F18</f>
        <v>73.28</v>
      </c>
      <c r="N17" s="102">
        <f>'9) Average Age (NY)'!G18</f>
        <v>71.53</v>
      </c>
      <c r="O17" s="103">
        <f>'9) Average Age (NY)'!I18</f>
        <v>72.55</v>
      </c>
      <c r="R17" s="33"/>
      <c r="S17" s="246"/>
      <c r="T17" s="246"/>
      <c r="U17" s="125"/>
      <c r="V17" s="121"/>
      <c r="Z17" s="145">
        <f t="shared" si="3"/>
        <v>2013</v>
      </c>
      <c r="AA17" s="146">
        <f t="shared" si="4"/>
        <v>0</v>
      </c>
      <c r="AB17" s="147">
        <f t="shared" si="0"/>
        <v>0</v>
      </c>
      <c r="AC17" s="147">
        <f t="shared" si="0"/>
        <v>0</v>
      </c>
      <c r="AD17" s="147">
        <f t="shared" si="0"/>
        <v>0</v>
      </c>
      <c r="AE17" s="148">
        <f t="shared" si="0"/>
        <v>0</v>
      </c>
      <c r="AF17" s="126"/>
      <c r="AG17" s="126"/>
      <c r="AH17" s="244">
        <f t="shared" si="5"/>
        <v>2013</v>
      </c>
      <c r="AI17" s="245">
        <f>'6) Incurred (NY)'!D18/1000000</f>
        <v>1.0763372487166669</v>
      </c>
      <c r="AJ17" s="246">
        <f>'6) Incurred (NY)'!E18/1000000</f>
        <v>19.324542734191667</v>
      </c>
      <c r="AK17" s="246">
        <f>'6) Incurred (NY)'!F18/1000000</f>
        <v>7.3724733315749997</v>
      </c>
      <c r="AL17" s="246">
        <f>'6) Incurred (NY)'!G18/1000000</f>
        <v>12.635178972975</v>
      </c>
      <c r="AM17" s="247">
        <f>'6) Incurred (NY)'!I18/1000000</f>
        <v>187.62823220026729</v>
      </c>
    </row>
    <row r="18" spans="2:45" x14ac:dyDescent="0.3">
      <c r="B18" s="100">
        <f t="shared" si="1"/>
        <v>2014</v>
      </c>
      <c r="C18" s="9">
        <f>'1) Claims Notified'!X19</f>
        <v>245.06207987346778</v>
      </c>
      <c r="D18" s="8">
        <f>'1) Claims Notified'!Y19</f>
        <v>1249.6140767101622</v>
      </c>
      <c r="E18" s="8">
        <f>'1) Claims Notified'!Z19</f>
        <v>371.64373270067222</v>
      </c>
      <c r="F18" s="8">
        <f>'1) Claims Notified'!AA19</f>
        <v>606.57928034796362</v>
      </c>
      <c r="G18" s="10">
        <f>'1) Claims Notified'!AB19</f>
        <v>2649.1008303677345</v>
      </c>
      <c r="H18" s="241"/>
      <c r="I18" s="33"/>
      <c r="J18" s="100">
        <f t="shared" si="2"/>
        <v>2014</v>
      </c>
      <c r="K18" s="101">
        <f>'9) Average Age (NY)'!D19</f>
        <v>71.02</v>
      </c>
      <c r="L18" s="102">
        <f>'9) Average Age (NY)'!E19</f>
        <v>74.319999999999993</v>
      </c>
      <c r="M18" s="102">
        <f>'9) Average Age (NY)'!F19</f>
        <v>73.94</v>
      </c>
      <c r="N18" s="102">
        <f>'9) Average Age (NY)'!G19</f>
        <v>71.13</v>
      </c>
      <c r="O18" s="103">
        <f>'9) Average Age (NY)'!I19</f>
        <v>73.19</v>
      </c>
      <c r="R18" s="33"/>
      <c r="S18" s="246"/>
      <c r="T18" s="246"/>
      <c r="U18" s="125"/>
      <c r="V18" s="121"/>
      <c r="Z18" s="145">
        <f t="shared" si="3"/>
        <v>2014</v>
      </c>
      <c r="AA18" s="146">
        <f t="shared" si="4"/>
        <v>0</v>
      </c>
      <c r="AB18" s="147">
        <f t="shared" si="0"/>
        <v>0</v>
      </c>
      <c r="AC18" s="147">
        <f t="shared" si="0"/>
        <v>0</v>
      </c>
      <c r="AD18" s="147">
        <f t="shared" si="0"/>
        <v>0</v>
      </c>
      <c r="AE18" s="148">
        <f t="shared" si="0"/>
        <v>0</v>
      </c>
      <c r="AF18" s="126"/>
      <c r="AG18" s="126"/>
      <c r="AH18" s="244">
        <f t="shared" si="5"/>
        <v>2014</v>
      </c>
      <c r="AI18" s="245">
        <f>'6) Incurred (NY)'!D19/1000000</f>
        <v>1.3172116567416665</v>
      </c>
      <c r="AJ18" s="246">
        <f>'6) Incurred (NY)'!E19/1000000</f>
        <v>17.231805512640669</v>
      </c>
      <c r="AK18" s="246">
        <f>'6) Incurred (NY)'!F19/1000000</f>
        <v>8.0352943856583323</v>
      </c>
      <c r="AL18" s="246">
        <f>'6) Incurred (NY)'!G19/1000000</f>
        <v>9.980733212649902</v>
      </c>
      <c r="AM18" s="247">
        <f>'6) Incurred (NY)'!I19/1000000</f>
        <v>187.32253934468818</v>
      </c>
    </row>
    <row r="19" spans="2:45" x14ac:dyDescent="0.3">
      <c r="B19" s="100">
        <f t="shared" si="1"/>
        <v>2015</v>
      </c>
      <c r="C19" s="9">
        <f>'1) Claims Notified'!X20</f>
        <v>214.52052349791791</v>
      </c>
      <c r="D19" s="8">
        <f>'1) Claims Notified'!Y20</f>
        <v>1124.9738251041047</v>
      </c>
      <c r="E19" s="8">
        <f>'1) Claims Notified'!Z20</f>
        <v>368.6127305175491</v>
      </c>
      <c r="F19" s="8">
        <f>'1) Claims Notified'!AA20</f>
        <v>632.48304580606782</v>
      </c>
      <c r="G19" s="10">
        <f>'1) Claims Notified'!AB20</f>
        <v>2738.4098750743606</v>
      </c>
      <c r="H19" s="241"/>
      <c r="I19" s="33"/>
      <c r="J19" s="100">
        <f t="shared" si="2"/>
        <v>2015</v>
      </c>
      <c r="K19" s="101">
        <f>'9) Average Age (NY)'!D20</f>
        <v>71.72</v>
      </c>
      <c r="L19" s="102">
        <f>'9) Average Age (NY)'!E20</f>
        <v>74.98</v>
      </c>
      <c r="M19" s="102">
        <f>'9) Average Age (NY)'!F20</f>
        <v>75.45</v>
      </c>
      <c r="N19" s="102">
        <f>'9) Average Age (NY)'!G20</f>
        <v>71.040000000000006</v>
      </c>
      <c r="O19" s="103">
        <f>'9) Average Age (NY)'!I20</f>
        <v>73.430000000000007</v>
      </c>
      <c r="R19" s="33"/>
      <c r="S19" s="246"/>
      <c r="T19" s="246"/>
      <c r="U19" s="125"/>
      <c r="V19" s="121"/>
      <c r="Z19" s="145">
        <f t="shared" si="3"/>
        <v>2015</v>
      </c>
      <c r="AA19" s="146">
        <f t="shared" si="4"/>
        <v>0</v>
      </c>
      <c r="AB19" s="147">
        <f t="shared" si="0"/>
        <v>0</v>
      </c>
      <c r="AC19" s="147">
        <f t="shared" si="0"/>
        <v>0</v>
      </c>
      <c r="AD19" s="147">
        <f t="shared" si="0"/>
        <v>0</v>
      </c>
      <c r="AE19" s="148">
        <f t="shared" si="0"/>
        <v>0</v>
      </c>
      <c r="AF19" s="126"/>
      <c r="AG19" s="126"/>
      <c r="AH19" s="244">
        <f t="shared" si="5"/>
        <v>2015</v>
      </c>
      <c r="AI19" s="245">
        <f>'6) Incurred (NY)'!D20/1000000</f>
        <v>1.1798170797750001</v>
      </c>
      <c r="AJ19" s="246">
        <f>'6) Incurred (NY)'!E20/1000000</f>
        <v>17.753752716208339</v>
      </c>
      <c r="AK19" s="246">
        <f>'6) Incurred (NY)'!F20/1000000</f>
        <v>6.5178450250666664</v>
      </c>
      <c r="AL19" s="246">
        <f>'6) Incurred (NY)'!G20/1000000</f>
        <v>12.1829249442125</v>
      </c>
      <c r="AM19" s="247">
        <f>'6) Incurred (NY)'!I20/1000000</f>
        <v>204.91289095362148</v>
      </c>
    </row>
    <row r="20" spans="2:45" x14ac:dyDescent="0.3">
      <c r="B20" s="100">
        <f t="shared" si="1"/>
        <v>2016</v>
      </c>
      <c r="C20" s="9">
        <f>'1) Claims Notified'!X21</f>
        <v>250.76254826254825</v>
      </c>
      <c r="D20" s="8">
        <f>'1) Claims Notified'!Y21</f>
        <v>1029.2342342342342</v>
      </c>
      <c r="E20" s="8">
        <f>'1) Claims Notified'!Z21</f>
        <v>307.15894465894468</v>
      </c>
      <c r="F20" s="8">
        <f>'1) Claims Notified'!AA21</f>
        <v>523.68082368082366</v>
      </c>
      <c r="G20" s="10">
        <f>'1) Claims Notified'!AB21</f>
        <v>2584.1634491634491</v>
      </c>
      <c r="H20" s="241"/>
      <c r="I20" s="33"/>
      <c r="J20" s="100">
        <f t="shared" si="2"/>
        <v>2016</v>
      </c>
      <c r="K20" s="101">
        <f>'9) Average Age (NY)'!D21</f>
        <v>72.33</v>
      </c>
      <c r="L20" s="102">
        <f>'9) Average Age (NY)'!E21</f>
        <v>75.55</v>
      </c>
      <c r="M20" s="102">
        <f>'9) Average Age (NY)'!F21</f>
        <v>75.92</v>
      </c>
      <c r="N20" s="102">
        <f>'9) Average Age (NY)'!G21</f>
        <v>72.89</v>
      </c>
      <c r="O20" s="103">
        <f>'9) Average Age (NY)'!I21</f>
        <v>73.87</v>
      </c>
      <c r="R20" s="33"/>
      <c r="S20" s="246"/>
      <c r="T20" s="246"/>
      <c r="U20" s="125"/>
      <c r="V20" s="121"/>
      <c r="Z20" s="145">
        <f t="shared" si="3"/>
        <v>2016</v>
      </c>
      <c r="AA20" s="146">
        <f t="shared" si="4"/>
        <v>0</v>
      </c>
      <c r="AB20" s="147">
        <f t="shared" si="0"/>
        <v>0</v>
      </c>
      <c r="AC20" s="147">
        <f t="shared" si="0"/>
        <v>0</v>
      </c>
      <c r="AD20" s="147">
        <f t="shared" si="0"/>
        <v>0</v>
      </c>
      <c r="AE20" s="148">
        <f t="shared" si="0"/>
        <v>0</v>
      </c>
      <c r="AF20" s="126"/>
      <c r="AG20" s="126"/>
      <c r="AH20" s="244">
        <f t="shared" si="5"/>
        <v>2016</v>
      </c>
      <c r="AI20" s="245">
        <f>'6) Incurred (NY)'!D21/1000000</f>
        <v>1.6106008377416665</v>
      </c>
      <c r="AJ20" s="246">
        <f>'6) Incurred (NY)'!E21/1000000</f>
        <v>18.980555219441651</v>
      </c>
      <c r="AK20" s="246">
        <f>'6) Incurred (NY)'!F21/1000000</f>
        <v>8.886616339783334</v>
      </c>
      <c r="AL20" s="246">
        <f>'6) Incurred (NY)'!G21/1000000</f>
        <v>11.48262716979167</v>
      </c>
      <c r="AM20" s="247">
        <f>'6) Incurred (NY)'!I21/1000000</f>
        <v>216.86436098299981</v>
      </c>
    </row>
    <row r="21" spans="2:45" x14ac:dyDescent="0.3">
      <c r="B21" s="100">
        <f t="shared" si="1"/>
        <v>2017</v>
      </c>
      <c r="C21" s="9">
        <f>'1) Claims Notified'!X22</f>
        <v>328.85003362474782</v>
      </c>
      <c r="D21" s="8">
        <f>'1) Claims Notified'!Y22</f>
        <v>1000.6724949562878</v>
      </c>
      <c r="E21" s="8">
        <f>'1) Claims Notified'!Z22</f>
        <v>299.59650302622731</v>
      </c>
      <c r="F21" s="8">
        <f>'1) Claims Notified'!AA22</f>
        <v>511.43241425689308</v>
      </c>
      <c r="G21" s="10">
        <f>'1) Claims Notified'!AB22</f>
        <v>2359.448554135844</v>
      </c>
      <c r="H21" s="241"/>
      <c r="I21" s="33"/>
      <c r="J21" s="100">
        <f t="shared" si="2"/>
        <v>2017</v>
      </c>
      <c r="K21" s="101">
        <f>'9) Average Age (NY)'!D22</f>
        <v>72.33</v>
      </c>
      <c r="L21" s="102">
        <f>'9) Average Age (NY)'!E22</f>
        <v>75.739999999999995</v>
      </c>
      <c r="M21" s="102">
        <f>'9) Average Age (NY)'!F22</f>
        <v>75.59</v>
      </c>
      <c r="N21" s="102">
        <f>'9) Average Age (NY)'!G22</f>
        <v>72.319999999999993</v>
      </c>
      <c r="O21" s="103">
        <f>'9) Average Age (NY)'!I22</f>
        <v>74.11</v>
      </c>
      <c r="R21" s="33"/>
      <c r="S21" s="246"/>
      <c r="T21" s="246"/>
      <c r="U21" s="125"/>
      <c r="V21" s="121"/>
      <c r="Z21" s="145">
        <f t="shared" si="3"/>
        <v>2017</v>
      </c>
      <c r="AA21" s="146">
        <f t="shared" si="4"/>
        <v>0</v>
      </c>
      <c r="AB21" s="147">
        <f t="shared" ref="AB21:AB24" si="6">SUM(T46,AB46,AJ46)-1</f>
        <v>0</v>
      </c>
      <c r="AC21" s="147">
        <f t="shared" ref="AC21:AC24" si="7">SUM(U46,AC46,AK46)-1</f>
        <v>0</v>
      </c>
      <c r="AD21" s="147">
        <f t="shared" ref="AD21:AD24" si="8">SUM(V46,AD46,AL46)-1</f>
        <v>0</v>
      </c>
      <c r="AE21" s="148">
        <f t="shared" ref="AE21:AE24" si="9">SUM(W46,AE46,AM46)-1</f>
        <v>0</v>
      </c>
      <c r="AF21" s="126"/>
      <c r="AG21" s="126"/>
      <c r="AH21" s="244">
        <f t="shared" si="5"/>
        <v>2017</v>
      </c>
      <c r="AI21" s="245">
        <f>'6) Incurred (NY)'!D22/1000000</f>
        <v>2.7155445250249999</v>
      </c>
      <c r="AJ21" s="246">
        <f>'6) Incurred (NY)'!E22/1000000</f>
        <v>21.316674653932836</v>
      </c>
      <c r="AK21" s="246">
        <f>'6) Incurred (NY)'!F22/1000000</f>
        <v>12.683123357033335</v>
      </c>
      <c r="AL21" s="246">
        <f>'6) Incurred (NY)'!G22/1000000</f>
        <v>10.150474460683233</v>
      </c>
      <c r="AM21" s="247">
        <f>'6) Incurred (NY)'!I22/1000000</f>
        <v>211.40392860002345</v>
      </c>
    </row>
    <row r="22" spans="2:45" x14ac:dyDescent="0.3">
      <c r="B22" s="100">
        <f t="shared" si="1"/>
        <v>2018</v>
      </c>
      <c r="C22" s="9">
        <f>'1) Claims Notified'!X23</f>
        <v>232.09376422394175</v>
      </c>
      <c r="D22" s="8">
        <f>'1) Claims Notified'!Y23</f>
        <v>991.94856622667271</v>
      </c>
      <c r="E22" s="8">
        <f>'1) Claims Notified'!Z23</f>
        <v>256.31224396904872</v>
      </c>
      <c r="F22" s="8">
        <f>'1) Claims Notified'!AA23</f>
        <v>558.03413746017293</v>
      </c>
      <c r="G22" s="10">
        <f>'1) Claims Notified'!AB23</f>
        <v>2395.6112881201639</v>
      </c>
      <c r="H22" s="241"/>
      <c r="I22" s="33"/>
      <c r="J22" s="100">
        <f t="shared" si="2"/>
        <v>2018</v>
      </c>
      <c r="K22" s="101">
        <f>'9) Average Age (NY)'!D23</f>
        <v>72.95</v>
      </c>
      <c r="L22" s="102">
        <f>'9) Average Age (NY)'!E23</f>
        <v>76.61</v>
      </c>
      <c r="M22" s="102">
        <f>'9) Average Age (NY)'!F23</f>
        <v>76.17</v>
      </c>
      <c r="N22" s="102">
        <f>'9) Average Age (NY)'!G23</f>
        <v>74.23</v>
      </c>
      <c r="O22" s="103">
        <f>'9) Average Age (NY)'!I23</f>
        <v>75.42</v>
      </c>
      <c r="R22" s="33"/>
      <c r="S22" s="246"/>
      <c r="T22" s="246"/>
      <c r="U22" s="125"/>
      <c r="V22" s="121"/>
      <c r="Z22" s="145">
        <f t="shared" si="3"/>
        <v>2018</v>
      </c>
      <c r="AA22" s="146">
        <f t="shared" si="4"/>
        <v>0</v>
      </c>
      <c r="AB22" s="147">
        <f t="shared" si="6"/>
        <v>0</v>
      </c>
      <c r="AC22" s="147">
        <f t="shared" si="7"/>
        <v>0</v>
      </c>
      <c r="AD22" s="147">
        <f t="shared" si="8"/>
        <v>0</v>
      </c>
      <c r="AE22" s="148">
        <f t="shared" si="9"/>
        <v>0</v>
      </c>
      <c r="AF22" s="126"/>
      <c r="AG22" s="126"/>
      <c r="AH22" s="244">
        <f t="shared" si="5"/>
        <v>2018</v>
      </c>
      <c r="AI22" s="245">
        <f>'6) Incurred (NY)'!D23/1000000</f>
        <v>2.1787758968833333</v>
      </c>
      <c r="AJ22" s="246">
        <f>'6) Incurred (NY)'!E23/1000000</f>
        <v>21.248534499287182</v>
      </c>
      <c r="AK22" s="246">
        <f>'6) Incurred (NY)'!F23/1000000</f>
        <v>11.015544059983332</v>
      </c>
      <c r="AL22" s="246">
        <f>'6) Incurred (NY)'!G23/1000000</f>
        <v>12.696371687500001</v>
      </c>
      <c r="AM22" s="247">
        <f>'6) Incurred (NY)'!I23/1000000</f>
        <v>247.82711382662731</v>
      </c>
    </row>
    <row r="23" spans="2:45" x14ac:dyDescent="0.3">
      <c r="B23" s="100">
        <f t="shared" ref="B23:B24" si="10">B22+1</f>
        <v>2019</v>
      </c>
      <c r="C23" s="9">
        <f>'1) Claims Notified'!X24</f>
        <v>288.79209065679925</v>
      </c>
      <c r="D23" s="8">
        <f>'1) Claims Notified'!Y24</f>
        <v>1046.4939870490286</v>
      </c>
      <c r="E23" s="8">
        <f>'1) Claims Notified'!Z24</f>
        <v>313.94819611470859</v>
      </c>
      <c r="F23" s="8">
        <f>'1) Claims Notified'!AA24</f>
        <v>450.79740980573541</v>
      </c>
      <c r="G23" s="10">
        <f>'1) Claims Notified'!AB24</f>
        <v>2250.9683163737282</v>
      </c>
      <c r="H23" s="241"/>
      <c r="I23" s="33"/>
      <c r="J23" s="100">
        <f t="shared" ref="J23:J24" si="11">J22+1</f>
        <v>2019</v>
      </c>
      <c r="K23" s="101">
        <f>'9) Average Age (NY)'!D24</f>
        <v>74.38</v>
      </c>
      <c r="L23" s="102">
        <f>'9) Average Age (NY)'!E24</f>
        <v>76.989999999999995</v>
      </c>
      <c r="M23" s="102">
        <f>'9) Average Age (NY)'!F24</f>
        <v>76.2</v>
      </c>
      <c r="N23" s="102">
        <f>'9) Average Age (NY)'!G24</f>
        <v>71.86</v>
      </c>
      <c r="O23" s="103">
        <f>'9) Average Age (NY)'!I24</f>
        <v>75.23</v>
      </c>
      <c r="R23" s="33"/>
      <c r="S23" s="246"/>
      <c r="T23" s="246"/>
      <c r="U23" s="125"/>
      <c r="V23" s="121"/>
      <c r="Z23" s="145">
        <f t="shared" si="3"/>
        <v>2019</v>
      </c>
      <c r="AA23" s="146">
        <f t="shared" si="4"/>
        <v>0</v>
      </c>
      <c r="AB23" s="147">
        <f t="shared" si="6"/>
        <v>0</v>
      </c>
      <c r="AC23" s="147">
        <f t="shared" si="7"/>
        <v>0</v>
      </c>
      <c r="AD23" s="147">
        <f t="shared" si="8"/>
        <v>0</v>
      </c>
      <c r="AE23" s="148">
        <f t="shared" si="9"/>
        <v>0</v>
      </c>
      <c r="AF23" s="126"/>
      <c r="AG23" s="126"/>
      <c r="AH23" s="244">
        <f t="shared" si="5"/>
        <v>2019</v>
      </c>
      <c r="AI23" s="245">
        <f>'6) Incurred (NY)'!D24/1000000</f>
        <v>3.4196368447547618</v>
      </c>
      <c r="AJ23" s="246">
        <f>'6) Incurred (NY)'!E24/1000000</f>
        <v>25.989089038541664</v>
      </c>
      <c r="AK23" s="246">
        <f>'6) Incurred (NY)'!F24/1000000</f>
        <v>17.452251486952779</v>
      </c>
      <c r="AL23" s="246">
        <f>'6) Incurred (NY)'!G24/1000000</f>
        <v>11.984958662741668</v>
      </c>
      <c r="AM23" s="247">
        <f>'6) Incurred (NY)'!I24/1000000</f>
        <v>245.00440500926743</v>
      </c>
    </row>
    <row r="24" spans="2:45" x14ac:dyDescent="0.3">
      <c r="B24" s="104">
        <f t="shared" si="10"/>
        <v>2020</v>
      </c>
      <c r="C24" s="11">
        <f>'1) Claims Notified'!X25</f>
        <v>197.64199192462988</v>
      </c>
      <c r="D24" s="12">
        <f>'1) Claims Notified'!Y25</f>
        <v>783.78433717791529</v>
      </c>
      <c r="E24" s="12">
        <f>'1) Claims Notified'!Z25</f>
        <v>198.65036943444943</v>
      </c>
      <c r="F24" s="12">
        <f>'1) Claims Notified'!AA25</f>
        <v>378.41657823046017</v>
      </c>
      <c r="G24" s="13">
        <f>'1) Claims Notified'!AB25</f>
        <v>1778.9612686870908</v>
      </c>
      <c r="H24" s="241"/>
      <c r="J24" s="104">
        <f t="shared" si="11"/>
        <v>2020</v>
      </c>
      <c r="K24" s="105">
        <f>'9) Average Age (NY)'!D25</f>
        <v>73.55</v>
      </c>
      <c r="L24" s="106">
        <f>'9) Average Age (NY)'!E25</f>
        <v>78.87</v>
      </c>
      <c r="M24" s="106">
        <f>'9) Average Age (NY)'!F25</f>
        <v>76.56</v>
      </c>
      <c r="N24" s="106">
        <f>'9) Average Age (NY)'!G25</f>
        <v>74.88</v>
      </c>
      <c r="O24" s="107">
        <f>'9) Average Age (NY)'!I25</f>
        <v>77.95</v>
      </c>
      <c r="R24" s="33"/>
      <c r="S24" s="246"/>
      <c r="T24" s="246"/>
      <c r="U24" s="125"/>
      <c r="V24" s="121"/>
      <c r="Z24" s="149">
        <f t="shared" si="3"/>
        <v>2020</v>
      </c>
      <c r="AA24" s="150">
        <f t="shared" si="4"/>
        <v>0</v>
      </c>
      <c r="AB24" s="151">
        <f t="shared" si="6"/>
        <v>0</v>
      </c>
      <c r="AC24" s="151">
        <f t="shared" si="7"/>
        <v>0</v>
      </c>
      <c r="AD24" s="151">
        <f t="shared" si="8"/>
        <v>0</v>
      </c>
      <c r="AE24" s="152">
        <f t="shared" si="9"/>
        <v>0</v>
      </c>
      <c r="AF24" s="126"/>
      <c r="AG24" s="126"/>
      <c r="AH24" s="248">
        <f t="shared" si="5"/>
        <v>2020</v>
      </c>
      <c r="AI24" s="249">
        <f>'6) Incurred (NY)'!D25/1000000</f>
        <v>2.5472838470916663</v>
      </c>
      <c r="AJ24" s="250">
        <f>'6) Incurred (NY)'!E25/1000000</f>
        <v>24.000717394212881</v>
      </c>
      <c r="AK24" s="250">
        <f>'6) Incurred (NY)'!F25/1000000</f>
        <v>17.352171534966669</v>
      </c>
      <c r="AL24" s="250">
        <f>'6) Incurred (NY)'!G25/1000000</f>
        <v>10.567507495180303</v>
      </c>
      <c r="AM24" s="251">
        <f>'6) Incurred (NY)'!I25/1000000</f>
        <v>201.30707413272043</v>
      </c>
    </row>
    <row r="25" spans="2:45" x14ac:dyDescent="0.3">
      <c r="B25" s="108"/>
      <c r="C25" s="8"/>
      <c r="D25" s="8"/>
      <c r="E25" s="8"/>
      <c r="F25" s="8"/>
      <c r="G25" s="8"/>
      <c r="H25" s="8"/>
      <c r="I25" s="242"/>
      <c r="J25" s="8"/>
      <c r="K25" s="8"/>
      <c r="L25" s="8"/>
      <c r="M25" s="8"/>
      <c r="N25" s="8"/>
      <c r="O25" s="8"/>
      <c r="P25" s="8"/>
      <c r="Q25" s="8"/>
      <c r="R25" s="8"/>
      <c r="AE25" s="126"/>
      <c r="AF25" s="126"/>
      <c r="AG25" s="126"/>
      <c r="AH25" s="126"/>
      <c r="AI25" s="126"/>
      <c r="AJ25" s="126"/>
      <c r="AK25" s="126"/>
      <c r="AL25" s="126"/>
      <c r="AM25" s="126"/>
    </row>
    <row r="26" spans="2:45" x14ac:dyDescent="0.3">
      <c r="I26" s="242"/>
      <c r="J26" s="109" t="s">
        <v>38</v>
      </c>
      <c r="K26" s="110">
        <f>AVERAGE(K20:K24)</f>
        <v>73.108000000000004</v>
      </c>
      <c r="L26" s="110">
        <f t="shared" ref="L26:O26" si="12">AVERAGE(L20:L24)</f>
        <v>76.751999999999995</v>
      </c>
      <c r="M26" s="110">
        <f t="shared" si="12"/>
        <v>76.087999999999994</v>
      </c>
      <c r="N26" s="110">
        <f t="shared" si="12"/>
        <v>73.236000000000004</v>
      </c>
      <c r="O26" s="110">
        <f t="shared" si="12"/>
        <v>75.316000000000003</v>
      </c>
    </row>
    <row r="27" spans="2:45" x14ac:dyDescent="0.3">
      <c r="J27" s="109"/>
      <c r="K27" s="33"/>
      <c r="L27" s="33"/>
      <c r="M27" s="33"/>
      <c r="N27" s="33"/>
      <c r="O27" s="33"/>
      <c r="AN27" s="121"/>
    </row>
    <row r="28" spans="2:45" x14ac:dyDescent="0.3">
      <c r="B28" s="256" t="s">
        <v>34</v>
      </c>
      <c r="C28" s="257"/>
      <c r="D28" s="257"/>
      <c r="E28" s="257"/>
      <c r="F28" s="257"/>
      <c r="G28" s="258"/>
      <c r="J28" s="256" t="s">
        <v>55</v>
      </c>
      <c r="K28" s="257"/>
      <c r="L28" s="257"/>
      <c r="M28" s="257"/>
      <c r="N28" s="257"/>
      <c r="O28" s="258"/>
      <c r="R28" s="256" t="s">
        <v>54</v>
      </c>
      <c r="S28" s="257"/>
      <c r="T28" s="257"/>
      <c r="U28" s="257"/>
      <c r="V28" s="257"/>
      <c r="W28" s="258"/>
      <c r="Z28" s="256" t="s">
        <v>56</v>
      </c>
      <c r="AA28" s="257"/>
      <c r="AB28" s="257"/>
      <c r="AC28" s="257"/>
      <c r="AD28" s="257"/>
      <c r="AE28" s="258"/>
      <c r="AH28" s="256" t="s">
        <v>57</v>
      </c>
      <c r="AI28" s="257"/>
      <c r="AJ28" s="257"/>
      <c r="AK28" s="257"/>
      <c r="AL28" s="257"/>
      <c r="AM28" s="258"/>
      <c r="AN28" s="121"/>
    </row>
    <row r="29" spans="2:45" ht="37.299999999999997" x14ac:dyDescent="0.3">
      <c r="B29" s="49" t="s">
        <v>0</v>
      </c>
      <c r="C29" s="91" t="s">
        <v>31</v>
      </c>
      <c r="D29" s="91" t="s">
        <v>2</v>
      </c>
      <c r="E29" s="91" t="s">
        <v>3</v>
      </c>
      <c r="F29" s="91" t="s">
        <v>7</v>
      </c>
      <c r="G29" s="99" t="s">
        <v>4</v>
      </c>
      <c r="J29" s="49" t="s">
        <v>0</v>
      </c>
      <c r="K29" s="91" t="s">
        <v>31</v>
      </c>
      <c r="L29" s="91" t="s">
        <v>2</v>
      </c>
      <c r="M29" s="91" t="s">
        <v>3</v>
      </c>
      <c r="N29" s="91" t="s">
        <v>7</v>
      </c>
      <c r="O29" s="99" t="s">
        <v>4</v>
      </c>
      <c r="R29" s="49" t="s">
        <v>0</v>
      </c>
      <c r="S29" s="91" t="s">
        <v>31</v>
      </c>
      <c r="T29" s="91" t="s">
        <v>2</v>
      </c>
      <c r="U29" s="91" t="s">
        <v>3</v>
      </c>
      <c r="V29" s="91" t="s">
        <v>7</v>
      </c>
      <c r="W29" s="99" t="s">
        <v>4</v>
      </c>
      <c r="X29" s="121"/>
      <c r="Z29" s="49" t="s">
        <v>0</v>
      </c>
      <c r="AA29" s="91" t="s">
        <v>31</v>
      </c>
      <c r="AB29" s="91" t="s">
        <v>2</v>
      </c>
      <c r="AC29" s="91" t="s">
        <v>3</v>
      </c>
      <c r="AD29" s="91" t="s">
        <v>7</v>
      </c>
      <c r="AE29" s="99" t="s">
        <v>4</v>
      </c>
      <c r="AF29" s="121"/>
      <c r="AH29" s="49" t="s">
        <v>0</v>
      </c>
      <c r="AI29" s="91" t="s">
        <v>31</v>
      </c>
      <c r="AJ29" s="91" t="s">
        <v>2</v>
      </c>
      <c r="AK29" s="91" t="s">
        <v>3</v>
      </c>
      <c r="AL29" s="91" t="s">
        <v>7</v>
      </c>
      <c r="AM29" s="99" t="s">
        <v>4</v>
      </c>
      <c r="AN29" s="121"/>
    </row>
    <row r="30" spans="2:45" x14ac:dyDescent="0.3">
      <c r="B30" s="100">
        <f>$B$5</f>
        <v>2001</v>
      </c>
      <c r="C30" s="9">
        <f>IFERROR('6) Incurred (NY)'!D6/'1) Claims Notified'!D6,"")</f>
        <v>7206.1781250000004</v>
      </c>
      <c r="D30" s="8">
        <f>IFERROR('6) Incurred (NY)'!E6/'1) Claims Notified'!E6,"")</f>
        <v>12788.324057486332</v>
      </c>
      <c r="E30" s="8">
        <f>IFERROR('6) Incurred (NY)'!F6/'1) Claims Notified'!F6,"")</f>
        <v>28525.433770491803</v>
      </c>
      <c r="F30" s="8">
        <f>IFERROR('6) Incurred (NY)'!G6/'1) Claims Notified'!G6,"")</f>
        <v>18186.087340425533</v>
      </c>
      <c r="G30" s="10">
        <f>IFERROR('6) Incurred (NY)'!I6/'1) Claims Notified'!I6,"")</f>
        <v>57738.780961298384</v>
      </c>
      <c r="H30" s="241"/>
      <c r="I30" s="33"/>
      <c r="J30" s="100">
        <f>$B$5</f>
        <v>2001</v>
      </c>
      <c r="K30" s="9">
        <f>IFERROR('6) Incurred (NY)'!D6/('1) Claims Notified'!D6-'2) Nil Settled (NY)'!D6),"")</f>
        <v>9223.9080000000013</v>
      </c>
      <c r="L30" s="8">
        <f>IFERROR('6) Incurred (NY)'!E6/('1) Claims Notified'!E6-'2) Nil Settled (NY)'!E6),"")</f>
        <v>21231.580481541012</v>
      </c>
      <c r="M30" s="8">
        <f>IFERROR('6) Incurred (NY)'!F6/('1) Claims Notified'!F6-'2) Nil Settled (NY)'!F6),"")</f>
        <v>33462.528076923074</v>
      </c>
      <c r="N30" s="8">
        <f>IFERROR('6) Incurred (NY)'!G6/('1) Claims Notified'!G6-'2) Nil Settled (NY)'!G6),"")</f>
        <v>22201.197532467533</v>
      </c>
      <c r="O30" s="10">
        <f>IFERROR('6) Incurred (NY)'!I6/('1) Claims Notified'!I6-'2) Nil Settled (NY)'!I6),"")</f>
        <v>75201.241544715449</v>
      </c>
      <c r="R30" s="100">
        <f>$B$5</f>
        <v>2001</v>
      </c>
      <c r="S30" s="111">
        <f>IFERROR('2) Nil Settled (NY)'!D6/'1) Claims Notified'!D6,"")</f>
        <v>0.21875</v>
      </c>
      <c r="T30" s="112">
        <f>IFERROR('2) Nil Settled (NY)'!E6/'1) Claims Notified'!E6,"")</f>
        <v>0.39767441860465114</v>
      </c>
      <c r="U30" s="112">
        <f>IFERROR('2) Nil Settled (NY)'!F6/'1) Claims Notified'!F6,"")</f>
        <v>0.14754098360655737</v>
      </c>
      <c r="V30" s="112">
        <f>IFERROR('2) Nil Settled (NY)'!G6/'1) Claims Notified'!G6,"")</f>
        <v>0.18085106382978725</v>
      </c>
      <c r="W30" s="113">
        <f>IFERROR('2) Nil Settled (NY)'!I6/'1) Claims Notified'!I6,"")</f>
        <v>0.23220973782771537</v>
      </c>
      <c r="X30" s="121"/>
      <c r="Z30" s="100">
        <f>$B$5</f>
        <v>2001</v>
      </c>
      <c r="AA30" s="111">
        <f>1-IFERROR(SUM('2) Nil Settled (NY)'!D6,'4) Settled At Cost (NY)'!D6)/'1) Claims Notified'!D6,"")</f>
        <v>0</v>
      </c>
      <c r="AB30" s="112">
        <f>1-IFERROR(SUM('2) Nil Settled (NY)'!E6,'4) Settled At Cost (NY)'!E6)/'1) Claims Notified'!E6,"")</f>
        <v>2.3255813953488857E-3</v>
      </c>
      <c r="AC30" s="112">
        <f>1-IFERROR(SUM('2) Nil Settled (NY)'!F6,'4) Settled At Cost (NY)'!F6)/'1) Claims Notified'!F6,"")</f>
        <v>0</v>
      </c>
      <c r="AD30" s="112">
        <f>1-IFERROR(SUM('2) Nil Settled (NY)'!G6,'4) Settled At Cost (NY)'!G6)/'1) Claims Notified'!G6,"")</f>
        <v>0</v>
      </c>
      <c r="AE30" s="113">
        <f>1-IFERROR(SUM('2) Nil Settled (NY)'!I6,'4) Settled At Cost (NY)'!I6)/'1) Claims Notified'!I6,"")</f>
        <v>-2.4968789013732895E-3</v>
      </c>
      <c r="AF30" s="121"/>
      <c r="AH30" s="100">
        <f>$B$5</f>
        <v>2001</v>
      </c>
      <c r="AI30" s="111">
        <f>IFERROR('4) Settled At Cost (NY)'!D6/'1) Claims Notified'!D6,"")</f>
        <v>0.78125</v>
      </c>
      <c r="AJ30" s="112">
        <f>IFERROR('4) Settled At Cost (NY)'!E6/'1) Claims Notified'!E6,"")</f>
        <v>0.6</v>
      </c>
      <c r="AK30" s="112">
        <f>IFERROR('4) Settled At Cost (NY)'!F6/'1) Claims Notified'!F6,"")</f>
        <v>0.85245901639344257</v>
      </c>
      <c r="AL30" s="112">
        <f>IFERROR('4) Settled At Cost (NY)'!G6/'1) Claims Notified'!G6,"")</f>
        <v>0.81914893617021278</v>
      </c>
      <c r="AM30" s="113">
        <f>IFERROR('4) Settled At Cost (NY)'!I6/'1) Claims Notified'!I6,"")</f>
        <v>0.77028714107365792</v>
      </c>
      <c r="AN30" s="121"/>
      <c r="AO30" s="114"/>
      <c r="AP30" s="114"/>
      <c r="AQ30" s="114"/>
      <c r="AR30" s="114"/>
      <c r="AS30" s="114"/>
    </row>
    <row r="31" spans="2:45" x14ac:dyDescent="0.3">
      <c r="B31" s="100">
        <f t="shared" ref="B31:B47" si="13">B30+1</f>
        <v>2002</v>
      </c>
      <c r="C31" s="9">
        <f>IFERROR('6) Incurred (NY)'!D7/'1) Claims Notified'!D7,"")</f>
        <v>6902.8450000000003</v>
      </c>
      <c r="D31" s="8">
        <f>IFERROR('6) Incurred (NY)'!E7/'1) Claims Notified'!E7,"")</f>
        <v>18759.024747399704</v>
      </c>
      <c r="E31" s="8">
        <f>IFERROR('6) Incurred (NY)'!F7/'1) Claims Notified'!F7,"")</f>
        <v>25435.760036679294</v>
      </c>
      <c r="F31" s="8">
        <f>IFERROR('6) Incurred (NY)'!G7/'1) Claims Notified'!G7,"")</f>
        <v>14869.369702970296</v>
      </c>
      <c r="G31" s="10">
        <f>IFERROR('6) Incurred (NY)'!I7/'1) Claims Notified'!I7,"")</f>
        <v>57212.892802937582</v>
      </c>
      <c r="H31" s="241"/>
      <c r="I31" s="33"/>
      <c r="J31" s="100">
        <f t="shared" ref="J31:J49" si="14">J30+1</f>
        <v>2002</v>
      </c>
      <c r="K31" s="9">
        <f>IFERROR('6) Incurred (NY)'!D7/('1) Claims Notified'!D7-'2) Nil Settled (NY)'!D7),"")</f>
        <v>9663.9830000000002</v>
      </c>
      <c r="L31" s="8">
        <f>IFERROR('6) Incurred (NY)'!E7/('1) Claims Notified'!E7-'2) Nil Settled (NY)'!E7),"")</f>
        <v>33179.562825229965</v>
      </c>
      <c r="M31" s="8">
        <f>IFERROR('6) Incurred (NY)'!F7/('1) Claims Notified'!F7-'2) Nil Settled (NY)'!F7),"")</f>
        <v>29924.423572563875</v>
      </c>
      <c r="N31" s="8">
        <f>IFERROR('6) Incurred (NY)'!G7/('1) Claims Notified'!G7-'2) Nil Settled (NY)'!G7),"")</f>
        <v>17878.646904761903</v>
      </c>
      <c r="O31" s="10">
        <f>IFERROR('6) Incurred (NY)'!I7/('1) Claims Notified'!I7-'2) Nil Settled (NY)'!I7),"")</f>
        <v>77904.88903333334</v>
      </c>
      <c r="R31" s="100">
        <f t="shared" ref="R31:R49" si="15">R30+1</f>
        <v>2002</v>
      </c>
      <c r="S31" s="111">
        <f>IFERROR('2) Nil Settled (NY)'!D7/'1) Claims Notified'!D7,"")</f>
        <v>0.2857142857142857</v>
      </c>
      <c r="T31" s="112">
        <f>IFERROR('2) Nil Settled (NY)'!E7/'1) Claims Notified'!E7,"")</f>
        <v>0.43462109955423478</v>
      </c>
      <c r="U31" s="112">
        <f>IFERROR('2) Nil Settled (NY)'!F7/'1) Claims Notified'!F7,"")</f>
        <v>0.15</v>
      </c>
      <c r="V31" s="112">
        <f>IFERROR('2) Nil Settled (NY)'!G7/'1) Claims Notified'!G7,"")</f>
        <v>0.16831683168316833</v>
      </c>
      <c r="W31" s="113">
        <f>IFERROR('2) Nil Settled (NY)'!I7/'1) Claims Notified'!I7,"")</f>
        <v>0.26560587515299877</v>
      </c>
      <c r="X31" s="121"/>
      <c r="Z31" s="100">
        <f t="shared" ref="Z31:Z49" si="16">Z30+1</f>
        <v>2002</v>
      </c>
      <c r="AA31" s="111">
        <f>1-IFERROR(SUM('2) Nil Settled (NY)'!D7,'4) Settled At Cost (NY)'!D7)/'1) Claims Notified'!D7,"")</f>
        <v>0</v>
      </c>
      <c r="AB31" s="112">
        <f>1-IFERROR(SUM('2) Nil Settled (NY)'!E7,'4) Settled At Cost (NY)'!E7)/'1) Claims Notified'!E7,"")</f>
        <v>0</v>
      </c>
      <c r="AC31" s="112">
        <f>1-IFERROR(SUM('2) Nil Settled (NY)'!F7,'4) Settled At Cost (NY)'!F7)/'1) Claims Notified'!F7,"")</f>
        <v>0</v>
      </c>
      <c r="AD31" s="112">
        <f>1-IFERROR(SUM('2) Nil Settled (NY)'!G7,'4) Settled At Cost (NY)'!G7)/'1) Claims Notified'!G7,"")</f>
        <v>0</v>
      </c>
      <c r="AE31" s="113">
        <f>1-IFERROR(SUM('2) Nil Settled (NY)'!I7,'4) Settled At Cost (NY)'!I7)/'1) Claims Notified'!I7,"")</f>
        <v>2.4479804161566809E-3</v>
      </c>
      <c r="AF31" s="121"/>
      <c r="AH31" s="100">
        <f t="shared" ref="AH31:AH49" si="17">AH30+1</f>
        <v>2002</v>
      </c>
      <c r="AI31" s="111">
        <f>IFERROR('4) Settled At Cost (NY)'!D7/'1) Claims Notified'!D7,"")</f>
        <v>0.7142857142857143</v>
      </c>
      <c r="AJ31" s="112">
        <f>IFERROR('4) Settled At Cost (NY)'!E7/'1) Claims Notified'!E7,"")</f>
        <v>0.56537890044576522</v>
      </c>
      <c r="AK31" s="112">
        <f>IFERROR('4) Settled At Cost (NY)'!F7/'1) Claims Notified'!F7,"")</f>
        <v>0.85</v>
      </c>
      <c r="AL31" s="112">
        <f>IFERROR('4) Settled At Cost (NY)'!G7/'1) Claims Notified'!G7,"")</f>
        <v>0.83168316831683164</v>
      </c>
      <c r="AM31" s="113">
        <f>IFERROR('4) Settled At Cost (NY)'!I7/'1) Claims Notified'!I7,"")</f>
        <v>0.7319461444308446</v>
      </c>
      <c r="AN31" s="121"/>
      <c r="AO31" s="114"/>
      <c r="AP31" s="114"/>
      <c r="AQ31" s="114"/>
      <c r="AR31" s="114"/>
      <c r="AS31" s="114"/>
    </row>
    <row r="32" spans="2:45" x14ac:dyDescent="0.3">
      <c r="B32" s="100">
        <f t="shared" si="13"/>
        <v>2003</v>
      </c>
      <c r="C32" s="9">
        <f>IFERROR('6) Incurred (NY)'!D8/'1) Claims Notified'!D8,"")</f>
        <v>8660.2599999999984</v>
      </c>
      <c r="D32" s="8">
        <f>IFERROR('6) Incurred (NY)'!E8/'1) Claims Notified'!E8,"")</f>
        <v>11721.174049111805</v>
      </c>
      <c r="E32" s="8">
        <f>IFERROR('6) Incurred (NY)'!F8/'1) Claims Notified'!F8,"")</f>
        <v>27538.335206611573</v>
      </c>
      <c r="F32" s="8">
        <f>IFERROR('6) Incurred (NY)'!G8/'1) Claims Notified'!G8,"")</f>
        <v>14617.882557377048</v>
      </c>
      <c r="G32" s="10">
        <f>IFERROR('6) Incurred (NY)'!I8/'1) Claims Notified'!I8,"")</f>
        <v>59228.103797066833</v>
      </c>
      <c r="H32" s="241"/>
      <c r="I32" s="33"/>
      <c r="J32" s="100">
        <f t="shared" si="14"/>
        <v>2003</v>
      </c>
      <c r="K32" s="9">
        <f>IFERROR('6) Incurred (NY)'!D8/('1) Claims Notified'!D8-'2) Nil Settled (NY)'!D8),"")</f>
        <v>10234.852727272726</v>
      </c>
      <c r="L32" s="8">
        <f>IFERROR('6) Incurred (NY)'!E8/('1) Claims Notified'!E8-'2) Nil Settled (NY)'!E8),"")</f>
        <v>20563.086278643441</v>
      </c>
      <c r="M32" s="8">
        <f>IFERROR('6) Incurred (NY)'!F8/('1) Claims Notified'!F8-'2) Nil Settled (NY)'!F8),"")</f>
        <v>42719.725128205137</v>
      </c>
      <c r="N32" s="8">
        <f>IFERROR('6) Incurred (NY)'!G8/('1) Claims Notified'!G8-'2) Nil Settled (NY)'!G8),"")</f>
        <v>18576.892416666666</v>
      </c>
      <c r="O32" s="10">
        <f>IFERROR('6) Incurred (NY)'!I8/('1) Claims Notified'!I8-'2) Nil Settled (NY)'!I8),"")</f>
        <v>78120.95368376917</v>
      </c>
      <c r="R32" s="100">
        <f t="shared" si="15"/>
        <v>2003</v>
      </c>
      <c r="S32" s="111">
        <f>IFERROR('2) Nil Settled (NY)'!D8/'1) Claims Notified'!D8,"")</f>
        <v>0.15384615384615385</v>
      </c>
      <c r="T32" s="112">
        <f>IFERROR('2) Nil Settled (NY)'!E8/'1) Claims Notified'!E8,"")</f>
        <v>0.42998955067920586</v>
      </c>
      <c r="U32" s="112">
        <f>IFERROR('2) Nil Settled (NY)'!F8/'1) Claims Notified'!F8,"")</f>
        <v>0.35537190082644626</v>
      </c>
      <c r="V32" s="112">
        <f>IFERROR('2) Nil Settled (NY)'!G8/'1) Claims Notified'!G8,"")</f>
        <v>0.21311475409836064</v>
      </c>
      <c r="W32" s="113">
        <f>IFERROR('2) Nil Settled (NY)'!I8/'1) Claims Notified'!I8,"")</f>
        <v>0.24184100418410043</v>
      </c>
      <c r="X32" s="121"/>
      <c r="Z32" s="100">
        <f t="shared" si="16"/>
        <v>2003</v>
      </c>
      <c r="AA32" s="111">
        <f>1-IFERROR(SUM('2) Nil Settled (NY)'!D8,'4) Settled At Cost (NY)'!D8)/'1) Claims Notified'!D8,"")</f>
        <v>0</v>
      </c>
      <c r="AB32" s="112">
        <f>1-IFERROR(SUM('2) Nil Settled (NY)'!E8,'4) Settled At Cost (NY)'!E8)/'1) Claims Notified'!E8,"")</f>
        <v>1.0449320794148065E-3</v>
      </c>
      <c r="AC32" s="112">
        <f>1-IFERROR(SUM('2) Nil Settled (NY)'!F8,'4) Settled At Cost (NY)'!F8)/'1) Claims Notified'!F8,"")</f>
        <v>0</v>
      </c>
      <c r="AD32" s="112">
        <f>1-IFERROR(SUM('2) Nil Settled (NY)'!G8,'4) Settled At Cost (NY)'!G8)/'1) Claims Notified'!G8,"")</f>
        <v>0</v>
      </c>
      <c r="AE32" s="113">
        <f>1-IFERROR(SUM('2) Nil Settled (NY)'!I8,'4) Settled At Cost (NY)'!I8)/'1) Claims Notified'!I8,"")</f>
        <v>0</v>
      </c>
      <c r="AF32" s="121"/>
      <c r="AH32" s="100">
        <f t="shared" si="17"/>
        <v>2003</v>
      </c>
      <c r="AI32" s="111">
        <f>IFERROR('4) Settled At Cost (NY)'!D8/'1) Claims Notified'!D8,"")</f>
        <v>0.84615384615384615</v>
      </c>
      <c r="AJ32" s="112">
        <f>IFERROR('4) Settled At Cost (NY)'!E8/'1) Claims Notified'!E8,"")</f>
        <v>0.56896551724137934</v>
      </c>
      <c r="AK32" s="112">
        <f>IFERROR('4) Settled At Cost (NY)'!F8/'1) Claims Notified'!F8,"")</f>
        <v>0.64462809917355368</v>
      </c>
      <c r="AL32" s="112">
        <f>IFERROR('4) Settled At Cost (NY)'!G8/'1) Claims Notified'!G8,"")</f>
        <v>0.78688524590163933</v>
      </c>
      <c r="AM32" s="113">
        <f>IFERROR('4) Settled At Cost (NY)'!I8/'1) Claims Notified'!I8,"")</f>
        <v>0.75815899581589963</v>
      </c>
      <c r="AN32" s="121"/>
      <c r="AO32" s="114"/>
      <c r="AP32" s="114"/>
      <c r="AQ32" s="114"/>
      <c r="AR32" s="114"/>
      <c r="AS32" s="114"/>
    </row>
    <row r="33" spans="2:45" x14ac:dyDescent="0.3">
      <c r="B33" s="100">
        <f t="shared" si="13"/>
        <v>2004</v>
      </c>
      <c r="C33" s="9">
        <f>IFERROR('6) Incurred (NY)'!D9/'1) Claims Notified'!D9,"")</f>
        <v>8266.6448484848497</v>
      </c>
      <c r="D33" s="8">
        <f>IFERROR('6) Incurred (NY)'!E9/'1) Claims Notified'!E9,"")</f>
        <v>13230.373930111189</v>
      </c>
      <c r="E33" s="8">
        <f>IFERROR('6) Incurred (NY)'!F9/'1) Claims Notified'!F9,"")</f>
        <v>34257.673615384614</v>
      </c>
      <c r="F33" s="8">
        <f>IFERROR('6) Incurred (NY)'!G9/'1) Claims Notified'!G9,"")</f>
        <v>16043.527988980719</v>
      </c>
      <c r="G33" s="10">
        <f>IFERROR('6) Incurred (NY)'!I9/'1) Claims Notified'!I9,"")</f>
        <v>55992.908351645827</v>
      </c>
      <c r="H33" s="241"/>
      <c r="I33" s="33"/>
      <c r="J33" s="100">
        <f t="shared" si="14"/>
        <v>2004</v>
      </c>
      <c r="K33" s="9">
        <f>IFERROR('6) Incurred (NY)'!D9/('1) Claims Notified'!D9-'2) Nil Settled (NY)'!D9),"")</f>
        <v>11366.636666666667</v>
      </c>
      <c r="L33" s="8">
        <f>IFERROR('6) Incurred (NY)'!E9/('1) Claims Notified'!E9-'2) Nil Settled (NY)'!E9),"")</f>
        <v>22871.312425706416</v>
      </c>
      <c r="M33" s="8">
        <f>IFERROR('6) Incurred (NY)'!F9/('1) Claims Notified'!F9-'2) Nil Settled (NY)'!F9),"")</f>
        <v>45912.346082474229</v>
      </c>
      <c r="N33" s="8">
        <f>IFERROR('6) Incurred (NY)'!G9/('1) Claims Notified'!G9-'2) Nil Settled (NY)'!G9),"")</f>
        <v>20948.923237410076</v>
      </c>
      <c r="O33" s="10">
        <f>IFERROR('6) Incurred (NY)'!I9/('1) Claims Notified'!I9-'2) Nil Settled (NY)'!I9),"")</f>
        <v>75016.546523212921</v>
      </c>
      <c r="R33" s="100">
        <f t="shared" si="15"/>
        <v>2004</v>
      </c>
      <c r="S33" s="111">
        <f>IFERROR('2) Nil Settled (NY)'!D9/'1) Claims Notified'!D9,"")</f>
        <v>0.27272727272727271</v>
      </c>
      <c r="T33" s="112">
        <f>IFERROR('2) Nil Settled (NY)'!E9/'1) Claims Notified'!E9,"")</f>
        <v>0.42152974504249291</v>
      </c>
      <c r="U33" s="112">
        <f>IFERROR('2) Nil Settled (NY)'!F9/'1) Claims Notified'!F9,"")</f>
        <v>0.25384615384615383</v>
      </c>
      <c r="V33" s="112">
        <f>IFERROR('2) Nil Settled (NY)'!G9/'1) Claims Notified'!G9,"")</f>
        <v>0.23415977961432508</v>
      </c>
      <c r="W33" s="113">
        <f>IFERROR('2) Nil Settled (NY)'!I9/'1) Claims Notified'!I9,"")</f>
        <v>0.25359256128486896</v>
      </c>
      <c r="X33" s="121"/>
      <c r="Z33" s="100">
        <f t="shared" si="16"/>
        <v>2004</v>
      </c>
      <c r="AA33" s="111">
        <f>1-IFERROR(SUM('2) Nil Settled (NY)'!D9,'4) Settled At Cost (NY)'!D9)/'1) Claims Notified'!D9,"")</f>
        <v>0</v>
      </c>
      <c r="AB33" s="112">
        <f>1-IFERROR(SUM('2) Nil Settled (NY)'!E9,'4) Settled At Cost (NY)'!E9)/'1) Claims Notified'!E9,"")</f>
        <v>6.232294617563694E-3</v>
      </c>
      <c r="AC33" s="112">
        <f>1-IFERROR(SUM('2) Nil Settled (NY)'!F9,'4) Settled At Cost (NY)'!F9)/'1) Claims Notified'!F9,"")</f>
        <v>0</v>
      </c>
      <c r="AD33" s="112">
        <f>1-IFERROR(SUM('2) Nil Settled (NY)'!G9,'4) Settled At Cost (NY)'!G9)/'1) Claims Notified'!G9,"")</f>
        <v>0</v>
      </c>
      <c r="AE33" s="113">
        <f>1-IFERROR(SUM('2) Nil Settled (NY)'!I9,'4) Settled At Cost (NY)'!I9)/'1) Claims Notified'!I9,"")</f>
        <v>-5.0718512256973103E-3</v>
      </c>
      <c r="AF33" s="121"/>
      <c r="AH33" s="100">
        <f t="shared" si="17"/>
        <v>2004</v>
      </c>
      <c r="AI33" s="111">
        <f>IFERROR('4) Settled At Cost (NY)'!D9/'1) Claims Notified'!D9,"")</f>
        <v>0.72727272727272729</v>
      </c>
      <c r="AJ33" s="112">
        <f>IFERROR('4) Settled At Cost (NY)'!E9/'1) Claims Notified'!E9,"")</f>
        <v>0.57223796033994334</v>
      </c>
      <c r="AK33" s="112">
        <f>IFERROR('4) Settled At Cost (NY)'!F9/'1) Claims Notified'!F9,"")</f>
        <v>0.74615384615384617</v>
      </c>
      <c r="AL33" s="112">
        <f>IFERROR('4) Settled At Cost (NY)'!G9/'1) Claims Notified'!G9,"")</f>
        <v>0.7658402203856749</v>
      </c>
      <c r="AM33" s="113">
        <f>IFERROR('4) Settled At Cost (NY)'!I9/'1) Claims Notified'!I9,"")</f>
        <v>0.75147928994082835</v>
      </c>
      <c r="AN33" s="121"/>
      <c r="AO33" s="114"/>
      <c r="AP33" s="114"/>
      <c r="AQ33" s="114"/>
      <c r="AR33" s="114"/>
      <c r="AS33" s="114"/>
    </row>
    <row r="34" spans="2:45" x14ac:dyDescent="0.3">
      <c r="B34" s="100">
        <f t="shared" si="13"/>
        <v>2005</v>
      </c>
      <c r="C34" s="9">
        <f>IFERROR('6) Incurred (NY)'!D10/'1) Claims Notified'!D10,"")</f>
        <v>4920.5881395348842</v>
      </c>
      <c r="D34" s="8">
        <f>IFERROR('6) Incurred (NY)'!E10/'1) Claims Notified'!E10,"")</f>
        <v>12711.141698113102</v>
      </c>
      <c r="E34" s="8">
        <f>IFERROR('6) Incurred (NY)'!F10/'1) Claims Notified'!F10,"")</f>
        <v>26808.388320610688</v>
      </c>
      <c r="F34" s="8">
        <f>IFERROR('6) Incurred (NY)'!G10/'1) Claims Notified'!G10,"")</f>
        <v>11521.702416974169</v>
      </c>
      <c r="G34" s="10">
        <f>IFERROR('6) Incurred (NY)'!I10/'1) Claims Notified'!I10,"")</f>
        <v>65535.572205882352</v>
      </c>
      <c r="H34" s="241"/>
      <c r="I34" s="33"/>
      <c r="J34" s="100">
        <f t="shared" si="14"/>
        <v>2005</v>
      </c>
      <c r="K34" s="9">
        <f>IFERROR('6) Incurred (NY)'!D10/('1) Claims Notified'!D10-'2) Nil Settled (NY)'!D10),"")</f>
        <v>6411.6754545454551</v>
      </c>
      <c r="L34" s="8">
        <f>IFERROR('6) Incurred (NY)'!E10/('1) Claims Notified'!E10-'2) Nil Settled (NY)'!E10),"")</f>
        <v>23970.2615917601</v>
      </c>
      <c r="M34" s="8">
        <f>IFERROR('6) Incurred (NY)'!F10/('1) Claims Notified'!F10-'2) Nil Settled (NY)'!F10),"")</f>
        <v>37762.353440860214</v>
      </c>
      <c r="N34" s="8">
        <f>IFERROR('6) Incurred (NY)'!G10/('1) Claims Notified'!G10-'2) Nil Settled (NY)'!G10),"")</f>
        <v>18259.540087719299</v>
      </c>
      <c r="O34" s="10">
        <f>IFERROR('6) Incurred (NY)'!I10/('1) Claims Notified'!I10-'2) Nil Settled (NY)'!I10),"")</f>
        <v>87684.168368055558</v>
      </c>
      <c r="R34" s="100">
        <f t="shared" si="15"/>
        <v>2005</v>
      </c>
      <c r="S34" s="111">
        <f>IFERROR('2) Nil Settled (NY)'!D10/'1) Claims Notified'!D10,"")</f>
        <v>0.23255813953488372</v>
      </c>
      <c r="T34" s="112">
        <f>IFERROR('2) Nil Settled (NY)'!E10/'1) Claims Notified'!E10,"")</f>
        <v>0.46971201588877853</v>
      </c>
      <c r="U34" s="112">
        <f>IFERROR('2) Nil Settled (NY)'!F10/'1) Claims Notified'!F10,"")</f>
        <v>0.29007633587786258</v>
      </c>
      <c r="V34" s="112">
        <f>IFERROR('2) Nil Settled (NY)'!G10/'1) Claims Notified'!G10,"")</f>
        <v>0.36900369003690037</v>
      </c>
      <c r="W34" s="113">
        <f>IFERROR('2) Nil Settled (NY)'!I10/'1) Claims Notified'!I10,"")</f>
        <v>0.25259515570934254</v>
      </c>
      <c r="X34" s="121"/>
      <c r="Z34" s="100">
        <f t="shared" si="16"/>
        <v>2005</v>
      </c>
      <c r="AA34" s="111">
        <f>1-IFERROR(SUM('2) Nil Settled (NY)'!D10,'4) Settled At Cost (NY)'!D10)/'1) Claims Notified'!D10,"")</f>
        <v>0</v>
      </c>
      <c r="AB34" s="112">
        <f>1-IFERROR(SUM('2) Nil Settled (NY)'!E10,'4) Settled At Cost (NY)'!E10)/'1) Claims Notified'!E10,"")</f>
        <v>2.2840119165839168E-2</v>
      </c>
      <c r="AC34" s="112">
        <f>1-IFERROR(SUM('2) Nil Settled (NY)'!F10,'4) Settled At Cost (NY)'!F10)/'1) Claims Notified'!F10,"")</f>
        <v>0</v>
      </c>
      <c r="AD34" s="112">
        <f>1-IFERROR(SUM('2) Nil Settled (NY)'!G10,'4) Settled At Cost (NY)'!G10)/'1) Claims Notified'!G10,"")</f>
        <v>3.6900369003689537E-3</v>
      </c>
      <c r="AE34" s="113">
        <f>1-IFERROR(SUM('2) Nil Settled (NY)'!I10,'4) Settled At Cost (NY)'!I10)/'1) Claims Notified'!I10,"")</f>
        <v>-1.7301038062282892E-3</v>
      </c>
      <c r="AF34" s="121"/>
      <c r="AH34" s="100">
        <f t="shared" si="17"/>
        <v>2005</v>
      </c>
      <c r="AI34" s="111">
        <f>IFERROR('4) Settled At Cost (NY)'!D10/'1) Claims Notified'!D10,"")</f>
        <v>0.76744186046511631</v>
      </c>
      <c r="AJ34" s="112">
        <f>IFERROR('4) Settled At Cost (NY)'!E10/'1) Claims Notified'!E10,"")</f>
        <v>0.5074478649453823</v>
      </c>
      <c r="AK34" s="112">
        <f>IFERROR('4) Settled At Cost (NY)'!F10/'1) Claims Notified'!F10,"")</f>
        <v>0.70992366412213737</v>
      </c>
      <c r="AL34" s="112">
        <f>IFERROR('4) Settled At Cost (NY)'!G10/'1) Claims Notified'!G10,"")</f>
        <v>0.62730627306273068</v>
      </c>
      <c r="AM34" s="113">
        <f>IFERROR('4) Settled At Cost (NY)'!I10/'1) Claims Notified'!I10,"")</f>
        <v>0.74913494809688586</v>
      </c>
      <c r="AN34" s="121"/>
      <c r="AO34" s="114"/>
      <c r="AP34" s="114"/>
      <c r="AQ34" s="114"/>
      <c r="AR34" s="114"/>
      <c r="AS34" s="114"/>
    </row>
    <row r="35" spans="2:45" x14ac:dyDescent="0.3">
      <c r="B35" s="100">
        <f t="shared" si="13"/>
        <v>2006</v>
      </c>
      <c r="C35" s="9">
        <f>IFERROR('6) Incurred (NY)'!D11/'1) Claims Notified'!D11,"")</f>
        <v>4084.8241379310348</v>
      </c>
      <c r="D35" s="8">
        <f>IFERROR('6) Incurred (NY)'!E11/'1) Claims Notified'!E11,"")</f>
        <v>17362.936328281648</v>
      </c>
      <c r="E35" s="8">
        <f>IFERROR('6) Incurred (NY)'!F11/'1) Claims Notified'!F11,"")</f>
        <v>34447.466674135219</v>
      </c>
      <c r="F35" s="8">
        <f>IFERROR('6) Incurred (NY)'!G11/'1) Claims Notified'!G11,"")</f>
        <v>14752.693264464082</v>
      </c>
      <c r="G35" s="10">
        <f>IFERROR('6) Incurred (NY)'!I11/'1) Claims Notified'!I11,"")</f>
        <v>68023.52740095777</v>
      </c>
      <c r="H35" s="241"/>
      <c r="I35" s="33"/>
      <c r="J35" s="100">
        <f t="shared" si="14"/>
        <v>2006</v>
      </c>
      <c r="K35" s="9">
        <f>IFERROR('6) Incurred (NY)'!D11/('1) Claims Notified'!D11-'2) Nil Settled (NY)'!D11),"")</f>
        <v>7403.7437500000005</v>
      </c>
      <c r="L35" s="8">
        <f>IFERROR('6) Incurred (NY)'!E11/('1) Claims Notified'!E11-'2) Nil Settled (NY)'!E11),"")</f>
        <v>31748.798418457467</v>
      </c>
      <c r="M35" s="8">
        <f>IFERROR('6) Incurred (NY)'!F11/('1) Claims Notified'!F11-'2) Nil Settled (NY)'!F11),"")</f>
        <v>51068.971572843824</v>
      </c>
      <c r="N35" s="8">
        <f>IFERROR('6) Incurred (NY)'!G11/('1) Claims Notified'!G11-'2) Nil Settled (NY)'!G11),"")</f>
        <v>25181.321261757657</v>
      </c>
      <c r="O35" s="10">
        <f>IFERROR('6) Incurred (NY)'!I11/('1) Claims Notified'!I11-'2) Nil Settled (NY)'!I11),"")</f>
        <v>87673.531633803999</v>
      </c>
      <c r="R35" s="100">
        <f t="shared" si="15"/>
        <v>2006</v>
      </c>
      <c r="S35" s="111">
        <f>IFERROR('2) Nil Settled (NY)'!D11/'1) Claims Notified'!D11,"")</f>
        <v>0.44827586206896552</v>
      </c>
      <c r="T35" s="112">
        <f>IFERROR('2) Nil Settled (NY)'!E11/'1) Claims Notified'!E11,"")</f>
        <v>0.45311516677155445</v>
      </c>
      <c r="U35" s="112">
        <f>IFERROR('2) Nil Settled (NY)'!F11/'1) Claims Notified'!F11,"")</f>
        <v>0.32547169811320753</v>
      </c>
      <c r="V35" s="112">
        <f>IFERROR('2) Nil Settled (NY)'!G11/'1) Claims Notified'!G11,"")</f>
        <v>0.41414141414141414</v>
      </c>
      <c r="W35" s="113">
        <f>IFERROR('2) Nil Settled (NY)'!I11/'1) Claims Notified'!I11,"")</f>
        <v>0.22412698412698412</v>
      </c>
      <c r="X35" s="121"/>
      <c r="Z35" s="100">
        <f t="shared" si="16"/>
        <v>2006</v>
      </c>
      <c r="AA35" s="111">
        <f>1-IFERROR(SUM('2) Nil Settled (NY)'!D11,'4) Settled At Cost (NY)'!D11)/'1) Claims Notified'!D11,"")</f>
        <v>0</v>
      </c>
      <c r="AB35" s="112">
        <f>1-IFERROR(SUM('2) Nil Settled (NY)'!E11,'4) Settled At Cost (NY)'!E11)/'1) Claims Notified'!E11,"")</f>
        <v>8.8105726872246271E-3</v>
      </c>
      <c r="AC35" s="112">
        <f>1-IFERROR(SUM('2) Nil Settled (NY)'!F11,'4) Settled At Cost (NY)'!F11)/'1) Claims Notified'!F11,"")</f>
        <v>0</v>
      </c>
      <c r="AD35" s="112">
        <f>1-IFERROR(SUM('2) Nil Settled (NY)'!G11,'4) Settled At Cost (NY)'!G11)/'1) Claims Notified'!G11,"")</f>
        <v>1.6835016835017313E-3</v>
      </c>
      <c r="AE35" s="113">
        <f>1-IFERROR(SUM('2) Nil Settled (NY)'!I11,'4) Settled At Cost (NY)'!I11)/'1) Claims Notified'!I11,"")</f>
        <v>-6.3492063492054385E-4</v>
      </c>
      <c r="AF35" s="121"/>
      <c r="AH35" s="100">
        <f t="shared" si="17"/>
        <v>2006</v>
      </c>
      <c r="AI35" s="111">
        <f>IFERROR('4) Settled At Cost (NY)'!D11/'1) Claims Notified'!D11,"")</f>
        <v>0.55172413793103448</v>
      </c>
      <c r="AJ35" s="112">
        <f>IFERROR('4) Settled At Cost (NY)'!E11/'1) Claims Notified'!E11,"")</f>
        <v>0.53807426054122087</v>
      </c>
      <c r="AK35" s="112">
        <f>IFERROR('4) Settled At Cost (NY)'!F11/'1) Claims Notified'!F11,"")</f>
        <v>0.67452830188679247</v>
      </c>
      <c r="AL35" s="112">
        <f>IFERROR('4) Settled At Cost (NY)'!G11/'1) Claims Notified'!G11,"")</f>
        <v>0.58417508417508412</v>
      </c>
      <c r="AM35" s="113">
        <f>IFERROR('4) Settled At Cost (NY)'!I11/'1) Claims Notified'!I11,"")</f>
        <v>0.77650793650793648</v>
      </c>
      <c r="AN35" s="121"/>
      <c r="AO35" s="114"/>
      <c r="AP35" s="114"/>
      <c r="AQ35" s="114"/>
      <c r="AR35" s="114"/>
      <c r="AS35" s="114"/>
    </row>
    <row r="36" spans="2:45" x14ac:dyDescent="0.3">
      <c r="B36" s="100">
        <f t="shared" si="13"/>
        <v>2007</v>
      </c>
      <c r="C36" s="9">
        <f>IFERROR('6) Incurred (NY)'!D12/'1) Claims Notified'!D12,"")</f>
        <v>3004.0042857142857</v>
      </c>
      <c r="D36" s="8">
        <f>IFERROR('6) Incurred (NY)'!E12/'1) Claims Notified'!E12,"")</f>
        <v>14832.194168157566</v>
      </c>
      <c r="E36" s="8">
        <f>IFERROR('6) Incurred (NY)'!F12/'1) Claims Notified'!F12,"")</f>
        <v>28394.241705829758</v>
      </c>
      <c r="F36" s="8">
        <f>IFERROR('6) Incurred (NY)'!G12/'1) Claims Notified'!G12,"")</f>
        <v>18176.025604784689</v>
      </c>
      <c r="G36" s="10">
        <f>IFERROR('6) Incurred (NY)'!I12/'1) Claims Notified'!I12,"")</f>
        <v>72141.613789826908</v>
      </c>
      <c r="H36" s="241"/>
      <c r="I36" s="33"/>
      <c r="J36" s="100">
        <f t="shared" si="14"/>
        <v>2007</v>
      </c>
      <c r="K36" s="9">
        <f>IFERROR('6) Incurred (NY)'!D12/('1) Claims Notified'!D12-'2) Nil Settled (NY)'!D12),"")</f>
        <v>7009.3433333333332</v>
      </c>
      <c r="L36" s="8">
        <f>IFERROR('6) Incurred (NY)'!E12/('1) Claims Notified'!E12-'2) Nil Settled (NY)'!E12),"")</f>
        <v>25182.881816181634</v>
      </c>
      <c r="M36" s="8">
        <f>IFERROR('6) Incurred (NY)'!F12/('1) Claims Notified'!F12-'2) Nil Settled (NY)'!F12),"")</f>
        <v>41609.171807914048</v>
      </c>
      <c r="N36" s="8">
        <f>IFERROR('6) Incurred (NY)'!G12/('1) Claims Notified'!G12-'2) Nil Settled (NY)'!G12),"")</f>
        <v>28888.131949809882</v>
      </c>
      <c r="O36" s="10">
        <f>IFERROR('6) Incurred (NY)'!I12/('1) Claims Notified'!I12-'2) Nil Settled (NY)'!I12),"")</f>
        <v>95231.266287547609</v>
      </c>
      <c r="R36" s="100">
        <f t="shared" si="15"/>
        <v>2007</v>
      </c>
      <c r="S36" s="111">
        <f>IFERROR('2) Nil Settled (NY)'!D12/'1) Claims Notified'!D12,"")</f>
        <v>0.5714285714285714</v>
      </c>
      <c r="T36" s="112">
        <f>IFERROR('2) Nil Settled (NY)'!E12/'1) Claims Notified'!E12,"")</f>
        <v>0.41102077687443539</v>
      </c>
      <c r="U36" s="112">
        <f>IFERROR('2) Nil Settled (NY)'!F12/'1) Claims Notified'!F12,"")</f>
        <v>0.31759656652360513</v>
      </c>
      <c r="V36" s="112">
        <f>IFERROR('2) Nil Settled (NY)'!G12/'1) Claims Notified'!G12,"")</f>
        <v>0.37081339712918659</v>
      </c>
      <c r="W36" s="113">
        <f>IFERROR('2) Nil Settled (NY)'!I12/'1) Claims Notified'!I12,"")</f>
        <v>0.24245873648264085</v>
      </c>
      <c r="X36" s="121"/>
      <c r="Z36" s="100">
        <f t="shared" si="16"/>
        <v>2007</v>
      </c>
      <c r="AA36" s="111">
        <f>1-IFERROR(SUM('2) Nil Settled (NY)'!D12,'4) Settled At Cost (NY)'!D12)/'1) Claims Notified'!D12,"")</f>
        <v>0</v>
      </c>
      <c r="AB36" s="112">
        <f>1-IFERROR(SUM('2) Nil Settled (NY)'!E12,'4) Settled At Cost (NY)'!E12)/'1) Claims Notified'!E12,"")</f>
        <v>5.4200542005420349E-3</v>
      </c>
      <c r="AC36" s="112">
        <f>1-IFERROR(SUM('2) Nil Settled (NY)'!F12,'4) Settled At Cost (NY)'!F12)/'1) Claims Notified'!F12,"")</f>
        <v>0</v>
      </c>
      <c r="AD36" s="112">
        <f>1-IFERROR(SUM('2) Nil Settled (NY)'!G12,'4) Settled At Cost (NY)'!G12)/'1) Claims Notified'!G12,"")</f>
        <v>2.3923444976076125E-3</v>
      </c>
      <c r="AE36" s="113">
        <f>1-IFERROR(SUM('2) Nil Settled (NY)'!I12,'4) Settled At Cost (NY)'!I12)/'1) Claims Notified'!I12,"")</f>
        <v>0</v>
      </c>
      <c r="AF36" s="121"/>
      <c r="AH36" s="100">
        <f t="shared" si="17"/>
        <v>2007</v>
      </c>
      <c r="AI36" s="111">
        <f>IFERROR('4) Settled At Cost (NY)'!D12/'1) Claims Notified'!D12,"")</f>
        <v>0.42857142857142855</v>
      </c>
      <c r="AJ36" s="112">
        <f>IFERROR('4) Settled At Cost (NY)'!E12/'1) Claims Notified'!E12,"")</f>
        <v>0.58355916892502258</v>
      </c>
      <c r="AK36" s="112">
        <f>IFERROR('4) Settled At Cost (NY)'!F12/'1) Claims Notified'!F12,"")</f>
        <v>0.68240343347639487</v>
      </c>
      <c r="AL36" s="112">
        <f>IFERROR('4) Settled At Cost (NY)'!G12/'1) Claims Notified'!G12,"")</f>
        <v>0.62679425837320579</v>
      </c>
      <c r="AM36" s="113">
        <f>IFERROR('4) Settled At Cost (NY)'!I12/'1) Claims Notified'!I12,"")</f>
        <v>0.75754126351735918</v>
      </c>
      <c r="AN36" s="121"/>
      <c r="AO36" s="114"/>
      <c r="AP36" s="114"/>
      <c r="AQ36" s="114"/>
      <c r="AR36" s="114"/>
      <c r="AS36" s="114"/>
    </row>
    <row r="37" spans="2:45" x14ac:dyDescent="0.3">
      <c r="B37" s="100">
        <f t="shared" si="13"/>
        <v>2008</v>
      </c>
      <c r="C37" s="9">
        <f>IFERROR('6) Incurred (NY)'!D13/'1) Claims Notified'!D13,"")</f>
        <v>3039.7871373333332</v>
      </c>
      <c r="D37" s="8">
        <f>IFERROR('6) Incurred (NY)'!E13/'1) Claims Notified'!E13,"")</f>
        <v>17721.072985418679</v>
      </c>
      <c r="E37" s="8">
        <f>IFERROR('6) Incurred (NY)'!F13/'1) Claims Notified'!F13,"")</f>
        <v>22957.434911633332</v>
      </c>
      <c r="F37" s="8">
        <f>IFERROR('6) Incurred (NY)'!G13/'1) Claims Notified'!G13,"")</f>
        <v>18451.021331847252</v>
      </c>
      <c r="G37" s="10">
        <f>IFERROR('6) Incurred (NY)'!I13/'1) Claims Notified'!I13,"")</f>
        <v>71608.775668844391</v>
      </c>
      <c r="H37" s="241"/>
      <c r="I37" s="33"/>
      <c r="J37" s="100">
        <f t="shared" si="14"/>
        <v>2008</v>
      </c>
      <c r="K37" s="9">
        <f>IFERROR('6) Incurred (NY)'!D13/('1) Claims Notified'!D13-'2) Nil Settled (NY)'!D13),"")</f>
        <v>6332.8898694444442</v>
      </c>
      <c r="L37" s="8">
        <f>IFERROR('6) Incurred (NY)'!E13/('1) Claims Notified'!E13-'2) Nil Settled (NY)'!E13),"")</f>
        <v>28348.238856117983</v>
      </c>
      <c r="M37" s="8">
        <f>IFERROR('6) Incurred (NY)'!F13/('1) Claims Notified'!F13-'2) Nil Settled (NY)'!F13),"")</f>
        <v>40135.375719638694</v>
      </c>
      <c r="N37" s="8">
        <f>IFERROR('6) Incurred (NY)'!G13/('1) Claims Notified'!G13-'2) Nil Settled (NY)'!G13),"")</f>
        <v>28680.008596520467</v>
      </c>
      <c r="O37" s="10">
        <f>IFERROR('6) Incurred (NY)'!I13/('1) Claims Notified'!I13-'2) Nil Settled (NY)'!I13),"")</f>
        <v>93526.207626966541</v>
      </c>
      <c r="R37" s="100">
        <f t="shared" si="15"/>
        <v>2008</v>
      </c>
      <c r="S37" s="111">
        <f>IFERROR('2) Nil Settled (NY)'!D13/'1) Claims Notified'!D13,"")</f>
        <v>0.52</v>
      </c>
      <c r="T37" s="112">
        <f>IFERROR('2) Nil Settled (NY)'!E13/'1) Claims Notified'!E13,"")</f>
        <v>0.37487922705314008</v>
      </c>
      <c r="U37" s="112">
        <f>IFERROR('2) Nil Settled (NY)'!F13/'1) Claims Notified'!F13,"")</f>
        <v>0.42799999999999999</v>
      </c>
      <c r="V37" s="112">
        <f>IFERROR('2) Nil Settled (NY)'!G13/'1) Claims Notified'!G13,"")</f>
        <v>0.35665914221218964</v>
      </c>
      <c r="W37" s="113">
        <f>IFERROR('2) Nil Settled (NY)'!I13/'1) Claims Notified'!I13,"")</f>
        <v>0.23434535104364326</v>
      </c>
      <c r="X37" s="121"/>
      <c r="Z37" s="100">
        <f t="shared" si="16"/>
        <v>2008</v>
      </c>
      <c r="AA37" s="111">
        <f>1-IFERROR(SUM('2) Nil Settled (NY)'!D13,'4) Settled At Cost (NY)'!D13)/'1) Claims Notified'!D13,"")</f>
        <v>0</v>
      </c>
      <c r="AB37" s="112">
        <f>1-IFERROR(SUM('2) Nil Settled (NY)'!E13,'4) Settled At Cost (NY)'!E13)/'1) Claims Notified'!E13,"")</f>
        <v>2.8985507246376274E-3</v>
      </c>
      <c r="AC37" s="112">
        <f>1-IFERROR(SUM('2) Nil Settled (NY)'!F13,'4) Settled At Cost (NY)'!F13)/'1) Claims Notified'!F13,"")</f>
        <v>4.0000000000000036E-3</v>
      </c>
      <c r="AD37" s="112">
        <f>1-IFERROR(SUM('2) Nil Settled (NY)'!G13,'4) Settled At Cost (NY)'!G13)/'1) Claims Notified'!G13,"")</f>
        <v>0</v>
      </c>
      <c r="AE37" s="113">
        <f>1-IFERROR(SUM('2) Nil Settled (NY)'!I13,'4) Settled At Cost (NY)'!I13)/'1) Claims Notified'!I13,"")</f>
        <v>-3.7950664136623402E-3</v>
      </c>
      <c r="AF37" s="121"/>
      <c r="AH37" s="100">
        <f t="shared" si="17"/>
        <v>2008</v>
      </c>
      <c r="AI37" s="111">
        <f>IFERROR('4) Settled At Cost (NY)'!D13/'1) Claims Notified'!D13,"")</f>
        <v>0.48</v>
      </c>
      <c r="AJ37" s="112">
        <f>IFERROR('4) Settled At Cost (NY)'!E13/'1) Claims Notified'!E13,"")</f>
        <v>0.62222222222222223</v>
      </c>
      <c r="AK37" s="112">
        <f>IFERROR('4) Settled At Cost (NY)'!F13/'1) Claims Notified'!F13,"")</f>
        <v>0.56799999999999995</v>
      </c>
      <c r="AL37" s="112">
        <f>IFERROR('4) Settled At Cost (NY)'!G13/'1) Claims Notified'!G13,"")</f>
        <v>0.64334085778781036</v>
      </c>
      <c r="AM37" s="113">
        <f>IFERROR('4) Settled At Cost (NY)'!I13/'1) Claims Notified'!I13,"")</f>
        <v>0.76944971537001894</v>
      </c>
      <c r="AN37" s="121"/>
      <c r="AO37" s="114"/>
      <c r="AP37" s="114"/>
      <c r="AQ37" s="114"/>
      <c r="AR37" s="114"/>
      <c r="AS37" s="114"/>
    </row>
    <row r="38" spans="2:45" x14ac:dyDescent="0.3">
      <c r="B38" s="100">
        <f t="shared" si="13"/>
        <v>2009</v>
      </c>
      <c r="C38" s="9">
        <f>IFERROR('6) Incurred (NY)'!D14/'1) Claims Notified'!D14,"")</f>
        <v>3852.6480373983741</v>
      </c>
      <c r="D38" s="8">
        <f>IFERROR('6) Incurred (NY)'!E14/'1) Claims Notified'!E14,"")</f>
        <v>17515.844556148953</v>
      </c>
      <c r="E38" s="8">
        <f>IFERROR('6) Incurred (NY)'!F14/'1) Claims Notified'!F14,"")</f>
        <v>29456.220164374219</v>
      </c>
      <c r="F38" s="8">
        <f>IFERROR('6) Incurred (NY)'!G14/'1) Claims Notified'!G14,"")</f>
        <v>18248.445853463858</v>
      </c>
      <c r="G38" s="10">
        <f>IFERROR('6) Incurred (NY)'!I14/'1) Claims Notified'!I14,"")</f>
        <v>70801.51623262692</v>
      </c>
      <c r="H38" s="241"/>
      <c r="I38" s="33"/>
      <c r="J38" s="100">
        <f t="shared" si="14"/>
        <v>2009</v>
      </c>
      <c r="K38" s="9">
        <f>IFERROR('6) Incurred (NY)'!D14/('1) Claims Notified'!D14-'2) Nil Settled (NY)'!D14),"")</f>
        <v>5178.9694928961744</v>
      </c>
      <c r="L38" s="8">
        <f>IFERROR('6) Incurred (NY)'!E14/('1) Claims Notified'!E14-'2) Nil Settled (NY)'!E14),"")</f>
        <v>28430.240158975437</v>
      </c>
      <c r="M38" s="8">
        <f>IFERROR('6) Incurred (NY)'!F14/('1) Claims Notified'!F14-'2) Nil Settled (NY)'!F14),"")</f>
        <v>48611.798921574635</v>
      </c>
      <c r="N38" s="8">
        <f>IFERROR('6) Incurred (NY)'!G14/('1) Claims Notified'!G14-'2) Nil Settled (NY)'!G14),"")</f>
        <v>28222.751661568323</v>
      </c>
      <c r="O38" s="10">
        <f>IFERROR('6) Incurred (NY)'!I14/('1) Claims Notified'!I14-'2) Nil Settled (NY)'!I14),"")</f>
        <v>93144.090404158487</v>
      </c>
      <c r="R38" s="100">
        <f t="shared" si="15"/>
        <v>2009</v>
      </c>
      <c r="S38" s="111">
        <f>IFERROR('2) Nil Settled (NY)'!D14/'1) Claims Notified'!D14,"")</f>
        <v>0.25609756097560976</v>
      </c>
      <c r="T38" s="112">
        <f>IFERROR('2) Nil Settled (NY)'!E14/'1) Claims Notified'!E14,"")</f>
        <v>0.38390092879256965</v>
      </c>
      <c r="U38" s="112">
        <f>IFERROR('2) Nil Settled (NY)'!F14/'1) Claims Notified'!F14,"")</f>
        <v>0.39405204460966542</v>
      </c>
      <c r="V38" s="112">
        <f>IFERROR('2) Nil Settled (NY)'!G14/'1) Claims Notified'!G14,"")</f>
        <v>0.3534136546184739</v>
      </c>
      <c r="W38" s="113">
        <f>IFERROR('2) Nil Settled (NY)'!I14/'1) Claims Notified'!I14,"")</f>
        <v>0.23987108655616943</v>
      </c>
      <c r="X38" s="121"/>
      <c r="Z38" s="100">
        <f t="shared" si="16"/>
        <v>2009</v>
      </c>
      <c r="AA38" s="111">
        <f>1-IFERROR(SUM('2) Nil Settled (NY)'!D14,'4) Settled At Cost (NY)'!D14)/'1) Claims Notified'!D14,"")</f>
        <v>0</v>
      </c>
      <c r="AB38" s="112">
        <f>1-IFERROR(SUM('2) Nil Settled (NY)'!E14,'4) Settled At Cost (NY)'!E14)/'1) Claims Notified'!E14,"")</f>
        <v>3.0959752321981782E-3</v>
      </c>
      <c r="AC38" s="112">
        <f>1-IFERROR(SUM('2) Nil Settled (NY)'!F14,'4) Settled At Cost (NY)'!F14)/'1) Claims Notified'!F14,"")</f>
        <v>1.1152416356877359E-2</v>
      </c>
      <c r="AD38" s="112">
        <f>1-IFERROR(SUM('2) Nil Settled (NY)'!G14,'4) Settled At Cost (NY)'!G14)/'1) Claims Notified'!G14,"")</f>
        <v>4.0160642570281624E-3</v>
      </c>
      <c r="AE38" s="113">
        <f>1-IFERROR(SUM('2) Nil Settled (NY)'!I14,'4) Settled At Cost (NY)'!I14)/'1) Claims Notified'!I14,"")</f>
        <v>-2.302025782688677E-3</v>
      </c>
      <c r="AF38" s="121"/>
      <c r="AH38" s="100">
        <f t="shared" si="17"/>
        <v>2009</v>
      </c>
      <c r="AI38" s="111">
        <f>IFERROR('4) Settled At Cost (NY)'!D14/'1) Claims Notified'!D14,"")</f>
        <v>0.74390243902439024</v>
      </c>
      <c r="AJ38" s="112">
        <f>IFERROR('4) Settled At Cost (NY)'!E14/'1) Claims Notified'!E14,"")</f>
        <v>0.61300309597523217</v>
      </c>
      <c r="AK38" s="112">
        <f>IFERROR('4) Settled At Cost (NY)'!F14/'1) Claims Notified'!F14,"")</f>
        <v>0.59479553903345728</v>
      </c>
      <c r="AL38" s="112">
        <f>IFERROR('4) Settled At Cost (NY)'!G14/'1) Claims Notified'!G14,"")</f>
        <v>0.64257028112449799</v>
      </c>
      <c r="AM38" s="113">
        <f>IFERROR('4) Settled At Cost (NY)'!I14/'1) Claims Notified'!I14,"")</f>
        <v>0.76243093922651939</v>
      </c>
      <c r="AN38" s="121"/>
      <c r="AO38" s="114"/>
      <c r="AP38" s="114"/>
      <c r="AQ38" s="114"/>
      <c r="AR38" s="114"/>
      <c r="AS38" s="114"/>
    </row>
    <row r="39" spans="2:45" x14ac:dyDescent="0.3">
      <c r="B39" s="100">
        <f t="shared" si="13"/>
        <v>2010</v>
      </c>
      <c r="C39" s="9">
        <f>IFERROR('6) Incurred (NY)'!D15/'1) Claims Notified'!D15,"")</f>
        <v>3220.5708115671641</v>
      </c>
      <c r="D39" s="8">
        <f>IFERROR('6) Incurred (NY)'!E15/'1) Claims Notified'!E15,"")</f>
        <v>16278.489586748039</v>
      </c>
      <c r="E39" s="8">
        <f>IFERROR('6) Incurred (NY)'!F15/'1) Claims Notified'!F15,"")</f>
        <v>27663.605980857301</v>
      </c>
      <c r="F39" s="8">
        <f>IFERROR('6) Incurred (NY)'!G15/'1) Claims Notified'!G15,"")</f>
        <v>15984.721826516636</v>
      </c>
      <c r="G39" s="10">
        <f>IFERROR('6) Incurred (NY)'!I15/'1) Claims Notified'!I15,"")</f>
        <v>73937.539287002364</v>
      </c>
      <c r="H39" s="241"/>
      <c r="I39" s="33"/>
      <c r="J39" s="100">
        <f t="shared" si="14"/>
        <v>2010</v>
      </c>
      <c r="K39" s="9">
        <f>IFERROR('6) Incurred (NY)'!D15/('1) Claims Notified'!D15-'2) Nil Settled (NY)'!D15),"")</f>
        <v>5018.0987063953489</v>
      </c>
      <c r="L39" s="8">
        <f>IFERROR('6) Incurred (NY)'!E15/('1) Claims Notified'!E15-'2) Nil Settled (NY)'!E15),"")</f>
        <v>28077.334670676693</v>
      </c>
      <c r="M39" s="8">
        <f>IFERROR('6) Incurred (NY)'!F15/('1) Claims Notified'!F15-'2) Nil Settled (NY)'!F15),"")</f>
        <v>46552.197161335134</v>
      </c>
      <c r="N39" s="8">
        <f>IFERROR('6) Incurred (NY)'!G15/('1) Claims Notified'!G15-'2) Nil Settled (NY)'!G15),"")</f>
        <v>25848.71156123418</v>
      </c>
      <c r="O39" s="10">
        <f>IFERROR('6) Incurred (NY)'!I15/('1) Claims Notified'!I15-'2) Nil Settled (NY)'!I15),"")</f>
        <v>99736.834689872267</v>
      </c>
      <c r="R39" s="100">
        <f t="shared" si="15"/>
        <v>2010</v>
      </c>
      <c r="S39" s="111">
        <f>IFERROR('2) Nil Settled (NY)'!D15/'1) Claims Notified'!D15,"")</f>
        <v>0.35820895522388058</v>
      </c>
      <c r="T39" s="112">
        <f>IFERROR('2) Nil Settled (NY)'!E15/'1) Claims Notified'!E15,"")</f>
        <v>0.42022667829119442</v>
      </c>
      <c r="U39" s="112">
        <f>IFERROR('2) Nil Settled (NY)'!F15/'1) Claims Notified'!F15,"")</f>
        <v>0.40575079872204473</v>
      </c>
      <c r="V39" s="112">
        <f>IFERROR('2) Nil Settled (NY)'!G15/'1) Claims Notified'!G15,"")</f>
        <v>0.3816046966731898</v>
      </c>
      <c r="W39" s="113">
        <f>IFERROR('2) Nil Settled (NY)'!I15/'1) Claims Notified'!I15,"")</f>
        <v>0.25867369345630215</v>
      </c>
      <c r="X39" s="121"/>
      <c r="Z39" s="100">
        <f t="shared" si="16"/>
        <v>2010</v>
      </c>
      <c r="AA39" s="111">
        <f>1-IFERROR(SUM('2) Nil Settled (NY)'!D15,'4) Settled At Cost (NY)'!D15)/'1) Claims Notified'!D15,"")</f>
        <v>0</v>
      </c>
      <c r="AB39" s="112">
        <f>1-IFERROR(SUM('2) Nil Settled (NY)'!E15,'4) Settled At Cost (NY)'!E15)/'1) Claims Notified'!E15,"")</f>
        <v>3.4873583260680574E-3</v>
      </c>
      <c r="AC39" s="112">
        <f>1-IFERROR(SUM('2) Nil Settled (NY)'!F15,'4) Settled At Cost (NY)'!F15)/'1) Claims Notified'!F15,"")</f>
        <v>6.389776357827448E-3</v>
      </c>
      <c r="AD39" s="112">
        <f>1-IFERROR(SUM('2) Nil Settled (NY)'!G15,'4) Settled At Cost (NY)'!G15)/'1) Claims Notified'!G15,"")</f>
        <v>0</v>
      </c>
      <c r="AE39" s="113">
        <f>1-IFERROR(SUM('2) Nil Settled (NY)'!I15,'4) Settled At Cost (NY)'!I15)/'1) Claims Notified'!I15,"")</f>
        <v>-9.6618357487923134E-3</v>
      </c>
      <c r="AF39" s="121"/>
      <c r="AH39" s="100">
        <f t="shared" si="17"/>
        <v>2010</v>
      </c>
      <c r="AI39" s="111">
        <f>IFERROR('4) Settled At Cost (NY)'!D15/'1) Claims Notified'!D15,"")</f>
        <v>0.64179104477611937</v>
      </c>
      <c r="AJ39" s="112">
        <f>IFERROR('4) Settled At Cost (NY)'!E15/'1) Claims Notified'!E15,"")</f>
        <v>0.57628596338273763</v>
      </c>
      <c r="AK39" s="112">
        <f>IFERROR('4) Settled At Cost (NY)'!F15/'1) Claims Notified'!F15,"")</f>
        <v>0.58785942492012777</v>
      </c>
      <c r="AL39" s="112">
        <f>IFERROR('4) Settled At Cost (NY)'!G15/'1) Claims Notified'!G15,"")</f>
        <v>0.61839530332681014</v>
      </c>
      <c r="AM39" s="113">
        <f>IFERROR('4) Settled At Cost (NY)'!I15/'1) Claims Notified'!I15,"")</f>
        <v>0.75098814229249011</v>
      </c>
      <c r="AN39" s="121"/>
      <c r="AO39" s="114"/>
      <c r="AP39" s="114"/>
      <c r="AQ39" s="114"/>
      <c r="AR39" s="114"/>
      <c r="AS39" s="114"/>
    </row>
    <row r="40" spans="2:45" x14ac:dyDescent="0.3">
      <c r="B40" s="100">
        <f t="shared" si="13"/>
        <v>2011</v>
      </c>
      <c r="C40" s="9">
        <f>IFERROR('6) Incurred (NY)'!D16/'1) Claims Notified'!D16,"")</f>
        <v>2989.0620848484846</v>
      </c>
      <c r="D40" s="8">
        <f>IFERROR('6) Incurred (NY)'!E16/'1) Claims Notified'!E16,"")</f>
        <v>17138.280143932541</v>
      </c>
      <c r="E40" s="8">
        <f>IFERROR('6) Incurred (NY)'!F16/'1) Claims Notified'!F16,"")</f>
        <v>24780.178460510277</v>
      </c>
      <c r="F40" s="8">
        <f>IFERROR('6) Incurred (NY)'!G16/'1) Claims Notified'!G16,"")</f>
        <v>20344.637511060602</v>
      </c>
      <c r="G40" s="10">
        <f>IFERROR('6) Incurred (NY)'!I16/'1) Claims Notified'!I16,"")</f>
        <v>72434.526945303049</v>
      </c>
      <c r="H40" s="241"/>
      <c r="I40" s="33"/>
      <c r="J40" s="100">
        <f t="shared" si="14"/>
        <v>2011</v>
      </c>
      <c r="K40" s="9">
        <f>IFERROR('6) Incurred (NY)'!D16/('1) Claims Notified'!D16-'2) Nil Settled (NY)'!D16),"")</f>
        <v>4697.0975619047613</v>
      </c>
      <c r="L40" s="8">
        <f>IFERROR('6) Incurred (NY)'!E16/('1) Claims Notified'!E16-'2) Nil Settled (NY)'!E16),"")</f>
        <v>29123.256741137782</v>
      </c>
      <c r="M40" s="8">
        <f>IFERROR('6) Incurred (NY)'!F16/('1) Claims Notified'!F16-'2) Nil Settled (NY)'!F16),"")</f>
        <v>40531.142097352844</v>
      </c>
      <c r="N40" s="8">
        <f>IFERROR('6) Incurred (NY)'!G16/('1) Claims Notified'!G16-'2) Nil Settled (NY)'!G16),"")</f>
        <v>31160.773909345986</v>
      </c>
      <c r="O40" s="10">
        <f>IFERROR('6) Incurred (NY)'!I16/('1) Claims Notified'!I16-'2) Nil Settled (NY)'!I16),"")</f>
        <v>97798.157793844337</v>
      </c>
      <c r="R40" s="100">
        <f t="shared" si="15"/>
        <v>2011</v>
      </c>
      <c r="S40" s="111">
        <f>IFERROR('2) Nil Settled (NY)'!D16/'1) Claims Notified'!D16,"")</f>
        <v>0.36363636363636365</v>
      </c>
      <c r="T40" s="112">
        <f>IFERROR('2) Nil Settled (NY)'!E16/'1) Claims Notified'!E16,"")</f>
        <v>0.41152597402597402</v>
      </c>
      <c r="U40" s="112">
        <f>IFERROR('2) Nil Settled (NY)'!F16/'1) Claims Notified'!F16,"")</f>
        <v>0.38861386138613863</v>
      </c>
      <c r="V40" s="112">
        <f>IFERROR('2) Nil Settled (NY)'!G16/'1) Claims Notified'!G16,"")</f>
        <v>0.34710743801652894</v>
      </c>
      <c r="W40" s="113">
        <f>IFERROR('2) Nil Settled (NY)'!I16/'1) Claims Notified'!I16,"")</f>
        <v>0.25934671389216846</v>
      </c>
      <c r="X40" s="121"/>
      <c r="Z40" s="100">
        <f t="shared" si="16"/>
        <v>2011</v>
      </c>
      <c r="AA40" s="111">
        <f>1-IFERROR(SUM('2) Nil Settled (NY)'!D16,'4) Settled At Cost (NY)'!D16)/'1) Claims Notified'!D16,"")</f>
        <v>0</v>
      </c>
      <c r="AB40" s="112">
        <f>1-IFERROR(SUM('2) Nil Settled (NY)'!E16,'4) Settled At Cost (NY)'!E16)/'1) Claims Notified'!E16,"")</f>
        <v>8.116883116883078E-3</v>
      </c>
      <c r="AC40" s="112">
        <f>1-IFERROR(SUM('2) Nil Settled (NY)'!F16,'4) Settled At Cost (NY)'!F16)/'1) Claims Notified'!F16,"")</f>
        <v>1.2376237623762387E-2</v>
      </c>
      <c r="AD40" s="112">
        <f>1-IFERROR(SUM('2) Nil Settled (NY)'!G16,'4) Settled At Cost (NY)'!G16)/'1) Claims Notified'!G16,"")</f>
        <v>1.3223140495867813E-2</v>
      </c>
      <c r="AE40" s="113">
        <f>1-IFERROR(SUM('2) Nil Settled (NY)'!I16,'4) Settled At Cost (NY)'!I16)/'1) Claims Notified'!I16,"")</f>
        <v>-4.7225501770955525E-3</v>
      </c>
      <c r="AF40" s="121"/>
      <c r="AH40" s="100">
        <f t="shared" si="17"/>
        <v>2011</v>
      </c>
      <c r="AI40" s="111">
        <f>IFERROR('4) Settled At Cost (NY)'!D16/'1) Claims Notified'!D16,"")</f>
        <v>0.63636363636363635</v>
      </c>
      <c r="AJ40" s="112">
        <f>IFERROR('4) Settled At Cost (NY)'!E16/'1) Claims Notified'!E16,"")</f>
        <v>0.5803571428571429</v>
      </c>
      <c r="AK40" s="112">
        <f>IFERROR('4) Settled At Cost (NY)'!F16/'1) Claims Notified'!F16,"")</f>
        <v>0.59900990099009899</v>
      </c>
      <c r="AL40" s="112">
        <f>IFERROR('4) Settled At Cost (NY)'!G16/'1) Claims Notified'!G16,"")</f>
        <v>0.63966942148760331</v>
      </c>
      <c r="AM40" s="113">
        <f>IFERROR('4) Settled At Cost (NY)'!I16/'1) Claims Notified'!I16,"")</f>
        <v>0.74537583628492721</v>
      </c>
      <c r="AN40" s="121"/>
      <c r="AO40" s="114"/>
      <c r="AP40" s="114"/>
      <c r="AQ40" s="114"/>
      <c r="AR40" s="114"/>
      <c r="AS40" s="114"/>
    </row>
    <row r="41" spans="2:45" x14ac:dyDescent="0.3">
      <c r="B41" s="100">
        <f t="shared" si="13"/>
        <v>2012</v>
      </c>
      <c r="C41" s="9">
        <f>IFERROR('6) Incurred (NY)'!D17/'1) Claims Notified'!D17,"")</f>
        <v>3723.0555753840245</v>
      </c>
      <c r="D41" s="8">
        <f>IFERROR('6) Incurred (NY)'!E17/'1) Claims Notified'!E17,"")</f>
        <v>17020.500555439441</v>
      </c>
      <c r="E41" s="8">
        <f>IFERROR('6) Incurred (NY)'!F17/'1) Claims Notified'!F17,"")</f>
        <v>26033.903253169603</v>
      </c>
      <c r="F41" s="8">
        <f>IFERROR('6) Incurred (NY)'!G17/'1) Claims Notified'!G17,"")</f>
        <v>20168.181709037937</v>
      </c>
      <c r="G41" s="10">
        <f>IFERROR('6) Incurred (NY)'!I17/'1) Claims Notified'!I17,"")</f>
        <v>74039.726832735236</v>
      </c>
      <c r="H41" s="241"/>
      <c r="I41" s="33"/>
      <c r="J41" s="100">
        <f t="shared" si="14"/>
        <v>2012</v>
      </c>
      <c r="K41" s="9">
        <f>IFERROR('6) Incurred (NY)'!D17/('1) Claims Notified'!D17-'2) Nil Settled (NY)'!D17),"")</f>
        <v>5212.2778055376339</v>
      </c>
      <c r="L41" s="8">
        <f>IFERROR('6) Incurred (NY)'!E17/('1) Claims Notified'!E17-'2) Nil Settled (NY)'!E17),"")</f>
        <v>28081.568555658709</v>
      </c>
      <c r="M41" s="8">
        <f>IFERROR('6) Incurred (NY)'!F17/('1) Claims Notified'!F17-'2) Nil Settled (NY)'!F17),"")</f>
        <v>49216.474245277772</v>
      </c>
      <c r="N41" s="8">
        <f>IFERROR('6) Incurred (NY)'!G17/('1) Claims Notified'!G17-'2) Nil Settled (NY)'!G17),"")</f>
        <v>29679.813257405174</v>
      </c>
      <c r="O41" s="10">
        <f>IFERROR('6) Incurred (NY)'!I17/('1) Claims Notified'!I17-'2) Nil Settled (NY)'!I17),"")</f>
        <v>101715.53916219081</v>
      </c>
      <c r="R41" s="100">
        <f t="shared" si="15"/>
        <v>2012</v>
      </c>
      <c r="S41" s="111">
        <f>IFERROR('2) Nil Settled (NY)'!D17/'1) Claims Notified'!D17,"")</f>
        <v>0.2857142857142857</v>
      </c>
      <c r="T41" s="112">
        <f>IFERROR('2) Nil Settled (NY)'!E17/'1) Claims Notified'!E17,"")</f>
        <v>0.39389067524115756</v>
      </c>
      <c r="U41" s="112">
        <f>IFERROR('2) Nil Settled (NY)'!F17/'1) Claims Notified'!F17,"")</f>
        <v>0.47103274559193953</v>
      </c>
      <c r="V41" s="112">
        <f>IFERROR('2) Nil Settled (NY)'!G17/'1) Claims Notified'!G17,"")</f>
        <v>0.32047477744807124</v>
      </c>
      <c r="W41" s="113">
        <f>IFERROR('2) Nil Settled (NY)'!I17/'1) Claims Notified'!I17,"")</f>
        <v>0.27209030751265084</v>
      </c>
      <c r="X41" s="121"/>
      <c r="Z41" s="100">
        <f t="shared" si="16"/>
        <v>2012</v>
      </c>
      <c r="AA41" s="111">
        <f>1-IFERROR(SUM('2) Nil Settled (NY)'!D17,'4) Settled At Cost (NY)'!D17)/'1) Claims Notified'!D17,"")</f>
        <v>4.6082949308755561E-3</v>
      </c>
      <c r="AB41" s="112">
        <f>1-IFERROR(SUM('2) Nil Settled (NY)'!E17,'4) Settled At Cost (NY)'!E17)/'1) Claims Notified'!E17,"")</f>
        <v>1.12540192926045E-2</v>
      </c>
      <c r="AC41" s="112">
        <f>1-IFERROR(SUM('2) Nil Settled (NY)'!F17,'4) Settled At Cost (NY)'!F17)/'1) Claims Notified'!F17,"")</f>
        <v>7.5566750629723067E-3</v>
      </c>
      <c r="AD41" s="112">
        <f>1-IFERROR(SUM('2) Nil Settled (NY)'!G17,'4) Settled At Cost (NY)'!G17)/'1) Claims Notified'!G17,"")</f>
        <v>5.9347181008901906E-3</v>
      </c>
      <c r="AE41" s="113">
        <f>1-IFERROR(SUM('2) Nil Settled (NY)'!I17,'4) Settled At Cost (NY)'!I17)/'1) Claims Notified'!I17,"")</f>
        <v>1.9462826002335509E-3</v>
      </c>
      <c r="AF41" s="121"/>
      <c r="AH41" s="100">
        <f t="shared" si="17"/>
        <v>2012</v>
      </c>
      <c r="AI41" s="111">
        <f>IFERROR('4) Settled At Cost (NY)'!D17/'1) Claims Notified'!D17,"")</f>
        <v>0.70967741935483875</v>
      </c>
      <c r="AJ41" s="112">
        <f>IFERROR('4) Settled At Cost (NY)'!E17/'1) Claims Notified'!E17,"")</f>
        <v>0.59485530546623799</v>
      </c>
      <c r="AK41" s="112">
        <f>IFERROR('4) Settled At Cost (NY)'!F17/'1) Claims Notified'!F17,"")</f>
        <v>0.52141057934508817</v>
      </c>
      <c r="AL41" s="112">
        <f>IFERROR('4) Settled At Cost (NY)'!G17/'1) Claims Notified'!G17,"")</f>
        <v>0.67359050445103863</v>
      </c>
      <c r="AM41" s="113">
        <f>IFERROR('4) Settled At Cost (NY)'!I17/'1) Claims Notified'!I17,"")</f>
        <v>0.72596340988711561</v>
      </c>
      <c r="AN41" s="121"/>
      <c r="AO41" s="114"/>
      <c r="AP41" s="114"/>
      <c r="AQ41" s="114"/>
      <c r="AR41" s="114"/>
      <c r="AS41" s="114"/>
    </row>
    <row r="42" spans="2:45" x14ac:dyDescent="0.3">
      <c r="B42" s="100">
        <f t="shared" si="13"/>
        <v>2013</v>
      </c>
      <c r="C42" s="9">
        <f>IFERROR('6) Incurred (NY)'!D18/'1) Claims Notified'!D18,"")</f>
        <v>4892.4420396212126</v>
      </c>
      <c r="D42" s="8">
        <f>IFERROR('6) Incurred (NY)'!E18/'1) Claims Notified'!E18,"")</f>
        <v>14968.662071411052</v>
      </c>
      <c r="E42" s="8">
        <f>IFERROR('6) Incurred (NY)'!F18/'1) Claims Notified'!F18,"")</f>
        <v>20944.526510156251</v>
      </c>
      <c r="F42" s="8">
        <f>IFERROR('6) Incurred (NY)'!G18/'1) Claims Notified'!G18,"")</f>
        <v>18691.093155288461</v>
      </c>
      <c r="G42" s="10">
        <f>IFERROR('6) Incurred (NY)'!I18/'1) Claims Notified'!I18,"")</f>
        <v>72303.750366191627</v>
      </c>
      <c r="H42" s="241"/>
      <c r="I42" s="33"/>
      <c r="J42" s="100">
        <f t="shared" si="14"/>
        <v>2013</v>
      </c>
      <c r="K42" s="9">
        <f>IFERROR('6) Incurred (NY)'!D18/('1) Claims Notified'!D18-'2) Nil Settled (NY)'!D18),"")</f>
        <v>7034.8839785403061</v>
      </c>
      <c r="L42" s="8">
        <f>IFERROR('6) Incurred (NY)'!E18/('1) Claims Notified'!E18-'2) Nil Settled (NY)'!E18),"")</f>
        <v>27179.384998863105</v>
      </c>
      <c r="M42" s="8">
        <f>IFERROR('6) Incurred (NY)'!F18/('1) Claims Notified'!F18-'2) Nil Settled (NY)'!F18),"")</f>
        <v>37047.604681281409</v>
      </c>
      <c r="N42" s="8">
        <f>IFERROR('6) Incurred (NY)'!G18/('1) Claims Notified'!G18-'2) Nil Settled (NY)'!G18),"")</f>
        <v>28329.997697253366</v>
      </c>
      <c r="O42" s="10">
        <f>IFERROR('6) Incurred (NY)'!I18/('1) Claims Notified'!I18-'2) Nil Settled (NY)'!I18),"")</f>
        <v>101420.66605419853</v>
      </c>
      <c r="R42" s="100">
        <f t="shared" si="15"/>
        <v>2013</v>
      </c>
      <c r="S42" s="111">
        <f>IFERROR('2) Nil Settled (NY)'!D18/'1) Claims Notified'!D18,"")</f>
        <v>0.30454545454545456</v>
      </c>
      <c r="T42" s="112">
        <f>IFERROR('2) Nil Settled (NY)'!E18/'1) Claims Notified'!E18,"")</f>
        <v>0.4492641363284276</v>
      </c>
      <c r="U42" s="112">
        <f>IFERROR('2) Nil Settled (NY)'!F18/'1) Claims Notified'!F18,"")</f>
        <v>0.43465909090909088</v>
      </c>
      <c r="V42" s="112">
        <f>IFERROR('2) Nil Settled (NY)'!G18/'1) Claims Notified'!G18,"")</f>
        <v>0.34023668639053256</v>
      </c>
      <c r="W42" s="113">
        <f>IFERROR('2) Nil Settled (NY)'!I18/'1) Claims Notified'!I18,"")</f>
        <v>0.28709055876685935</v>
      </c>
      <c r="X42" s="121"/>
      <c r="Z42" s="100">
        <f t="shared" si="16"/>
        <v>2013</v>
      </c>
      <c r="AA42" s="111">
        <f>1-IFERROR(SUM('2) Nil Settled (NY)'!D18,'4) Settled At Cost (NY)'!D18)/'1) Claims Notified'!D18,"")</f>
        <v>1.3636363636363669E-2</v>
      </c>
      <c r="AB42" s="112">
        <f>1-IFERROR(SUM('2) Nil Settled (NY)'!E18,'4) Settled At Cost (NY)'!E18)/'1) Claims Notified'!E18,"")</f>
        <v>1.2393493415956636E-2</v>
      </c>
      <c r="AC42" s="112">
        <f>1-IFERROR(SUM('2) Nil Settled (NY)'!F18,'4) Settled At Cost (NY)'!F18)/'1) Claims Notified'!F18,"")</f>
        <v>1.7045454545454586E-2</v>
      </c>
      <c r="AD42" s="112">
        <f>1-IFERROR(SUM('2) Nil Settled (NY)'!G18,'4) Settled At Cost (NY)'!G18)/'1) Claims Notified'!G18,"")</f>
        <v>1.3313609467455634E-2</v>
      </c>
      <c r="AE42" s="113">
        <f>1-IFERROR(SUM('2) Nil Settled (NY)'!I18,'4) Settled At Cost (NY)'!I18)/'1) Claims Notified'!I18,"")</f>
        <v>8.0924855491329994E-3</v>
      </c>
      <c r="AF42" s="121"/>
      <c r="AH42" s="100">
        <f t="shared" si="17"/>
        <v>2013</v>
      </c>
      <c r="AI42" s="111">
        <f>IFERROR('4) Settled At Cost (NY)'!D18/'1) Claims Notified'!D18,"")</f>
        <v>0.68181818181818177</v>
      </c>
      <c r="AJ42" s="112">
        <f>IFERROR('4) Settled At Cost (NY)'!E18/'1) Claims Notified'!E18,"")</f>
        <v>0.53834237025561582</v>
      </c>
      <c r="AK42" s="112">
        <f>IFERROR('4) Settled At Cost (NY)'!F18/'1) Claims Notified'!F18,"")</f>
        <v>0.54829545454545459</v>
      </c>
      <c r="AL42" s="112">
        <f>IFERROR('4) Settled At Cost (NY)'!G18/'1) Claims Notified'!G18,"")</f>
        <v>0.64644970414201186</v>
      </c>
      <c r="AM42" s="113">
        <f>IFERROR('4) Settled At Cost (NY)'!I18/'1) Claims Notified'!I18,"")</f>
        <v>0.70481695568400771</v>
      </c>
      <c r="AN42" s="121"/>
      <c r="AO42" s="114"/>
      <c r="AP42" s="114"/>
      <c r="AQ42" s="114"/>
      <c r="AR42" s="114"/>
      <c r="AS42" s="114"/>
    </row>
    <row r="43" spans="2:45" x14ac:dyDescent="0.3">
      <c r="B43" s="100">
        <f t="shared" si="13"/>
        <v>2014</v>
      </c>
      <c r="C43" s="9">
        <f>IFERROR('6) Incurred (NY)'!D19/'1) Claims Notified'!D19,"")</f>
        <v>5443.0233749655645</v>
      </c>
      <c r="D43" s="8">
        <f>IFERROR('6) Incurred (NY)'!E19/'1) Claims Notified'!E19,"")</f>
        <v>13964.185990794707</v>
      </c>
      <c r="E43" s="8">
        <f>IFERROR('6) Incurred (NY)'!F19/'1) Claims Notified'!F19,"")</f>
        <v>21894.535110785648</v>
      </c>
      <c r="F43" s="8">
        <f>IFERROR('6) Incurred (NY)'!G19/'1) Claims Notified'!G19,"")</f>
        <v>16662.325897579136</v>
      </c>
      <c r="G43" s="10">
        <f>IFERROR('6) Incurred (NY)'!I19/'1) Claims Notified'!I19,"")</f>
        <v>71606.47528466674</v>
      </c>
      <c r="H43" s="241"/>
      <c r="I43" s="33"/>
      <c r="J43" s="100">
        <f t="shared" si="14"/>
        <v>2014</v>
      </c>
      <c r="K43" s="9">
        <f>IFERROR('6) Incurred (NY)'!D19/('1) Claims Notified'!D19-'2) Nil Settled (NY)'!D19),"")</f>
        <v>8081.0531088445805</v>
      </c>
      <c r="L43" s="8">
        <f>IFERROR('6) Incurred (NY)'!E19/('1) Claims Notified'!E19-'2) Nil Settled (NY)'!E19),"")</f>
        <v>24581.748234865434</v>
      </c>
      <c r="M43" s="8">
        <f>IFERROR('6) Incurred (NY)'!F19/('1) Claims Notified'!F19-'2) Nil Settled (NY)'!F19),"")</f>
        <v>37902.332007822326</v>
      </c>
      <c r="N43" s="8">
        <f>IFERROR('6) Incurred (NY)'!G19/('1) Claims Notified'!G19-'2) Nil Settled (NY)'!G19),"")</f>
        <v>25923.982370519228</v>
      </c>
      <c r="O43" s="10">
        <f>IFERROR('6) Incurred (NY)'!I19/('1) Claims Notified'!I19-'2) Nil Settled (NY)'!I19),"")</f>
        <v>101200.72357897795</v>
      </c>
      <c r="R43" s="100">
        <f t="shared" si="15"/>
        <v>2014</v>
      </c>
      <c r="S43" s="111">
        <f>IFERROR('2) Nil Settled (NY)'!D19/'1) Claims Notified'!D19,"")</f>
        <v>0.32644628099173556</v>
      </c>
      <c r="T43" s="112">
        <f>IFERROR('2) Nil Settled (NY)'!E19/'1) Claims Notified'!E19,"")</f>
        <v>0.43192868719611022</v>
      </c>
      <c r="U43" s="112">
        <f>IFERROR('2) Nil Settled (NY)'!F19/'1) Claims Notified'!F19,"")</f>
        <v>0.42234332425068122</v>
      </c>
      <c r="V43" s="112">
        <f>IFERROR('2) Nil Settled (NY)'!G19/'1) Claims Notified'!G19,"")</f>
        <v>0.35726210350584309</v>
      </c>
      <c r="W43" s="113">
        <f>IFERROR('2) Nil Settled (NY)'!I19/'1) Claims Notified'!I19,"")</f>
        <v>0.29243119266055045</v>
      </c>
      <c r="X43" s="121"/>
      <c r="Z43" s="100">
        <f t="shared" si="16"/>
        <v>2014</v>
      </c>
      <c r="AA43" s="111">
        <f>1-IFERROR(SUM('2) Nil Settled (NY)'!D19,'4) Settled At Cost (NY)'!D19)/'1) Claims Notified'!D19,"")</f>
        <v>1.2396694214875992E-2</v>
      </c>
      <c r="AB43" s="112">
        <f>1-IFERROR(SUM('2) Nil Settled (NY)'!E19,'4) Settled At Cost (NY)'!E19)/'1) Claims Notified'!E19,"")</f>
        <v>3.3225283630470059E-2</v>
      </c>
      <c r="AC43" s="112">
        <f>1-IFERROR(SUM('2) Nil Settled (NY)'!F19,'4) Settled At Cost (NY)'!F19)/'1) Claims Notified'!F19,"")</f>
        <v>1.9073569482288777E-2</v>
      </c>
      <c r="AD43" s="112">
        <f>1-IFERROR(SUM('2) Nil Settled (NY)'!G19,'4) Settled At Cost (NY)'!G19)/'1) Claims Notified'!G19,"")</f>
        <v>2.3372287145242088E-2</v>
      </c>
      <c r="AE43" s="113">
        <f>1-IFERROR(SUM('2) Nil Settled (NY)'!I19,'4) Settled At Cost (NY)'!I19)/'1) Claims Notified'!I19,"")</f>
        <v>2.5229357798165153E-2</v>
      </c>
      <c r="AF43" s="121"/>
      <c r="AH43" s="100">
        <f t="shared" si="17"/>
        <v>2014</v>
      </c>
      <c r="AI43" s="111">
        <f>IFERROR('4) Settled At Cost (NY)'!D19/'1) Claims Notified'!D19,"")</f>
        <v>0.66115702479338845</v>
      </c>
      <c r="AJ43" s="112">
        <f>IFERROR('4) Settled At Cost (NY)'!E19/'1) Claims Notified'!E19,"")</f>
        <v>0.53484602917341972</v>
      </c>
      <c r="AK43" s="112">
        <f>IFERROR('4) Settled At Cost (NY)'!F19/'1) Claims Notified'!F19,"")</f>
        <v>0.55858310626703001</v>
      </c>
      <c r="AL43" s="112">
        <f>IFERROR('4) Settled At Cost (NY)'!G19/'1) Claims Notified'!G19,"")</f>
        <v>0.61936560934891483</v>
      </c>
      <c r="AM43" s="113">
        <f>IFERROR('4) Settled At Cost (NY)'!I19/'1) Claims Notified'!I19,"")</f>
        <v>0.68233944954128445</v>
      </c>
      <c r="AN43" s="121"/>
      <c r="AO43" s="114"/>
      <c r="AP43" s="114"/>
      <c r="AQ43" s="114"/>
      <c r="AR43" s="114"/>
      <c r="AS43" s="114"/>
    </row>
    <row r="44" spans="2:45" x14ac:dyDescent="0.3">
      <c r="B44" s="100">
        <f t="shared" si="13"/>
        <v>2015</v>
      </c>
      <c r="C44" s="9">
        <f>IFERROR('6) Incurred (NY)'!D20/'1) Claims Notified'!D20,"")</f>
        <v>5539.0473228873243</v>
      </c>
      <c r="D44" s="8">
        <f>IFERROR('6) Incurred (NY)'!E20/'1) Claims Notified'!E20,"")</f>
        <v>15894.138510481951</v>
      </c>
      <c r="E44" s="8">
        <f>IFERROR('6) Incurred (NY)'!F20/'1) Claims Notified'!F20,"")</f>
        <v>17808.319740619307</v>
      </c>
      <c r="F44" s="8">
        <f>IFERROR('6) Incurred (NY)'!G20/'1) Claims Notified'!G20,"")</f>
        <v>19399.562013077229</v>
      </c>
      <c r="G44" s="10">
        <f>IFERROR('6) Incurred (NY)'!I20/'1) Claims Notified'!I20,"")</f>
        <v>75363.328780294774</v>
      </c>
      <c r="H44" s="241"/>
      <c r="I44" s="33"/>
      <c r="J44" s="100">
        <f t="shared" si="14"/>
        <v>2015</v>
      </c>
      <c r="K44" s="9">
        <f>IFERROR('6) Incurred (NY)'!D20/('1) Claims Notified'!D20-'2) Nil Settled (NY)'!D20),"")</f>
        <v>8870.8051110902252</v>
      </c>
      <c r="L44" s="8">
        <f>IFERROR('6) Incurred (NY)'!E20/('1) Claims Notified'!E20-'2) Nil Settled (NY)'!E20),"")</f>
        <v>26577.474126060388</v>
      </c>
      <c r="M44" s="8">
        <f>IFERROR('6) Incurred (NY)'!F20/('1) Claims Notified'!F20-'2) Nil Settled (NY)'!F20),"")</f>
        <v>35812.335302564097</v>
      </c>
      <c r="N44" s="8">
        <f>IFERROR('6) Incurred (NY)'!G20/('1) Claims Notified'!G20-'2) Nil Settled (NY)'!G20),"")</f>
        <v>28398.426443385782</v>
      </c>
      <c r="O44" s="10">
        <f>IFERROR('6) Incurred (NY)'!I20/('1) Claims Notified'!I20-'2) Nil Settled (NY)'!I20),"")</f>
        <v>104814.77798139206</v>
      </c>
      <c r="R44" s="100">
        <f t="shared" si="15"/>
        <v>2015</v>
      </c>
      <c r="S44" s="111">
        <f>IFERROR('2) Nil Settled (NY)'!D20/'1) Claims Notified'!D20,"")</f>
        <v>0.37558685446009388</v>
      </c>
      <c r="T44" s="112">
        <f>IFERROR('2) Nil Settled (NY)'!E20/'1) Claims Notified'!E20,"")</f>
        <v>0.40196956132497763</v>
      </c>
      <c r="U44" s="112">
        <f>IFERROR('2) Nil Settled (NY)'!F20/'1) Claims Notified'!F20,"")</f>
        <v>0.50273224043715847</v>
      </c>
      <c r="V44" s="112">
        <f>IFERROR('2) Nil Settled (NY)'!G20/'1) Claims Notified'!G20,"")</f>
        <v>0.31687898089171973</v>
      </c>
      <c r="W44" s="113">
        <f>IFERROR('2) Nil Settled (NY)'!I20/'1) Claims Notified'!I20,"")</f>
        <v>0.28098565649135709</v>
      </c>
      <c r="X44" s="121"/>
      <c r="Z44" s="100">
        <f t="shared" si="16"/>
        <v>2015</v>
      </c>
      <c r="AA44" s="111">
        <f>1-IFERROR(SUM('2) Nil Settled (NY)'!D20,'4) Settled At Cost (NY)'!D20)/'1) Claims Notified'!D20,"")</f>
        <v>2.8169014084507005E-2</v>
      </c>
      <c r="AB44" s="112">
        <f>1-IFERROR(SUM('2) Nil Settled (NY)'!E20,'4) Settled At Cost (NY)'!E20)/'1) Claims Notified'!E20,"")</f>
        <v>3.9391226499552401E-2</v>
      </c>
      <c r="AC44" s="112">
        <f>1-IFERROR(SUM('2) Nil Settled (NY)'!F20,'4) Settled At Cost (NY)'!F20)/'1) Claims Notified'!F20,"")</f>
        <v>4.0983606557377095E-2</v>
      </c>
      <c r="AD44" s="112">
        <f>1-IFERROR(SUM('2) Nil Settled (NY)'!G20,'4) Settled At Cost (NY)'!G20)/'1) Claims Notified'!G20,"")</f>
        <v>4.9363057324840809E-2</v>
      </c>
      <c r="AE44" s="113">
        <f>1-IFERROR(SUM('2) Nil Settled (NY)'!I20,'4) Settled At Cost (NY)'!I20)/'1) Claims Notified'!I20,"")</f>
        <v>5.0018389113644757E-2</v>
      </c>
      <c r="AF44" s="121"/>
      <c r="AH44" s="100">
        <f t="shared" si="17"/>
        <v>2015</v>
      </c>
      <c r="AI44" s="111">
        <f>IFERROR('4) Settled At Cost (NY)'!D20/'1) Claims Notified'!D20,"")</f>
        <v>0.59624413145539901</v>
      </c>
      <c r="AJ44" s="112">
        <f>IFERROR('4) Settled At Cost (NY)'!E20/'1) Claims Notified'!E20,"")</f>
        <v>0.55863921217546997</v>
      </c>
      <c r="AK44" s="112">
        <f>IFERROR('4) Settled At Cost (NY)'!F20/'1) Claims Notified'!F20,"")</f>
        <v>0.45628415300546449</v>
      </c>
      <c r="AL44" s="112">
        <f>IFERROR('4) Settled At Cost (NY)'!G20/'1) Claims Notified'!G20,"")</f>
        <v>0.63375796178343946</v>
      </c>
      <c r="AM44" s="113">
        <f>IFERROR('4) Settled At Cost (NY)'!I20/'1) Claims Notified'!I20,"")</f>
        <v>0.66899595439499815</v>
      </c>
      <c r="AN44" s="121"/>
      <c r="AO44" s="114"/>
      <c r="AP44" s="114"/>
      <c r="AQ44" s="114"/>
      <c r="AR44" s="114"/>
      <c r="AS44" s="114"/>
    </row>
    <row r="45" spans="2:45" x14ac:dyDescent="0.3">
      <c r="B45" s="100">
        <f t="shared" si="13"/>
        <v>2016</v>
      </c>
      <c r="C45" s="9">
        <f>IFERROR('6) Incurred (NY)'!D21/'1) Claims Notified'!D21,"")</f>
        <v>6468.2764567938411</v>
      </c>
      <c r="D45" s="8">
        <f>IFERROR('6) Incurred (NY)'!E21/'1) Claims Notified'!E21,"")</f>
        <v>18571.971838984005</v>
      </c>
      <c r="E45" s="8">
        <f>IFERROR('6) Incurred (NY)'!F21/'1) Claims Notified'!F21,"")</f>
        <v>29136.447015683061</v>
      </c>
      <c r="F45" s="8">
        <f>IFERROR('6) Incurred (NY)'!G21/'1) Claims Notified'!G21,"")</f>
        <v>22081.975326522439</v>
      </c>
      <c r="G45" s="10">
        <f>IFERROR('6) Incurred (NY)'!I21/'1) Claims Notified'!I21,"")</f>
        <v>84514.560008963294</v>
      </c>
      <c r="H45" s="241"/>
      <c r="I45" s="33"/>
      <c r="J45" s="100">
        <f t="shared" si="14"/>
        <v>2016</v>
      </c>
      <c r="K45" s="9">
        <f>IFERROR('6) Incurred (NY)'!D21/('1) Claims Notified'!D21-'2) Nil Settled (NY)'!D21),"")</f>
        <v>10737.338918277777</v>
      </c>
      <c r="L45" s="8">
        <f>IFERROR('6) Incurred (NY)'!E21/('1) Claims Notified'!E21-'2) Nil Settled (NY)'!E21),"")</f>
        <v>29890.638140852996</v>
      </c>
      <c r="M45" s="8">
        <f>IFERROR('6) Incurred (NY)'!F21/('1) Claims Notified'!F21-'2) Nil Settled (NY)'!F21),"")</f>
        <v>51666.37406850775</v>
      </c>
      <c r="N45" s="8">
        <f>IFERROR('6) Incurred (NY)'!G21/('1) Claims Notified'!G21-'2) Nil Settled (NY)'!G21),"")</f>
        <v>31545.6790378892</v>
      </c>
      <c r="O45" s="10">
        <f>IFERROR('6) Incurred (NY)'!I21/('1) Claims Notified'!I21-'2) Nil Settled (NY)'!I21),"")</f>
        <v>116281.15870402133</v>
      </c>
      <c r="R45" s="100">
        <f t="shared" si="15"/>
        <v>2016</v>
      </c>
      <c r="S45" s="111">
        <f>IFERROR('2) Nil Settled (NY)'!D21/'1) Claims Notified'!D21,"")</f>
        <v>0.39759036144578314</v>
      </c>
      <c r="T45" s="112">
        <f>IFERROR('2) Nil Settled (NY)'!E21/'1) Claims Notified'!E21,"")</f>
        <v>0.37866927592954991</v>
      </c>
      <c r="U45" s="112">
        <f>IFERROR('2) Nil Settled (NY)'!F21/'1) Claims Notified'!F21,"")</f>
        <v>0.43606557377049182</v>
      </c>
      <c r="V45" s="112">
        <f>IFERROR('2) Nil Settled (NY)'!G21/'1) Claims Notified'!G21,"")</f>
        <v>0.3</v>
      </c>
      <c r="W45" s="113">
        <f>IFERROR('2) Nil Settled (NY)'!I21/'1) Claims Notified'!I21,"")</f>
        <v>0.27318784099766175</v>
      </c>
      <c r="X45" s="121"/>
      <c r="Z45" s="100">
        <f t="shared" si="16"/>
        <v>2016</v>
      </c>
      <c r="AA45" s="111">
        <f>1-IFERROR(SUM('2) Nil Settled (NY)'!D21,'4) Settled At Cost (NY)'!D21)/'1) Claims Notified'!D21,"")</f>
        <v>3.2128514056224855E-2</v>
      </c>
      <c r="AB45" s="112">
        <f>1-IFERROR(SUM('2) Nil Settled (NY)'!E21,'4) Settled At Cost (NY)'!E21)/'1) Claims Notified'!E21,"")</f>
        <v>0.10371819960861062</v>
      </c>
      <c r="AC45" s="112">
        <f>1-IFERROR(SUM('2) Nil Settled (NY)'!F21,'4) Settled At Cost (NY)'!F21)/'1) Claims Notified'!F21,"")</f>
        <v>0.10163934426229504</v>
      </c>
      <c r="AD45" s="112">
        <f>1-IFERROR(SUM('2) Nil Settled (NY)'!G21,'4) Settled At Cost (NY)'!G21)/'1) Claims Notified'!G21,"")</f>
        <v>0.10961538461538467</v>
      </c>
      <c r="AE45" s="113">
        <f>1-IFERROR(SUM('2) Nil Settled (NY)'!I21,'4) Settled At Cost (NY)'!I21)/'1) Claims Notified'!I21,"")</f>
        <v>0.1332813717848792</v>
      </c>
      <c r="AF45" s="121"/>
      <c r="AH45" s="100">
        <f t="shared" si="17"/>
        <v>2016</v>
      </c>
      <c r="AI45" s="111">
        <f>IFERROR('4) Settled At Cost (NY)'!D21/'1) Claims Notified'!D21,"")</f>
        <v>0.57028112449799195</v>
      </c>
      <c r="AJ45" s="112">
        <f>IFERROR('4) Settled At Cost (NY)'!E21/'1) Claims Notified'!E21,"")</f>
        <v>0.51761252446183958</v>
      </c>
      <c r="AK45" s="112">
        <f>IFERROR('4) Settled At Cost (NY)'!F21/'1) Claims Notified'!F21,"")</f>
        <v>0.46229508196721314</v>
      </c>
      <c r="AL45" s="112">
        <f>IFERROR('4) Settled At Cost (NY)'!G21/'1) Claims Notified'!G21,"")</f>
        <v>0.5903846153846154</v>
      </c>
      <c r="AM45" s="113">
        <f>IFERROR('4) Settled At Cost (NY)'!I21/'1) Claims Notified'!I21,"")</f>
        <v>0.59353078721745911</v>
      </c>
      <c r="AN45" s="121"/>
      <c r="AO45" s="114"/>
      <c r="AP45" s="114"/>
      <c r="AQ45" s="114"/>
      <c r="AR45" s="114"/>
      <c r="AS45" s="114"/>
    </row>
    <row r="46" spans="2:45" x14ac:dyDescent="0.3">
      <c r="B46" s="100">
        <f t="shared" si="13"/>
        <v>2017</v>
      </c>
      <c r="C46" s="9">
        <f>IFERROR('6) Incurred (NY)'!D22/'1) Claims Notified'!D22,"")</f>
        <v>8329.8911810582813</v>
      </c>
      <c r="D46" s="8">
        <f>IFERROR('6) Incurred (NY)'!E22/'1) Claims Notified'!E22,"")</f>
        <v>21488.583320496811</v>
      </c>
      <c r="E46" s="8">
        <f>IFERROR('6) Incurred (NY)'!F22/'1) Claims Notified'!F22,"")</f>
        <v>42704.119047250286</v>
      </c>
      <c r="F46" s="8">
        <f>IFERROR('6) Incurred (NY)'!G22/'1) Claims Notified'!G22,"")</f>
        <v>20020.659685765742</v>
      </c>
      <c r="G46" s="10">
        <f>IFERROR('6) Incurred (NY)'!I22/'1) Claims Notified'!I22,"")</f>
        <v>90382.18409577744</v>
      </c>
      <c r="H46" s="241"/>
      <c r="I46" s="33"/>
      <c r="J46" s="100">
        <f t="shared" si="14"/>
        <v>2017</v>
      </c>
      <c r="K46" s="9">
        <f>IFERROR('6) Incurred (NY)'!D22/('1) Claims Notified'!D22-'2) Nil Settled (NY)'!D22),"")</f>
        <v>12122.966629575893</v>
      </c>
      <c r="L46" s="8">
        <f>IFERROR('6) Incurred (NY)'!E22/('1) Claims Notified'!E22-'2) Nil Settled (NY)'!E22),"")</f>
        <v>31674.107955323678</v>
      </c>
      <c r="M46" s="8">
        <f>IFERROR('6) Incurred (NY)'!F22/('1) Claims Notified'!F22-'2) Nil Settled (NY)'!F22),"")</f>
        <v>70072.504734990798</v>
      </c>
      <c r="N46" s="8">
        <f>IFERROR('6) Incurred (NY)'!G22/('1) Claims Notified'!G22-'2) Nil Settled (NY)'!G22),"")</f>
        <v>28274.302118894797</v>
      </c>
      <c r="O46" s="10">
        <f>IFERROR('6) Incurred (NY)'!I22/('1) Claims Notified'!I22-'2) Nil Settled (NY)'!I22),"")</f>
        <v>121636.32255467401</v>
      </c>
      <c r="R46" s="100">
        <f t="shared" si="15"/>
        <v>2017</v>
      </c>
      <c r="S46" s="111">
        <f>IFERROR('2) Nil Settled (NY)'!D22/'1) Claims Notified'!D22,"")</f>
        <v>0.31288343558282211</v>
      </c>
      <c r="T46" s="112">
        <f>IFERROR('2) Nil Settled (NY)'!E22/'1) Claims Notified'!E22,"")</f>
        <v>0.32157258064516131</v>
      </c>
      <c r="U46" s="112">
        <f>IFERROR('2) Nil Settled (NY)'!F22/'1) Claims Notified'!F22,"")</f>
        <v>0.39057239057239057</v>
      </c>
      <c r="V46" s="112">
        <f>IFERROR('2) Nil Settled (NY)'!G22/'1) Claims Notified'!G22,"")</f>
        <v>0.29191321499013806</v>
      </c>
      <c r="W46" s="113">
        <f>IFERROR('2) Nil Settled (NY)'!I22/'1) Claims Notified'!I22,"")</f>
        <v>0.25694741342454042</v>
      </c>
      <c r="X46" s="121"/>
      <c r="Z46" s="100">
        <f t="shared" si="16"/>
        <v>2017</v>
      </c>
      <c r="AA46" s="111">
        <f>1-IFERROR(SUM('2) Nil Settled (NY)'!D22,'4) Settled At Cost (NY)'!D22)/'1) Claims Notified'!D22,"")</f>
        <v>9.2024539877300637E-2</v>
      </c>
      <c r="AB46" s="112">
        <f>1-IFERROR(SUM('2) Nil Settled (NY)'!E22,'4) Settled At Cost (NY)'!E22)/'1) Claims Notified'!E22,"")</f>
        <v>0.2348790322580645</v>
      </c>
      <c r="AC46" s="112">
        <f>1-IFERROR(SUM('2) Nil Settled (NY)'!F22,'4) Settled At Cost (NY)'!F22)/'1) Claims Notified'!F22,"")</f>
        <v>0.27609427609427606</v>
      </c>
      <c r="AD46" s="112">
        <f>1-IFERROR(SUM('2) Nil Settled (NY)'!G22,'4) Settled At Cost (NY)'!G22)/'1) Claims Notified'!G22,"")</f>
        <v>0.20315581854043396</v>
      </c>
      <c r="AE46" s="113">
        <f>1-IFERROR(SUM('2) Nil Settled (NY)'!I22,'4) Settled At Cost (NY)'!I22)/'1) Claims Notified'!I22,"")</f>
        <v>0.2496793501496366</v>
      </c>
      <c r="AF46" s="121"/>
      <c r="AH46" s="100">
        <f t="shared" si="17"/>
        <v>2017</v>
      </c>
      <c r="AI46" s="111">
        <f>IFERROR('4) Settled At Cost (NY)'!D22/'1) Claims Notified'!D22,"")</f>
        <v>0.59509202453987731</v>
      </c>
      <c r="AJ46" s="112">
        <f>IFERROR('4) Settled At Cost (NY)'!E22/'1) Claims Notified'!E22,"")</f>
        <v>0.44354838709677419</v>
      </c>
      <c r="AK46" s="112">
        <f>IFERROR('4) Settled At Cost (NY)'!F22/'1) Claims Notified'!F22,"")</f>
        <v>0.33333333333333331</v>
      </c>
      <c r="AL46" s="112">
        <f>IFERROR('4) Settled At Cost (NY)'!G22/'1) Claims Notified'!G22,"")</f>
        <v>0.50493096646942803</v>
      </c>
      <c r="AM46" s="113">
        <f>IFERROR('4) Settled At Cost (NY)'!I22/'1) Claims Notified'!I22,"")</f>
        <v>0.49337323642582298</v>
      </c>
      <c r="AN46" s="121"/>
      <c r="AO46" s="114"/>
      <c r="AP46" s="114"/>
      <c r="AQ46" s="114"/>
      <c r="AR46" s="114"/>
      <c r="AS46" s="114"/>
    </row>
    <row r="47" spans="2:45" x14ac:dyDescent="0.3">
      <c r="B47" s="100">
        <f t="shared" si="13"/>
        <v>2018</v>
      </c>
      <c r="C47" s="9">
        <f>IFERROR('6) Incurred (NY)'!D23/'1) Claims Notified'!D23,"")</f>
        <v>9472.9386821014486</v>
      </c>
      <c r="D47" s="8">
        <f>IFERROR('6) Incurred (NY)'!E23/'1) Claims Notified'!E23,"")</f>
        <v>21616.00661168584</v>
      </c>
      <c r="E47" s="8">
        <f>IFERROR('6) Incurred (NY)'!F23/'1) Claims Notified'!F23,"")</f>
        <v>43368.283700721775</v>
      </c>
      <c r="F47" s="8">
        <f>IFERROR('6) Incurred (NY)'!G23/'1) Claims Notified'!G23,"")</f>
        <v>22959.080809222425</v>
      </c>
      <c r="G47" s="10">
        <f>IFERROR('6) Incurred (NY)'!I23/'1) Claims Notified'!I23,"")</f>
        <v>104392.21306934596</v>
      </c>
      <c r="H47" s="241"/>
      <c r="I47" s="33"/>
      <c r="J47" s="100">
        <f t="shared" si="14"/>
        <v>2018</v>
      </c>
      <c r="K47" s="9">
        <f>IFERROR('6) Incurred (NY)'!D23/('1) Claims Notified'!D23-'2) Nil Settled (NY)'!D23),"")</f>
        <v>12379.408505018939</v>
      </c>
      <c r="L47" s="8">
        <f>IFERROR('6) Incurred (NY)'!E23/('1) Claims Notified'!E23-'2) Nil Settled (NY)'!E23),"")</f>
        <v>31340.021385379321</v>
      </c>
      <c r="M47" s="8">
        <f>IFERROR('6) Incurred (NY)'!F23/('1) Claims Notified'!F23-'2) Nil Settled (NY)'!F23),"")</f>
        <v>68419.528322877843</v>
      </c>
      <c r="N47" s="8">
        <f>IFERROR('6) Incurred (NY)'!G23/('1) Claims Notified'!G23-'2) Nil Settled (NY)'!G23),"")</f>
        <v>33236.575098167545</v>
      </c>
      <c r="O47" s="10">
        <f>IFERROR('6) Incurred (NY)'!I23/('1) Claims Notified'!I23-'2) Nil Settled (NY)'!I23),"")</f>
        <v>131125.45705112556</v>
      </c>
      <c r="R47" s="100">
        <f t="shared" si="15"/>
        <v>2018</v>
      </c>
      <c r="S47" s="111">
        <f>IFERROR('2) Nil Settled (NY)'!D23/'1) Claims Notified'!D23,"")</f>
        <v>0.23478260869565218</v>
      </c>
      <c r="T47" s="112">
        <f>IFERROR('2) Nil Settled (NY)'!E23/'1) Claims Notified'!E23,"")</f>
        <v>0.31027466937945064</v>
      </c>
      <c r="U47" s="112">
        <f>IFERROR('2) Nil Settled (NY)'!F23/'1) Claims Notified'!F23,"")</f>
        <v>0.36614173228346458</v>
      </c>
      <c r="V47" s="112">
        <f>IFERROR('2) Nil Settled (NY)'!G23/'1) Claims Notified'!G23,"")</f>
        <v>0.3092224231464738</v>
      </c>
      <c r="W47" s="113">
        <f>IFERROR('2) Nil Settled (NY)'!I23/'1) Claims Notified'!I23,"")</f>
        <v>0.20387531592249369</v>
      </c>
      <c r="X47" s="121"/>
      <c r="Z47" s="100">
        <f t="shared" si="16"/>
        <v>2018</v>
      </c>
      <c r="AA47" s="111">
        <f>1-IFERROR(SUM('2) Nil Settled (NY)'!D23,'4) Settled At Cost (NY)'!D23)/'1) Claims Notified'!D23,"")</f>
        <v>0.19999999999999996</v>
      </c>
      <c r="AB47" s="112">
        <f>1-IFERROR(SUM('2) Nil Settled (NY)'!E23,'4) Settled At Cost (NY)'!E23)/'1) Claims Notified'!E23,"")</f>
        <v>0.40691759918616477</v>
      </c>
      <c r="AC47" s="112">
        <f>1-IFERROR(SUM('2) Nil Settled (NY)'!F23,'4) Settled At Cost (NY)'!F23)/'1) Claims Notified'!F23,"")</f>
        <v>0.40944881889763785</v>
      </c>
      <c r="AD47" s="112">
        <f>1-IFERROR(SUM('2) Nil Settled (NY)'!G23,'4) Settled At Cost (NY)'!G23)/'1) Claims Notified'!G23,"")</f>
        <v>0.39602169981916813</v>
      </c>
      <c r="AE47" s="113">
        <f>1-IFERROR(SUM('2) Nil Settled (NY)'!I23,'4) Settled At Cost (NY)'!I23)/'1) Claims Notified'!I23,"")</f>
        <v>0.47556866048862678</v>
      </c>
      <c r="AF47" s="121"/>
      <c r="AH47" s="100">
        <f t="shared" si="17"/>
        <v>2018</v>
      </c>
      <c r="AI47" s="111">
        <f>IFERROR('4) Settled At Cost (NY)'!D23/'1) Claims Notified'!D23,"")</f>
        <v>0.56521739130434778</v>
      </c>
      <c r="AJ47" s="112">
        <f>IFERROR('4) Settled At Cost (NY)'!E23/'1) Claims Notified'!E23,"")</f>
        <v>0.28280773143438453</v>
      </c>
      <c r="AK47" s="112">
        <f>IFERROR('4) Settled At Cost (NY)'!F23/'1) Claims Notified'!F23,"")</f>
        <v>0.22440944881889763</v>
      </c>
      <c r="AL47" s="112">
        <f>IFERROR('4) Settled At Cost (NY)'!G23/'1) Claims Notified'!G23,"")</f>
        <v>0.29475587703435807</v>
      </c>
      <c r="AM47" s="113">
        <f>IFERROR('4) Settled At Cost (NY)'!I23/'1) Claims Notified'!I23,"")</f>
        <v>0.32055602358887952</v>
      </c>
      <c r="AN47" s="121"/>
      <c r="AO47" s="114"/>
      <c r="AP47" s="114"/>
      <c r="AQ47" s="114"/>
      <c r="AR47" s="114"/>
      <c r="AS47" s="114"/>
    </row>
    <row r="48" spans="2:45" x14ac:dyDescent="0.3">
      <c r="B48" s="100">
        <f t="shared" ref="B48:B49" si="18">B47+1</f>
        <v>2019</v>
      </c>
      <c r="C48" s="9">
        <f>IFERROR('6) Incurred (NY)'!D24/'1) Claims Notified'!D24,"")</f>
        <v>11915.110957333665</v>
      </c>
      <c r="D48" s="8">
        <f>IFERROR('6) Incurred (NY)'!E24/'1) Claims Notified'!E24,"")</f>
        <v>24989.508690905444</v>
      </c>
      <c r="E48" s="8">
        <f>IFERROR('6) Incurred (NY)'!F24/'1) Claims Notified'!F24,"")</f>
        <v>55936.703483823003</v>
      </c>
      <c r="F48" s="8">
        <f>IFERROR('6) Incurred (NY)'!G24/'1) Claims Notified'!G24,"")</f>
        <v>26752.139872191223</v>
      </c>
      <c r="G48" s="10">
        <f>IFERROR('6) Incurred (NY)'!I24/'1) Claims Notified'!I24,"")</f>
        <v>109523.64998179143</v>
      </c>
      <c r="H48" s="241"/>
      <c r="I48" s="33"/>
      <c r="J48" s="100">
        <f t="shared" si="14"/>
        <v>2019</v>
      </c>
      <c r="K48" s="9">
        <f>IFERROR('6) Incurred (NY)'!D24/('1) Claims Notified'!D24-'2) Nil Settled (NY)'!D24),"")</f>
        <v>14072.579608044289</v>
      </c>
      <c r="L48" s="8">
        <f>IFERROR('6) Incurred (NY)'!E24/('1) Claims Notified'!E24-'2) Nil Settled (NY)'!E24),"")</f>
        <v>31694.011022611783</v>
      </c>
      <c r="M48" s="8">
        <f>IFERROR('6) Incurred (NY)'!F24/('1) Claims Notified'!F24-'2) Nil Settled (NY)'!F24),"")</f>
        <v>70089.363401416776</v>
      </c>
      <c r="N48" s="8">
        <f>IFERROR('6) Incurred (NY)'!G24/('1) Claims Notified'!G24-'2) Nil Settled (NY)'!G24),"")</f>
        <v>31706.239848522931</v>
      </c>
      <c r="O48" s="10">
        <f>IFERROR('6) Incurred (NY)'!I24/('1) Claims Notified'!I24-'2) Nil Settled (NY)'!I24),"")</f>
        <v>129975.81167600394</v>
      </c>
      <c r="R48" s="100">
        <f t="shared" si="15"/>
        <v>2019</v>
      </c>
      <c r="S48" s="111">
        <f>IFERROR('2) Nil Settled (NY)'!D24/'1) Claims Notified'!D24,"")</f>
        <v>0.15331010452961671</v>
      </c>
      <c r="T48" s="112">
        <f>IFERROR('2) Nil Settled (NY)'!E24/'1) Claims Notified'!E24,"")</f>
        <v>0.21153846153846154</v>
      </c>
      <c r="U48" s="112">
        <f>IFERROR('2) Nil Settled (NY)'!F24/'1) Claims Notified'!F24,"")</f>
        <v>0.20192307692307693</v>
      </c>
      <c r="V48" s="112">
        <f>IFERROR('2) Nil Settled (NY)'!G24/'1) Claims Notified'!G24,"")</f>
        <v>0.15625</v>
      </c>
      <c r="W48" s="113">
        <f>IFERROR('2) Nil Settled (NY)'!I24/'1) Claims Notified'!I24,"")</f>
        <v>0.15735359856951275</v>
      </c>
      <c r="X48" s="121"/>
      <c r="Z48" s="100">
        <f t="shared" si="16"/>
        <v>2019</v>
      </c>
      <c r="AA48" s="111">
        <f>1-IFERROR(SUM('2) Nil Settled (NY)'!D24,'4) Settled At Cost (NY)'!D24)/'1) Claims Notified'!D24,"")</f>
        <v>0.58885017421602792</v>
      </c>
      <c r="AB48" s="112">
        <f>1-IFERROR(SUM('2) Nil Settled (NY)'!E24,'4) Settled At Cost (NY)'!E24)/'1) Claims Notified'!E24,"")</f>
        <v>0.64807692307692299</v>
      </c>
      <c r="AC48" s="112">
        <f>1-IFERROR(SUM('2) Nil Settled (NY)'!F24,'4) Settled At Cost (NY)'!F24)/'1) Claims Notified'!F24,"")</f>
        <v>0.66987179487179493</v>
      </c>
      <c r="AD48" s="112">
        <f>1-IFERROR(SUM('2) Nil Settled (NY)'!G24,'4) Settled At Cost (NY)'!G24)/'1) Claims Notified'!G24,"")</f>
        <v>0.6875</v>
      </c>
      <c r="AE48" s="113">
        <f>1-IFERROR(SUM('2) Nil Settled (NY)'!I24,'4) Settled At Cost (NY)'!I24)/'1) Claims Notified'!I24,"")</f>
        <v>0.70719713902548054</v>
      </c>
      <c r="AF48" s="121"/>
      <c r="AH48" s="100">
        <f t="shared" si="17"/>
        <v>2019</v>
      </c>
      <c r="AI48" s="111">
        <f>IFERROR('4) Settled At Cost (NY)'!D24/'1) Claims Notified'!D24,"")</f>
        <v>0.25783972125435539</v>
      </c>
      <c r="AJ48" s="112">
        <f>IFERROR('4) Settled At Cost (NY)'!E24/'1) Claims Notified'!E24,"")</f>
        <v>0.14038461538461539</v>
      </c>
      <c r="AK48" s="112">
        <f>IFERROR('4) Settled At Cost (NY)'!F24/'1) Claims Notified'!F24,"")</f>
        <v>0.12820512820512819</v>
      </c>
      <c r="AL48" s="112">
        <f>IFERROR('4) Settled At Cost (NY)'!G24/'1) Claims Notified'!G24,"")</f>
        <v>0.15625</v>
      </c>
      <c r="AM48" s="113">
        <f>IFERROR('4) Settled At Cost (NY)'!I24/'1) Claims Notified'!I24,"")</f>
        <v>0.13544926240500671</v>
      </c>
      <c r="AN48" s="121"/>
      <c r="AO48" s="114"/>
      <c r="AP48" s="114"/>
      <c r="AQ48" s="114"/>
      <c r="AR48" s="114"/>
      <c r="AS48" s="114"/>
    </row>
    <row r="49" spans="2:45" x14ac:dyDescent="0.3">
      <c r="B49" s="104">
        <f t="shared" si="18"/>
        <v>2020</v>
      </c>
      <c r="C49" s="11">
        <f>IFERROR('6) Incurred (NY)'!D25/'1) Claims Notified'!D25,"")</f>
        <v>12996.346158630951</v>
      </c>
      <c r="D49" s="12">
        <f>IFERROR('6) Incurred (NY)'!E25/'1) Claims Notified'!E25,"")</f>
        <v>30878.115945770958</v>
      </c>
      <c r="E49" s="12">
        <f>IFERROR('6) Incurred (NY)'!F25/'1) Claims Notified'!F25,"")</f>
        <v>88082.089009983101</v>
      </c>
      <c r="F49" s="12">
        <f>IFERROR('6) Incurred (NY)'!G25/'1) Claims Notified'!G25,"")</f>
        <v>28159.540321459142</v>
      </c>
      <c r="G49" s="13">
        <f>IFERROR('6) Incurred (NY)'!I25/'1) Claims Notified'!I25,"")</f>
        <v>114107.89526228614</v>
      </c>
      <c r="H49" s="241"/>
      <c r="J49" s="104">
        <f t="shared" si="14"/>
        <v>2020</v>
      </c>
      <c r="K49" s="11">
        <f>IFERROR('6) Incurred (NY)'!D25/('1) Claims Notified'!D25-'2) Nil Settled (NY)'!D25),"")</f>
        <v>14073.391420395947</v>
      </c>
      <c r="L49" s="12">
        <f>IFERROR('6) Incurred (NY)'!E25/('1) Claims Notified'!E25-'2) Nil Settled (NY)'!E25),"")</f>
        <v>33191.839494133979</v>
      </c>
      <c r="M49" s="12">
        <f>IFERROR('6) Incurred (NY)'!F25/('1) Claims Notified'!F25-'2) Nil Settled (NY)'!F25),"")</f>
        <v>92298.784760461014</v>
      </c>
      <c r="N49" s="12">
        <f>IFERROR('6) Incurred (NY)'!G25/('1) Claims Notified'!G25-'2) Nil Settled (NY)'!G25),"")</f>
        <v>30606.261834382134</v>
      </c>
      <c r="O49" s="13">
        <f>IFERROR('6) Incurred (NY)'!I25/('1) Claims Notified'!I25-'2) Nil Settled (NY)'!I25),"")</f>
        <v>121448.90119343635</v>
      </c>
      <c r="R49" s="104">
        <f t="shared" si="15"/>
        <v>2020</v>
      </c>
      <c r="S49" s="115">
        <f>IFERROR('2) Nil Settled (NY)'!D25/'1) Claims Notified'!D25,"")</f>
        <v>7.6530612244897961E-2</v>
      </c>
      <c r="T49" s="116">
        <f>IFERROR('2) Nil Settled (NY)'!E25/'1) Claims Notified'!E25,"")</f>
        <v>6.9707602339181288E-2</v>
      </c>
      <c r="U49" s="116">
        <f>IFERROR('2) Nil Settled (NY)'!F25/'1) Claims Notified'!F25,"")</f>
        <v>4.5685279187817257E-2</v>
      </c>
      <c r="V49" s="116">
        <f>IFERROR('2) Nil Settled (NY)'!G25/'1) Claims Notified'!G25,"")</f>
        <v>7.9941860465116282E-2</v>
      </c>
      <c r="W49" s="117">
        <f>IFERROR('2) Nil Settled (NY)'!I25/'1) Claims Notified'!I25,"")</f>
        <v>6.0445223126867981E-2</v>
      </c>
      <c r="X49" s="121"/>
      <c r="Z49" s="104">
        <f t="shared" si="16"/>
        <v>2020</v>
      </c>
      <c r="AA49" s="115">
        <f>1-IFERROR(SUM('2) Nil Settled (NY)'!D25,'4) Settled At Cost (NY)'!D25)/'1) Claims Notified'!D25,"")</f>
        <v>0.85714285714285721</v>
      </c>
      <c r="AB49" s="116">
        <f>1-IFERROR(SUM('2) Nil Settled (NY)'!E25,'4) Settled At Cost (NY)'!E25)/'1) Claims Notified'!E25,"")</f>
        <v>0.87883040935672518</v>
      </c>
      <c r="AC49" s="116">
        <f>1-IFERROR(SUM('2) Nil Settled (NY)'!F25,'4) Settled At Cost (NY)'!F25)/'1) Claims Notified'!F25,"")</f>
        <v>0.90862944162436543</v>
      </c>
      <c r="AD49" s="116">
        <f>1-IFERROR(SUM('2) Nil Settled (NY)'!G25,'4) Settled At Cost (NY)'!G25)/'1) Claims Notified'!G25,"")</f>
        <v>0.83212209302325579</v>
      </c>
      <c r="AE49" s="117">
        <f>1-IFERROR(SUM('2) Nil Settled (NY)'!I25,'4) Settled At Cost (NY)'!I25)/'1) Claims Notified'!I25,"")</f>
        <v>0.89302277646088835</v>
      </c>
      <c r="AF49" s="121"/>
      <c r="AH49" s="104">
        <f t="shared" si="17"/>
        <v>2020</v>
      </c>
      <c r="AI49" s="115">
        <f>IFERROR('4) Settled At Cost (NY)'!D25/'1) Claims Notified'!D25,"")</f>
        <v>6.6326530612244902E-2</v>
      </c>
      <c r="AJ49" s="116">
        <f>IFERROR('4) Settled At Cost (NY)'!E25/'1) Claims Notified'!E25,"")</f>
        <v>5.146198830409357E-2</v>
      </c>
      <c r="AK49" s="116">
        <f>IFERROR('4) Settled At Cost (NY)'!F25/'1) Claims Notified'!F25,"")</f>
        <v>4.5685279187817257E-2</v>
      </c>
      <c r="AL49" s="116">
        <f>IFERROR('4) Settled At Cost (NY)'!G25/'1) Claims Notified'!G25,"")</f>
        <v>8.7936046511627911E-2</v>
      </c>
      <c r="AM49" s="117">
        <f>IFERROR('4) Settled At Cost (NY)'!I25/'1) Claims Notified'!I25,"")</f>
        <v>4.6532000412243639E-2</v>
      </c>
      <c r="AN49" s="121"/>
      <c r="AO49" s="114"/>
      <c r="AP49" s="114"/>
      <c r="AQ49" s="114"/>
      <c r="AR49" s="114"/>
      <c r="AS49" s="114"/>
    </row>
    <row r="50" spans="2:45" x14ac:dyDescent="0.3">
      <c r="B50" s="108"/>
      <c r="C50" s="8"/>
      <c r="D50" s="8"/>
      <c r="E50" s="8"/>
      <c r="F50" s="8"/>
      <c r="G50" s="8"/>
      <c r="H50" s="8"/>
      <c r="I50" s="8"/>
      <c r="J50" s="8"/>
      <c r="K50" s="8"/>
      <c r="L50" s="8"/>
      <c r="M50" s="8"/>
      <c r="N50" s="8"/>
      <c r="O50" s="8"/>
      <c r="R50" s="108"/>
      <c r="S50" s="112"/>
      <c r="T50" s="112"/>
      <c r="U50" s="112"/>
      <c r="V50" s="112"/>
      <c r="W50" s="112"/>
      <c r="X50" s="121"/>
      <c r="Z50" s="108"/>
      <c r="AA50" s="112"/>
      <c r="AB50" s="112"/>
      <c r="AC50" s="112"/>
      <c r="AD50" s="112"/>
      <c r="AE50" s="112"/>
      <c r="AF50" s="121"/>
      <c r="AH50" s="108"/>
      <c r="AI50" s="112"/>
      <c r="AJ50" s="112"/>
      <c r="AK50" s="112"/>
      <c r="AL50" s="112"/>
      <c r="AM50" s="112"/>
      <c r="AN50" s="121"/>
      <c r="AO50" s="114"/>
      <c r="AP50" s="114"/>
      <c r="AQ50" s="114"/>
      <c r="AR50" s="114"/>
      <c r="AS50" s="114"/>
    </row>
    <row r="51" spans="2:45" x14ac:dyDescent="0.3">
      <c r="J51" s="109"/>
      <c r="K51" s="110"/>
      <c r="L51" s="110"/>
      <c r="M51" s="110"/>
      <c r="N51" s="110"/>
      <c r="O51" s="110"/>
      <c r="R51" s="109"/>
      <c r="S51" s="119"/>
      <c r="T51" s="119"/>
      <c r="U51" s="119"/>
      <c r="V51" s="119"/>
      <c r="W51" s="119"/>
      <c r="X51" s="121"/>
      <c r="Z51" s="108"/>
      <c r="AA51" s="112"/>
      <c r="AB51" s="112"/>
      <c r="AC51" s="112"/>
      <c r="AD51" s="112"/>
      <c r="AE51" s="112"/>
      <c r="AF51" s="121"/>
      <c r="AH51" s="108"/>
      <c r="AI51" s="112"/>
      <c r="AJ51" s="112"/>
      <c r="AK51" s="112"/>
      <c r="AL51" s="112"/>
      <c r="AM51" s="112"/>
      <c r="AN51" s="33"/>
      <c r="AO51" s="114"/>
      <c r="AP51" s="114"/>
      <c r="AQ51" s="114"/>
      <c r="AR51" s="114"/>
      <c r="AS51" s="114"/>
    </row>
    <row r="52" spans="2:45" x14ac:dyDescent="0.3">
      <c r="J52" s="109"/>
      <c r="K52" s="33"/>
      <c r="L52" s="33"/>
      <c r="M52" s="33"/>
      <c r="N52" s="33"/>
      <c r="O52" s="33"/>
      <c r="R52" s="109"/>
      <c r="S52" s="229"/>
      <c r="T52" s="229"/>
      <c r="U52" s="229"/>
      <c r="V52" s="229"/>
      <c r="W52" s="229"/>
      <c r="X52" s="121"/>
      <c r="Z52" s="108"/>
      <c r="AA52" s="112"/>
      <c r="AB52" s="112"/>
      <c r="AC52" s="112"/>
      <c r="AD52" s="112"/>
      <c r="AE52" s="112"/>
      <c r="AF52" s="121"/>
      <c r="AH52" s="108"/>
      <c r="AI52" s="112"/>
      <c r="AJ52" s="112"/>
      <c r="AK52" s="112"/>
      <c r="AL52" s="112"/>
      <c r="AM52" s="112"/>
      <c r="AN52" s="33"/>
      <c r="AO52" s="114"/>
      <c r="AP52" s="114"/>
      <c r="AQ52" s="114"/>
      <c r="AR52" s="114"/>
      <c r="AS52" s="114"/>
    </row>
    <row r="53" spans="2:45" x14ac:dyDescent="0.3">
      <c r="B53" s="256" t="s">
        <v>89</v>
      </c>
      <c r="C53" s="257"/>
      <c r="D53" s="257"/>
      <c r="E53" s="257"/>
      <c r="F53" s="257"/>
      <c r="G53" s="258"/>
      <c r="J53" s="256" t="s">
        <v>90</v>
      </c>
      <c r="K53" s="257"/>
      <c r="L53" s="257"/>
      <c r="M53" s="257"/>
      <c r="N53" s="257"/>
      <c r="O53" s="258"/>
      <c r="S53" s="112"/>
      <c r="U53" s="112"/>
      <c r="V53" s="112"/>
      <c r="W53" s="108"/>
      <c r="X53" s="121"/>
      <c r="Z53" s="108"/>
      <c r="AA53" s="112"/>
      <c r="AB53" s="112"/>
      <c r="AC53" s="112"/>
      <c r="AD53" s="112"/>
      <c r="AE53" s="112"/>
      <c r="AF53" s="121"/>
      <c r="AH53" s="108"/>
      <c r="AI53" s="112"/>
      <c r="AJ53" s="112"/>
      <c r="AK53" s="112"/>
      <c r="AL53" s="112"/>
      <c r="AM53" s="112"/>
      <c r="AN53" s="33"/>
      <c r="AO53" s="114"/>
      <c r="AP53" s="114"/>
      <c r="AQ53" s="114"/>
      <c r="AR53" s="114"/>
      <c r="AS53" s="114"/>
    </row>
    <row r="54" spans="2:45" ht="37.299999999999997" x14ac:dyDescent="0.3">
      <c r="B54" s="49" t="s">
        <v>0</v>
      </c>
      <c r="C54" s="91" t="s">
        <v>31</v>
      </c>
      <c r="D54" s="91" t="s">
        <v>2</v>
      </c>
      <c r="E54" s="91" t="s">
        <v>3</v>
      </c>
      <c r="F54" s="91" t="s">
        <v>7</v>
      </c>
      <c r="G54" s="99" t="s">
        <v>4</v>
      </c>
      <c r="J54" s="49" t="s">
        <v>0</v>
      </c>
      <c r="K54" s="91" t="s">
        <v>31</v>
      </c>
      <c r="L54" s="91" t="s">
        <v>2</v>
      </c>
      <c r="M54" s="91" t="s">
        <v>3</v>
      </c>
      <c r="N54" s="91" t="s">
        <v>7</v>
      </c>
      <c r="O54" s="99" t="s">
        <v>4</v>
      </c>
      <c r="S54" s="226"/>
      <c r="T54" s="226"/>
      <c r="U54" s="226"/>
      <c r="V54" s="226"/>
      <c r="W54" s="226"/>
      <c r="X54" s="121"/>
      <c r="Z54" s="112"/>
      <c r="AA54" s="112"/>
      <c r="AB54" s="112"/>
      <c r="AC54" s="112"/>
      <c r="AD54" s="112"/>
      <c r="AE54" s="112"/>
      <c r="AH54" s="108"/>
      <c r="AI54" s="112"/>
      <c r="AJ54" s="112"/>
      <c r="AK54" s="112"/>
      <c r="AL54" s="112"/>
      <c r="AM54" s="112"/>
      <c r="AN54" s="33"/>
      <c r="AO54" s="114"/>
      <c r="AP54" s="114"/>
      <c r="AQ54" s="114"/>
      <c r="AR54" s="114"/>
      <c r="AS54" s="114"/>
    </row>
    <row r="55" spans="2:45" x14ac:dyDescent="0.3">
      <c r="B55" s="100">
        <f>$B$5</f>
        <v>2001</v>
      </c>
      <c r="C55" s="9">
        <f>IFERROR('7) Paid on Settled (NY)'!D6/SUM('4) Settled At Cost (NY)'!D6,'2) Nil Settled (NY)'!D6),"")</f>
        <v>7206.1781250000004</v>
      </c>
      <c r="D55" s="8">
        <f>IFERROR('7) Paid on Settled (NY)'!E6/SUM('4) Settled At Cost (NY)'!E6,'2) Nil Settled (NY)'!E6),"")</f>
        <v>12821.042842722949</v>
      </c>
      <c r="E55" s="8">
        <f>IFERROR('7) Paid on Settled (NY)'!F6/SUM('4) Settled At Cost (NY)'!F6,'2) Nil Settled (NY)'!F6),"")</f>
        <v>28525.433770491803</v>
      </c>
      <c r="F55" s="8">
        <f>IFERROR('7) Paid on Settled (NY)'!G6/SUM('4) Settled At Cost (NY)'!G6,'2) Nil Settled (NY)'!G6),"")</f>
        <v>18186.087340425533</v>
      </c>
      <c r="G55" s="10">
        <f>IFERROR('7) Paid on Settled (NY)'!I6/SUM('4) Settled At Cost (NY)'!I6,'2) Nil Settled (NY)'!I6),"")</f>
        <v>57594.973287671237</v>
      </c>
      <c r="J55" s="100">
        <f>$B$5</f>
        <v>2001</v>
      </c>
      <c r="K55" s="9">
        <f>IFERROR('7) Paid on Settled (NY)'!D6/'4) Settled At Cost (NY)'!D6,"")</f>
        <v>9223.9080000000013</v>
      </c>
      <c r="L55" s="8">
        <f>IFERROR('7) Paid on Settled (NY)'!E6/'4) Settled At Cost (NY)'!E6,"")</f>
        <v>21318.710773364903</v>
      </c>
      <c r="M55" s="8">
        <f>IFERROR('7) Paid on Settled (NY)'!F6/'4) Settled At Cost (NY)'!F6,"")</f>
        <v>33462.528076923074</v>
      </c>
      <c r="N55" s="8">
        <f>IFERROR('7) Paid on Settled (NY)'!G6/'4) Settled At Cost (NY)'!G6,"")</f>
        <v>22201.197532467533</v>
      </c>
      <c r="O55" s="10">
        <f>IFERROR('7) Paid on Settled (NY)'!I6/'4) Settled At Cost (NY)'!I6,"")</f>
        <v>74957.477390599684</v>
      </c>
      <c r="S55" s="108"/>
      <c r="T55" s="108"/>
      <c r="U55" s="108"/>
      <c r="V55" s="108"/>
      <c r="W55" s="108"/>
      <c r="Z55" s="112"/>
      <c r="AA55" s="112"/>
      <c r="AB55" s="112"/>
      <c r="AC55" s="112"/>
      <c r="AD55" s="112"/>
      <c r="AE55" s="112"/>
      <c r="AH55" s="108"/>
      <c r="AI55" s="112"/>
      <c r="AJ55" s="112"/>
      <c r="AK55" s="112"/>
      <c r="AL55" s="112"/>
      <c r="AM55" s="112"/>
      <c r="AN55" s="33"/>
      <c r="AO55" s="114"/>
      <c r="AP55" s="114"/>
      <c r="AQ55" s="114"/>
      <c r="AR55" s="114"/>
      <c r="AS55" s="114"/>
    </row>
    <row r="56" spans="2:45" x14ac:dyDescent="0.3">
      <c r="B56" s="100">
        <f t="shared" ref="B56:B74" si="19">B55+1</f>
        <v>2002</v>
      </c>
      <c r="C56" s="9">
        <f>IFERROR('7) Paid on Settled (NY)'!D7/SUM('4) Settled At Cost (NY)'!D7,'2) Nil Settled (NY)'!D7),"")</f>
        <v>6902.8450000000003</v>
      </c>
      <c r="D56" s="8">
        <f>IFERROR('7) Paid on Settled (NY)'!E7/SUM('4) Settled At Cost (NY)'!E7,'2) Nil Settled (NY)'!E7),"")</f>
        <v>18745.451196136702</v>
      </c>
      <c r="E56" s="8">
        <f>IFERROR('7) Paid on Settled (NY)'!F7/SUM('4) Settled At Cost (NY)'!F7,'2) Nil Settled (NY)'!F7),"")</f>
        <v>25435.760036679294</v>
      </c>
      <c r="F56" s="8">
        <f>IFERROR('7) Paid on Settled (NY)'!G7/SUM('4) Settled At Cost (NY)'!G7,'2) Nil Settled (NY)'!G7),"")</f>
        <v>14869.369702970296</v>
      </c>
      <c r="G56" s="10">
        <f>IFERROR('7) Paid on Settled (NY)'!I7/SUM('4) Settled At Cost (NY)'!I7,'2) Nil Settled (NY)'!I7),"")</f>
        <v>57103.360650306749</v>
      </c>
      <c r="J56" s="100">
        <f t="shared" ref="J56:J74" si="20">J55+1</f>
        <v>2002</v>
      </c>
      <c r="K56" s="9">
        <f>IFERROR('7) Paid on Settled (NY)'!D7/'4) Settled At Cost (NY)'!D7,"")</f>
        <v>9663.9830000000002</v>
      </c>
      <c r="L56" s="8">
        <f>IFERROR('7) Paid on Settled (NY)'!E7/'4) Settled At Cost (NY)'!E7,"")</f>
        <v>33155.554940867281</v>
      </c>
      <c r="M56" s="8">
        <f>IFERROR('7) Paid on Settled (NY)'!F7/'4) Settled At Cost (NY)'!F7,"")</f>
        <v>29924.423572563875</v>
      </c>
      <c r="N56" s="8">
        <f>IFERROR('7) Paid on Settled (NY)'!G7/'4) Settled At Cost (NY)'!G7,"")</f>
        <v>17878.646904761903</v>
      </c>
      <c r="O56" s="10">
        <f>IFERROR('7) Paid on Settled (NY)'!I7/'4) Settled At Cost (NY)'!I7,"")</f>
        <v>77824.814264214045</v>
      </c>
      <c r="S56" s="108"/>
      <c r="T56" s="108"/>
      <c r="U56" s="108"/>
      <c r="V56" s="108"/>
      <c r="W56" s="108"/>
      <c r="Z56" s="112"/>
      <c r="AA56" s="112"/>
      <c r="AB56" s="112"/>
      <c r="AC56" s="112"/>
      <c r="AD56" s="112"/>
      <c r="AE56" s="112"/>
      <c r="AH56" s="108"/>
      <c r="AI56" s="112"/>
      <c r="AJ56" s="112"/>
      <c r="AK56" s="112"/>
      <c r="AL56" s="112"/>
      <c r="AM56" s="112"/>
      <c r="AN56" s="33"/>
      <c r="AO56" s="114"/>
      <c r="AP56" s="114"/>
      <c r="AQ56" s="114"/>
      <c r="AR56" s="114"/>
      <c r="AS56" s="114"/>
    </row>
    <row r="57" spans="2:45" x14ac:dyDescent="0.3">
      <c r="B57" s="100">
        <f t="shared" si="19"/>
        <v>2003</v>
      </c>
      <c r="C57" s="9">
        <f>IFERROR('7) Paid on Settled (NY)'!D8/SUM('4) Settled At Cost (NY)'!D8,'2) Nil Settled (NY)'!D8),"")</f>
        <v>8660.2599999999984</v>
      </c>
      <c r="D57" s="8">
        <f>IFERROR('7) Paid on Settled (NY)'!E8/SUM('4) Settled At Cost (NY)'!E8,'2) Nil Settled (NY)'!E8),"")</f>
        <v>11702.865627615061</v>
      </c>
      <c r="E57" s="8">
        <f>IFERROR('7) Paid on Settled (NY)'!F8/SUM('4) Settled At Cost (NY)'!F8,'2) Nil Settled (NY)'!F8),"")</f>
        <v>27538.335206611573</v>
      </c>
      <c r="F57" s="8">
        <f>IFERROR('7) Paid on Settled (NY)'!G8/SUM('4) Settled At Cost (NY)'!G8,'2) Nil Settled (NY)'!G8),"")</f>
        <v>14617.882557377048</v>
      </c>
      <c r="G57" s="10">
        <f>IFERROR('7) Paid on Settled (NY)'!I8/SUM('4) Settled At Cost (NY)'!I8,'2) Nil Settled (NY)'!I8),"")</f>
        <v>59210.585805435039</v>
      </c>
      <c r="J57" s="100">
        <f t="shared" si="20"/>
        <v>2003</v>
      </c>
      <c r="K57" s="9">
        <f>IFERROR('7) Paid on Settled (NY)'!D8/'4) Settled At Cost (NY)'!D8,"")</f>
        <v>10234.852727272726</v>
      </c>
      <c r="L57" s="8">
        <f>IFERROR('7) Paid on Settled (NY)'!E8/'4) Settled At Cost (NY)'!E8,"")</f>
        <v>20547.180055096418</v>
      </c>
      <c r="M57" s="8">
        <f>IFERROR('7) Paid on Settled (NY)'!F8/'4) Settled At Cost (NY)'!F8,"")</f>
        <v>42719.725128205137</v>
      </c>
      <c r="N57" s="8">
        <f>IFERROR('7) Paid on Settled (NY)'!G8/'4) Settled At Cost (NY)'!G8,"")</f>
        <v>18576.892416666666</v>
      </c>
      <c r="O57" s="10">
        <f>IFERROR('7) Paid on Settled (NY)'!I8/'4) Settled At Cost (NY)'!I8,"")</f>
        <v>78097.847723504266</v>
      </c>
      <c r="S57" s="108"/>
      <c r="T57" s="108"/>
      <c r="U57" s="108"/>
      <c r="V57" s="108"/>
      <c r="W57" s="108"/>
      <c r="Z57" s="112"/>
      <c r="AA57" s="112"/>
      <c r="AB57" s="112"/>
      <c r="AC57" s="112"/>
      <c r="AD57" s="112"/>
      <c r="AE57" s="112"/>
      <c r="AH57" s="108"/>
      <c r="AI57" s="112"/>
      <c r="AJ57" s="112"/>
      <c r="AK57" s="112"/>
      <c r="AL57" s="112"/>
      <c r="AM57" s="112"/>
      <c r="AN57" s="33"/>
      <c r="AO57" s="114"/>
      <c r="AP57" s="114"/>
      <c r="AQ57" s="114"/>
      <c r="AR57" s="114"/>
      <c r="AS57" s="114"/>
    </row>
    <row r="58" spans="2:45" x14ac:dyDescent="0.3">
      <c r="B58" s="100">
        <f t="shared" si="19"/>
        <v>2004</v>
      </c>
      <c r="C58" s="9">
        <f>IFERROR('7) Paid on Settled (NY)'!D9/SUM('4) Settled At Cost (NY)'!D9,'2) Nil Settled (NY)'!D9),"")</f>
        <v>8266.6448484848497</v>
      </c>
      <c r="D58" s="8">
        <f>IFERROR('7) Paid on Settled (NY)'!E9/SUM('4) Settled At Cost (NY)'!E9,'2) Nil Settled (NY)'!E9),"")</f>
        <v>13115.914570860366</v>
      </c>
      <c r="E58" s="8">
        <f>IFERROR('7) Paid on Settled (NY)'!F9/SUM('4) Settled At Cost (NY)'!F9,'2) Nil Settled (NY)'!F9),"")</f>
        <v>34257.673615384614</v>
      </c>
      <c r="F58" s="8">
        <f>IFERROR('7) Paid on Settled (NY)'!G9/SUM('4) Settled At Cost (NY)'!G9,'2) Nil Settled (NY)'!G9),"")</f>
        <v>16043.527988980719</v>
      </c>
      <c r="G58" s="10">
        <f>IFERROR('7) Paid on Settled (NY)'!I9/SUM('4) Settled At Cost (NY)'!I9,'2) Nil Settled (NY)'!I9),"")</f>
        <v>55643.701076532387</v>
      </c>
      <c r="J58" s="100">
        <f t="shared" si="20"/>
        <v>2004</v>
      </c>
      <c r="K58" s="9">
        <f>IFERROR('7) Paid on Settled (NY)'!D9/'4) Settled At Cost (NY)'!D9,"")</f>
        <v>11366.636666666667</v>
      </c>
      <c r="L58" s="8">
        <f>IFERROR('7) Paid on Settled (NY)'!E9/'4) Settled At Cost (NY)'!E9,"")</f>
        <v>22777.538769593153</v>
      </c>
      <c r="M58" s="8">
        <f>IFERROR('7) Paid on Settled (NY)'!F9/'4) Settled At Cost (NY)'!F9,"")</f>
        <v>45912.346082474229</v>
      </c>
      <c r="N58" s="8">
        <f>IFERROR('7) Paid on Settled (NY)'!G9/'4) Settled At Cost (NY)'!G9,"")</f>
        <v>20948.923237410076</v>
      </c>
      <c r="O58" s="10">
        <f>IFERROR('7) Paid on Settled (NY)'!I9/'4) Settled At Cost (NY)'!I9,"")</f>
        <v>74421.103014619803</v>
      </c>
      <c r="S58" s="108"/>
      <c r="T58" s="108"/>
      <c r="U58" s="108"/>
      <c r="V58" s="108"/>
      <c r="W58" s="108"/>
      <c r="Z58" s="112"/>
      <c r="AA58" s="112"/>
      <c r="AB58" s="112"/>
      <c r="AC58" s="112"/>
      <c r="AD58" s="112"/>
      <c r="AE58" s="112"/>
      <c r="AH58" s="108"/>
      <c r="AI58" s="112"/>
      <c r="AJ58" s="112"/>
      <c r="AK58" s="112"/>
      <c r="AL58" s="112"/>
      <c r="AM58" s="112"/>
      <c r="AN58" s="33"/>
      <c r="AO58" s="114"/>
      <c r="AP58" s="114"/>
      <c r="AQ58" s="114"/>
      <c r="AR58" s="114"/>
      <c r="AS58" s="114"/>
    </row>
    <row r="59" spans="2:45" x14ac:dyDescent="0.3">
      <c r="B59" s="100">
        <f t="shared" si="19"/>
        <v>2005</v>
      </c>
      <c r="C59" s="9">
        <f>IFERROR('7) Paid on Settled (NY)'!D10/SUM('4) Settled At Cost (NY)'!D10,'2) Nil Settled (NY)'!D10),"")</f>
        <v>4920.5881395348842</v>
      </c>
      <c r="D59" s="8">
        <f>IFERROR('7) Paid on Settled (NY)'!E10/SUM('4) Settled At Cost (NY)'!E10,'2) Nil Settled (NY)'!E10),"")</f>
        <v>12913.518119918592</v>
      </c>
      <c r="E59" s="8">
        <f>IFERROR('7) Paid on Settled (NY)'!F10/SUM('4) Settled At Cost (NY)'!F10,'2) Nil Settled (NY)'!F10),"")</f>
        <v>26808.388320610688</v>
      </c>
      <c r="F59" s="8">
        <f>IFERROR('7) Paid on Settled (NY)'!G10/SUM('4) Settled At Cost (NY)'!G10,'2) Nil Settled (NY)'!G10),"")</f>
        <v>10891.767185185186</v>
      </c>
      <c r="G59" s="10">
        <f>IFERROR('7) Paid on Settled (NY)'!I10/SUM('4) Settled At Cost (NY)'!I10,'2) Nil Settled (NY)'!I10),"")</f>
        <v>65104.574110535403</v>
      </c>
      <c r="J59" s="100">
        <f t="shared" si="20"/>
        <v>2005</v>
      </c>
      <c r="K59" s="9">
        <f>IFERROR('7) Paid on Settled (NY)'!D10/'4) Settled At Cost (NY)'!D10,"")</f>
        <v>6411.6754545454551</v>
      </c>
      <c r="L59" s="8">
        <f>IFERROR('7) Paid on Settled (NY)'!E10/'4) Settled At Cost (NY)'!E10,"")</f>
        <v>24866.735479451847</v>
      </c>
      <c r="M59" s="8">
        <f>IFERROR('7) Paid on Settled (NY)'!F10/'4) Settled At Cost (NY)'!F10,"")</f>
        <v>37762.353440860214</v>
      </c>
      <c r="N59" s="8">
        <f>IFERROR('7) Paid on Settled (NY)'!G10/'4) Settled At Cost (NY)'!G10,"")</f>
        <v>17298.689058823529</v>
      </c>
      <c r="O59" s="10">
        <f>IFERROR('7) Paid on Settled (NY)'!I10/'4) Settled At Cost (NY)'!I10,"")</f>
        <v>87056.693787528857</v>
      </c>
      <c r="S59" s="108"/>
      <c r="T59" s="108"/>
      <c r="U59" s="108"/>
      <c r="V59" s="108"/>
      <c r="W59" s="108"/>
      <c r="Z59" s="112"/>
      <c r="AA59" s="112"/>
      <c r="AB59" s="112"/>
      <c r="AC59" s="112"/>
      <c r="AD59" s="112"/>
      <c r="AE59" s="112"/>
      <c r="AH59" s="108"/>
      <c r="AI59" s="112"/>
      <c r="AJ59" s="112"/>
      <c r="AK59" s="112"/>
      <c r="AL59" s="112"/>
      <c r="AM59" s="112"/>
      <c r="AN59" s="33"/>
      <c r="AO59" s="114"/>
      <c r="AP59" s="114"/>
      <c r="AQ59" s="114"/>
      <c r="AR59" s="114"/>
      <c r="AS59" s="114"/>
    </row>
    <row r="60" spans="2:45" x14ac:dyDescent="0.3">
      <c r="B60" s="100">
        <f t="shared" si="19"/>
        <v>2006</v>
      </c>
      <c r="C60" s="9">
        <f>IFERROR('7) Paid on Settled (NY)'!D11/SUM('4) Settled At Cost (NY)'!D11,'2) Nil Settled (NY)'!D11),"")</f>
        <v>4084.8241379310348</v>
      </c>
      <c r="D60" s="8">
        <f>IFERROR('7) Paid on Settled (NY)'!E11/SUM('4) Settled At Cost (NY)'!E11,'2) Nil Settled (NY)'!E11),"")</f>
        <v>17323.009532649441</v>
      </c>
      <c r="E60" s="8">
        <f>IFERROR('7) Paid on Settled (NY)'!F11/SUM('4) Settled At Cost (NY)'!F11,'2) Nil Settled (NY)'!F11),"")</f>
        <v>34292.607665133648</v>
      </c>
      <c r="F60" s="8">
        <f>IFERROR('7) Paid on Settled (NY)'!G11/SUM('4) Settled At Cost (NY)'!G11,'2) Nil Settled (NY)'!G11),"")</f>
        <v>14646.046936045532</v>
      </c>
      <c r="G60" s="10">
        <f>IFERROR('7) Paid on Settled (NY)'!I11/SUM('4) Settled At Cost (NY)'!I11,'2) Nil Settled (NY)'!I11),"")</f>
        <v>67416.835570493</v>
      </c>
      <c r="J60" s="100">
        <f t="shared" si="20"/>
        <v>2006</v>
      </c>
      <c r="K60" s="9">
        <f>IFERROR('7) Paid on Settled (NY)'!D11/'4) Settled At Cost (NY)'!D11,"")</f>
        <v>7403.7437500000005</v>
      </c>
      <c r="L60" s="8">
        <f>IFERROR('7) Paid on Settled (NY)'!E11/'4) Settled At Cost (NY)'!E11,"")</f>
        <v>31910.807033827918</v>
      </c>
      <c r="M60" s="8">
        <f>IFERROR('7) Paid on Settled (NY)'!F11/'4) Settled At Cost (NY)'!F11,"")</f>
        <v>50839.390384673658</v>
      </c>
      <c r="N60" s="8">
        <f>IFERROR('7) Paid on Settled (NY)'!G11/'4) Settled At Cost (NY)'!G11,"")</f>
        <v>25029.123438256483</v>
      </c>
      <c r="O60" s="10">
        <f>IFERROR('7) Paid on Settled (NY)'!I11/'4) Settled At Cost (NY)'!I11,"")</f>
        <v>86875.660555271446</v>
      </c>
      <c r="S60" s="108"/>
      <c r="T60" s="108"/>
      <c r="U60" s="108"/>
      <c r="V60" s="108"/>
      <c r="W60" s="108"/>
      <c r="Z60" s="112"/>
      <c r="AA60" s="112"/>
      <c r="AB60" s="112"/>
      <c r="AC60" s="112"/>
      <c r="AD60" s="112"/>
      <c r="AE60" s="112"/>
      <c r="AH60" s="108"/>
      <c r="AI60" s="112"/>
      <c r="AJ60" s="112"/>
      <c r="AK60" s="112"/>
      <c r="AL60" s="112"/>
      <c r="AM60" s="112"/>
      <c r="AN60" s="33"/>
      <c r="AO60" s="114"/>
      <c r="AP60" s="114"/>
      <c r="AQ60" s="114"/>
      <c r="AR60" s="114"/>
      <c r="AS60" s="114"/>
    </row>
    <row r="61" spans="2:45" x14ac:dyDescent="0.3">
      <c r="B61" s="100">
        <f t="shared" si="19"/>
        <v>2007</v>
      </c>
      <c r="C61" s="9">
        <f>IFERROR('7) Paid on Settled (NY)'!D12/SUM('4) Settled At Cost (NY)'!D12,'2) Nil Settled (NY)'!D12),"")</f>
        <v>3004.0042857142857</v>
      </c>
      <c r="D61" s="8">
        <f>IFERROR('7) Paid on Settled (NY)'!E12/SUM('4) Settled At Cost (NY)'!E12,'2) Nil Settled (NY)'!E12),"")</f>
        <v>14784.983301791344</v>
      </c>
      <c r="E61" s="8">
        <f>IFERROR('7) Paid on Settled (NY)'!F12/SUM('4) Settled At Cost (NY)'!F12,'2) Nil Settled (NY)'!F12),"")</f>
        <v>28335.013543705292</v>
      </c>
      <c r="F61" s="8">
        <f>IFERROR('7) Paid on Settled (NY)'!G12/SUM('4) Settled At Cost (NY)'!G12,'2) Nil Settled (NY)'!G12),"")</f>
        <v>17698.010992106312</v>
      </c>
      <c r="G61" s="10">
        <f>IFERROR('7) Paid on Settled (NY)'!I12/SUM('4) Settled At Cost (NY)'!I12,'2) Nil Settled (NY)'!I12),"")</f>
        <v>69276.216590356998</v>
      </c>
      <c r="J61" s="100">
        <f t="shared" si="20"/>
        <v>2007</v>
      </c>
      <c r="K61" s="9">
        <f>IFERROR('7) Paid on Settled (NY)'!D12/'4) Settled At Cost (NY)'!D12,"")</f>
        <v>7009.3433333333332</v>
      </c>
      <c r="L61" s="8">
        <f>IFERROR('7) Paid on Settled (NY)'!E12/'4) Settled At Cost (NY)'!E12,"")</f>
        <v>25198.55513200042</v>
      </c>
      <c r="M61" s="8">
        <f>IFERROR('7) Paid on Settled (NY)'!F12/'4) Settled At Cost (NY)'!F12,"")</f>
        <v>41522.378337631024</v>
      </c>
      <c r="N61" s="8">
        <f>IFERROR('7) Paid on Settled (NY)'!G12/'4) Settled At Cost (NY)'!G12,"")</f>
        <v>28168.208334764629</v>
      </c>
      <c r="O61" s="10">
        <f>IFERROR('7) Paid on Settled (NY)'!I12/'4) Settled At Cost (NY)'!I12,"")</f>
        <v>91448.769759021219</v>
      </c>
      <c r="S61" s="108"/>
      <c r="T61" s="108"/>
      <c r="U61" s="108"/>
      <c r="V61" s="108"/>
      <c r="W61" s="108"/>
      <c r="Z61" s="112"/>
      <c r="AA61" s="112"/>
      <c r="AB61" s="112"/>
      <c r="AC61" s="112"/>
      <c r="AD61" s="112"/>
      <c r="AE61" s="112"/>
      <c r="AH61" s="108"/>
      <c r="AI61" s="112"/>
      <c r="AJ61" s="112"/>
      <c r="AK61" s="112"/>
      <c r="AL61" s="112"/>
      <c r="AM61" s="112"/>
      <c r="AN61" s="33"/>
      <c r="AO61" s="114"/>
      <c r="AP61" s="114"/>
      <c r="AQ61" s="114"/>
      <c r="AR61" s="114"/>
      <c r="AS61" s="114"/>
    </row>
    <row r="62" spans="2:45" x14ac:dyDescent="0.3">
      <c r="B62" s="100">
        <f t="shared" si="19"/>
        <v>2008</v>
      </c>
      <c r="C62" s="9">
        <f>IFERROR('7) Paid on Settled (NY)'!D13/SUM('4) Settled At Cost (NY)'!D13,'2) Nil Settled (NY)'!D13),"")</f>
        <v>2952.6184900000003</v>
      </c>
      <c r="D62" s="8">
        <f>IFERROR('7) Paid on Settled (NY)'!E13/SUM('4) Settled At Cost (NY)'!E13,'2) Nil Settled (NY)'!E13),"")</f>
        <v>17662.856100387598</v>
      </c>
      <c r="E62" s="8">
        <f>IFERROR('7) Paid on Settled (NY)'!F13/SUM('4) Settled At Cost (NY)'!F13,'2) Nil Settled (NY)'!F13),"")</f>
        <v>23019.000674062918</v>
      </c>
      <c r="F62" s="8">
        <f>IFERROR('7) Paid on Settled (NY)'!G13/SUM('4) Settled At Cost (NY)'!G13,'2) Nil Settled (NY)'!G13),"")</f>
        <v>18397.118702464257</v>
      </c>
      <c r="G62" s="10">
        <f>IFERROR('7) Paid on Settled (NY)'!I13/SUM('4) Settled At Cost (NY)'!I13,'2) Nil Settled (NY)'!I13),"")</f>
        <v>71231.115241733147</v>
      </c>
      <c r="J62" s="100">
        <f t="shared" si="20"/>
        <v>2008</v>
      </c>
      <c r="K62" s="9">
        <f>IFERROR('7) Paid on Settled (NY)'!D13/'4) Settled At Cost (NY)'!D13,"")</f>
        <v>6151.2885208333346</v>
      </c>
      <c r="L62" s="8">
        <f>IFERROR('7) Paid on Settled (NY)'!E13/'4) Settled At Cost (NY)'!E13,"")</f>
        <v>28304.452632919256</v>
      </c>
      <c r="M62" s="8">
        <f>IFERROR('7) Paid on Settled (NY)'!F13/'4) Settled At Cost (NY)'!F13,"")</f>
        <v>40364.303998884978</v>
      </c>
      <c r="N62" s="8">
        <f>IFERROR('7) Paid on Settled (NY)'!G13/'4) Settled At Cost (NY)'!G13,"")</f>
        <v>28596.223105935671</v>
      </c>
      <c r="O62" s="10">
        <f>IFERROR('7) Paid on Settled (NY)'!I13/'4) Settled At Cost (NY)'!I13,"")</f>
        <v>92925.425309190716</v>
      </c>
      <c r="S62" s="108"/>
      <c r="T62" s="108"/>
      <c r="U62" s="108"/>
      <c r="V62" s="108"/>
      <c r="W62" s="108"/>
      <c r="Z62" s="112"/>
      <c r="AA62" s="112"/>
      <c r="AB62" s="112"/>
      <c r="AC62" s="112"/>
      <c r="AD62" s="112"/>
      <c r="AE62" s="112"/>
      <c r="AH62" s="108"/>
      <c r="AI62" s="112"/>
      <c r="AJ62" s="112"/>
      <c r="AK62" s="112"/>
      <c r="AL62" s="112"/>
      <c r="AM62" s="112"/>
      <c r="AN62" s="33"/>
      <c r="AO62" s="114"/>
      <c r="AP62" s="114"/>
      <c r="AQ62" s="114"/>
      <c r="AR62" s="114"/>
      <c r="AS62" s="114"/>
    </row>
    <row r="63" spans="2:45" x14ac:dyDescent="0.3">
      <c r="B63" s="100">
        <f t="shared" si="19"/>
        <v>2009</v>
      </c>
      <c r="C63" s="9">
        <f>IFERROR('7) Paid on Settled (NY)'!D14/SUM('4) Settled At Cost (NY)'!D14,'2) Nil Settled (NY)'!D14),"")</f>
        <v>3750.802273069105</v>
      </c>
      <c r="D63" s="8">
        <f>IFERROR('7) Paid on Settled (NY)'!E14/SUM('4) Settled At Cost (NY)'!E14,'2) Nil Settled (NY)'!E14),"")</f>
        <v>17313.730048921672</v>
      </c>
      <c r="E63" s="8">
        <f>IFERROR('7) Paid on Settled (NY)'!F14/SUM('4) Settled At Cost (NY)'!F14,'2) Nil Settled (NY)'!F14),"")</f>
        <v>29176.752318984967</v>
      </c>
      <c r="F63" s="8">
        <f>IFERROR('7) Paid on Settled (NY)'!G14/SUM('4) Settled At Cost (NY)'!G14,'2) Nil Settled (NY)'!G14),"")</f>
        <v>18290.558824479169</v>
      </c>
      <c r="G63" s="10">
        <f>IFERROR('7) Paid on Settled (NY)'!I14/SUM('4) Settled At Cost (NY)'!I14,'2) Nil Settled (NY)'!I14),"")</f>
        <v>70230.244401392891</v>
      </c>
      <c r="J63" s="100">
        <f t="shared" si="20"/>
        <v>2009</v>
      </c>
      <c r="K63" s="9">
        <f>IFERROR('7) Paid on Settled (NY)'!D14/'4) Settled At Cost (NY)'!D14,"")</f>
        <v>5042.0620719945346</v>
      </c>
      <c r="L63" s="8">
        <f>IFERROR('7) Paid on Settled (NY)'!E14/'4) Settled At Cost (NY)'!E14,"")</f>
        <v>28156.672099761508</v>
      </c>
      <c r="M63" s="8">
        <f>IFERROR('7) Paid on Settled (NY)'!F14/'4) Settled At Cost (NY)'!F14,"")</f>
        <v>48506.350730312508</v>
      </c>
      <c r="N63" s="8">
        <f>IFERROR('7) Paid on Settled (NY)'!G14/'4) Settled At Cost (NY)'!G14,"")</f>
        <v>28350.366177942713</v>
      </c>
      <c r="O63" s="10">
        <f>IFERROR('7) Paid on Settled (NY)'!I14/'4) Settled At Cost (NY)'!I14,"")</f>
        <v>92325.629264391508</v>
      </c>
      <c r="S63" s="108"/>
      <c r="T63" s="108"/>
      <c r="U63" s="108"/>
      <c r="V63" s="108"/>
      <c r="W63" s="108"/>
      <c r="Z63" s="112"/>
      <c r="AA63" s="112"/>
      <c r="AB63" s="112"/>
      <c r="AC63" s="112"/>
      <c r="AD63" s="112"/>
      <c r="AE63" s="112"/>
      <c r="AH63" s="108"/>
      <c r="AI63" s="112"/>
      <c r="AJ63" s="112"/>
      <c r="AK63" s="112"/>
      <c r="AL63" s="112"/>
      <c r="AM63" s="112"/>
      <c r="AN63" s="33"/>
      <c r="AO63" s="114"/>
      <c r="AP63" s="114"/>
      <c r="AQ63" s="114"/>
      <c r="AR63" s="114"/>
      <c r="AS63" s="114"/>
    </row>
    <row r="64" spans="2:45" x14ac:dyDescent="0.3">
      <c r="B64" s="100">
        <f t="shared" si="19"/>
        <v>2010</v>
      </c>
      <c r="C64" s="9">
        <f>IFERROR('7) Paid on Settled (NY)'!D15/SUM('4) Settled At Cost (NY)'!D15,'2) Nil Settled (NY)'!D15),"")</f>
        <v>3149.3909342039801</v>
      </c>
      <c r="D64" s="8">
        <f>IFERROR('7) Paid on Settled (NY)'!E15/SUM('4) Settled At Cost (NY)'!E15,'2) Nil Settled (NY)'!E15),"")</f>
        <v>16126.496450422868</v>
      </c>
      <c r="E64" s="8">
        <f>IFERROR('7) Paid on Settled (NY)'!F15/SUM('4) Settled At Cost (NY)'!F15,'2) Nil Settled (NY)'!F15),"")</f>
        <v>27720.693549812433</v>
      </c>
      <c r="F64" s="8">
        <f>IFERROR('7) Paid on Settled (NY)'!G15/SUM('4) Settled At Cost (NY)'!G15,'2) Nil Settled (NY)'!G15),"")</f>
        <v>15964.562984670581</v>
      </c>
      <c r="G64" s="10">
        <f>IFERROR('7) Paid on Settled (NY)'!I15/SUM('4) Settled At Cost (NY)'!I15,'2) Nil Settled (NY)'!I15),"")</f>
        <v>72779.140134876157</v>
      </c>
      <c r="J64" s="100">
        <f t="shared" si="20"/>
        <v>2010</v>
      </c>
      <c r="K64" s="9">
        <f>IFERROR('7) Paid on Settled (NY)'!D15/'4) Settled At Cost (NY)'!D15,"")</f>
        <v>4907.1905253875975</v>
      </c>
      <c r="L64" s="8">
        <f>IFERROR('7) Paid on Settled (NY)'!E15/'4) Settled At Cost (NY)'!E15,"")</f>
        <v>27885.908385526986</v>
      </c>
      <c r="M64" s="8">
        <f>IFERROR('7) Paid on Settled (NY)'!F15/'4) Settled At Cost (NY)'!F15,"")</f>
        <v>46853.998336911231</v>
      </c>
      <c r="N64" s="8">
        <f>IFERROR('7) Paid on Settled (NY)'!G15/'4) Settled At Cost (NY)'!G15,"")</f>
        <v>25816.112927742619</v>
      </c>
      <c r="O64" s="10">
        <f>IFERROR('7) Paid on Settled (NY)'!I15/'4) Settled At Cost (NY)'!I15,"")</f>
        <v>97847.510625777941</v>
      </c>
      <c r="S64" s="108"/>
      <c r="T64" s="108"/>
      <c r="U64" s="108"/>
      <c r="V64" s="108"/>
      <c r="W64" s="108"/>
      <c r="Z64" s="112"/>
      <c r="AA64" s="112"/>
      <c r="AB64" s="112"/>
      <c r="AC64" s="112"/>
      <c r="AD64" s="112"/>
      <c r="AE64" s="112"/>
      <c r="AH64" s="108"/>
      <c r="AI64" s="112"/>
      <c r="AJ64" s="112"/>
      <c r="AK64" s="112"/>
      <c r="AL64" s="112"/>
      <c r="AM64" s="112"/>
      <c r="AN64" s="33"/>
      <c r="AO64" s="114"/>
      <c r="AP64" s="114"/>
      <c r="AQ64" s="114"/>
      <c r="AR64" s="114"/>
      <c r="AS64" s="114"/>
    </row>
    <row r="65" spans="2:45" x14ac:dyDescent="0.3">
      <c r="B65" s="100">
        <f t="shared" si="19"/>
        <v>2011</v>
      </c>
      <c r="C65" s="9">
        <f>IFERROR('7) Paid on Settled (NY)'!D16/SUM('4) Settled At Cost (NY)'!D16,'2) Nil Settled (NY)'!D16),"")</f>
        <v>2924.2472047619044</v>
      </c>
      <c r="D65" s="8">
        <f>IFERROR('7) Paid on Settled (NY)'!E16/SUM('4) Settled At Cost (NY)'!E16,'2) Nil Settled (NY)'!E16),"")</f>
        <v>16943.648978948437</v>
      </c>
      <c r="E65" s="8">
        <f>IFERROR('7) Paid on Settled (NY)'!F16/SUM('4) Settled At Cost (NY)'!F16,'2) Nil Settled (NY)'!F16),"")</f>
        <v>25005.808815559732</v>
      </c>
      <c r="F65" s="8">
        <f>IFERROR('7) Paid on Settled (NY)'!G16/SUM('4) Settled At Cost (NY)'!G16,'2) Nil Settled (NY)'!G16),"")</f>
        <v>20139.402484589609</v>
      </c>
      <c r="G65" s="10">
        <f>IFERROR('7) Paid on Settled (NY)'!I16/SUM('4) Settled At Cost (NY)'!I16,'2) Nil Settled (NY)'!I16),"")</f>
        <v>70965.480768739013</v>
      </c>
      <c r="J65" s="100">
        <f t="shared" si="20"/>
        <v>2011</v>
      </c>
      <c r="K65" s="9">
        <f>IFERROR('7) Paid on Settled (NY)'!D16/'4) Settled At Cost (NY)'!D16,"")</f>
        <v>4595.2456074829925</v>
      </c>
      <c r="L65" s="8">
        <f>IFERROR('7) Paid on Settled (NY)'!E16/'4) Settled At Cost (NY)'!E16,"")</f>
        <v>28958.236436748241</v>
      </c>
      <c r="M65" s="8">
        <f>IFERROR('7) Paid on Settled (NY)'!F16/'4) Settled At Cost (NY)'!F16,"")</f>
        <v>41228.585609125344</v>
      </c>
      <c r="N65" s="8">
        <f>IFERROR('7) Paid on Settled (NY)'!G16/'4) Settled At Cost (NY)'!G16,"")</f>
        <v>31067.760421963816</v>
      </c>
      <c r="O65" s="10">
        <f>IFERROR('7) Paid on Settled (NY)'!I16/'4) Settled At Cost (NY)'!I16,"")</f>
        <v>95657.271595876824</v>
      </c>
      <c r="S65" s="230"/>
      <c r="T65" s="230"/>
      <c r="U65" s="230"/>
      <c r="V65" s="230"/>
      <c r="W65" s="230"/>
      <c r="Z65" s="230"/>
      <c r="AA65" s="230"/>
      <c r="AB65" s="230"/>
      <c r="AC65" s="230"/>
      <c r="AD65" s="230"/>
      <c r="AE65" s="230"/>
      <c r="AH65" s="108"/>
      <c r="AI65" s="112"/>
      <c r="AJ65" s="112"/>
      <c r="AK65" s="112"/>
      <c r="AL65" s="112"/>
      <c r="AM65" s="112"/>
      <c r="AN65" s="33"/>
      <c r="AO65" s="114"/>
      <c r="AP65" s="114"/>
      <c r="AQ65" s="114"/>
      <c r="AR65" s="114"/>
      <c r="AS65" s="114"/>
    </row>
    <row r="66" spans="2:45" x14ac:dyDescent="0.3">
      <c r="B66" s="100">
        <f t="shared" si="19"/>
        <v>2012</v>
      </c>
      <c r="C66" s="9">
        <f>IFERROR('7) Paid on Settled (NY)'!D17/SUM('4) Settled At Cost (NY)'!D17,'2) Nil Settled (NY)'!D17),"")</f>
        <v>3660.7109778549379</v>
      </c>
      <c r="D66" s="8">
        <f>IFERROR('7) Paid on Settled (NY)'!E17/SUM('4) Settled At Cost (NY)'!E17,'2) Nil Settled (NY)'!E17),"")</f>
        <v>16642.466285921411</v>
      </c>
      <c r="E66" s="8">
        <f>IFERROR('7) Paid on Settled (NY)'!F17/SUM('4) Settled At Cost (NY)'!F17,'2) Nil Settled (NY)'!F17),"")</f>
        <v>24652.975484158207</v>
      </c>
      <c r="F66" s="8">
        <f>IFERROR('7) Paid on Settled (NY)'!G17/SUM('4) Settled At Cost (NY)'!G17,'2) Nil Settled (NY)'!G17),"")</f>
        <v>20124.088915833185</v>
      </c>
      <c r="G66" s="10">
        <f>IFERROR('7) Paid on Settled (NY)'!I17/SUM('4) Settled At Cost (NY)'!I17,'2) Nil Settled (NY)'!I17),"")</f>
        <v>70861.959994994395</v>
      </c>
      <c r="J66" s="100">
        <f t="shared" si="20"/>
        <v>2012</v>
      </c>
      <c r="K66" s="9">
        <f>IFERROR('7) Paid on Settled (NY)'!D17/'4) Settled At Cost (NY)'!D17,"")</f>
        <v>5134.5037091991335</v>
      </c>
      <c r="L66" s="8">
        <f>IFERROR('7) Paid on Settled (NY)'!E17/'4) Settled At Cost (NY)'!E17,"")</f>
        <v>27662.477745518023</v>
      </c>
      <c r="M66" s="8">
        <f>IFERROR('7) Paid on Settled (NY)'!F17/'4) Settled At Cost (NY)'!F17,"")</f>
        <v>46924.020969847021</v>
      </c>
      <c r="N66" s="8">
        <f>IFERROR('7) Paid on Settled (NY)'!G17/'4) Settled At Cost (NY)'!G17,"")</f>
        <v>29698.545316317697</v>
      </c>
      <c r="O66" s="10">
        <f>IFERROR('7) Paid on Settled (NY)'!I17/'4) Settled At Cost (NY)'!I17,"")</f>
        <v>97420.946609740276</v>
      </c>
      <c r="S66" s="230"/>
      <c r="T66" s="230"/>
      <c r="U66" s="230"/>
      <c r="V66" s="230"/>
      <c r="W66" s="230"/>
      <c r="Z66" s="230"/>
      <c r="AA66" s="230"/>
      <c r="AB66" s="230"/>
      <c r="AC66" s="230"/>
      <c r="AD66" s="230"/>
      <c r="AE66" s="230"/>
      <c r="AH66" s="108"/>
      <c r="AI66" s="112"/>
      <c r="AJ66" s="112"/>
      <c r="AK66" s="112"/>
      <c r="AL66" s="112"/>
      <c r="AM66" s="112"/>
      <c r="AN66" s="33"/>
      <c r="AO66" s="114"/>
      <c r="AP66" s="114"/>
      <c r="AQ66" s="114"/>
      <c r="AR66" s="114"/>
      <c r="AS66" s="114"/>
    </row>
    <row r="67" spans="2:45" x14ac:dyDescent="0.3">
      <c r="B67" s="100">
        <f t="shared" si="19"/>
        <v>2013</v>
      </c>
      <c r="C67" s="9">
        <f>IFERROR('7) Paid on Settled (NY)'!D18/SUM('4) Settled At Cost (NY)'!D18,'2) Nil Settled (NY)'!D18),"")</f>
        <v>4773.8028084485404</v>
      </c>
      <c r="D67" s="8">
        <f>IFERROR('7) Paid on Settled (NY)'!E18/SUM('4) Settled At Cost (NY)'!E18,'2) Nil Settled (NY)'!E18),"")</f>
        <v>14181.423249784313</v>
      </c>
      <c r="E67" s="8">
        <f>IFERROR('7) Paid on Settled (NY)'!F18/SUM('4) Settled At Cost (NY)'!F18,'2) Nil Settled (NY)'!F18),"")</f>
        <v>20501.2963186657</v>
      </c>
      <c r="F67" s="8">
        <f>IFERROR('7) Paid on Settled (NY)'!G18/SUM('4) Settled At Cost (NY)'!G18,'2) Nil Settled (NY)'!G18),"")</f>
        <v>18413.514956434283</v>
      </c>
      <c r="G67" s="10">
        <f>IFERROR('7) Paid on Settled (NY)'!I18/SUM('4) Settled At Cost (NY)'!I18,'2) Nil Settled (NY)'!I18),"")</f>
        <v>69388.906433747339</v>
      </c>
      <c r="J67" s="100">
        <f t="shared" si="20"/>
        <v>2013</v>
      </c>
      <c r="K67" s="9">
        <f>IFERROR('7) Paid on Settled (NY)'!D18/'4) Settled At Cost (NY)'!D18,"")</f>
        <v>6906.1013962222223</v>
      </c>
      <c r="L67" s="8">
        <f>IFERROR('7) Paid on Settled (NY)'!E18/'4) Settled At Cost (NY)'!E18,"")</f>
        <v>26016.280062553957</v>
      </c>
      <c r="M67" s="8">
        <f>IFERROR('7) Paid on Settled (NY)'!F18/'4) Settled At Cost (NY)'!F18,"")</f>
        <v>36753.619307037996</v>
      </c>
      <c r="N67" s="8">
        <f>IFERROR('7) Paid on Settled (NY)'!G18/'4) Settled At Cost (NY)'!G18,"")</f>
        <v>28104.838617715483</v>
      </c>
      <c r="O67" s="10">
        <f>IFERROR('7) Paid on Settled (NY)'!I18/'4) Settled At Cost (NY)'!I18,"")</f>
        <v>97652.840437652078</v>
      </c>
      <c r="S67" s="230"/>
      <c r="T67" s="230"/>
      <c r="U67" s="230"/>
      <c r="V67" s="230"/>
      <c r="W67" s="230"/>
      <c r="Z67" s="230"/>
      <c r="AA67" s="230"/>
      <c r="AB67" s="230"/>
      <c r="AC67" s="230"/>
      <c r="AD67" s="230"/>
      <c r="AE67" s="230"/>
      <c r="AH67" s="108"/>
      <c r="AI67" s="112"/>
      <c r="AJ67" s="112"/>
      <c r="AK67" s="112"/>
      <c r="AL67" s="112"/>
      <c r="AM67" s="112"/>
      <c r="AN67" s="33"/>
      <c r="AO67" s="114"/>
      <c r="AP67" s="114"/>
      <c r="AQ67" s="114"/>
      <c r="AR67" s="114"/>
      <c r="AS67" s="114"/>
    </row>
    <row r="68" spans="2:45" x14ac:dyDescent="0.3">
      <c r="B68" s="100">
        <f t="shared" si="19"/>
        <v>2014</v>
      </c>
      <c r="C68" s="9">
        <f>IFERROR('7) Paid on Settled (NY)'!D19/SUM('4) Settled At Cost (NY)'!D19,'2) Nil Settled (NY)'!D19),"")</f>
        <v>5374.7002796373781</v>
      </c>
      <c r="D68" s="8">
        <f>IFERROR('7) Paid on Settled (NY)'!E19/SUM('4) Settled At Cost (NY)'!E19,'2) Nil Settled (NY)'!E19),"")</f>
        <v>13231.098127010899</v>
      </c>
      <c r="E68" s="8">
        <f>IFERROR('7) Paid on Settled (NY)'!F19/SUM('4) Settled At Cost (NY)'!F19,'2) Nil Settled (NY)'!F19),"")</f>
        <v>20394.659287430553</v>
      </c>
      <c r="F68" s="8">
        <f>IFERROR('7) Paid on Settled (NY)'!G19/SUM('4) Settled At Cost (NY)'!G19,'2) Nil Settled (NY)'!G19),"")</f>
        <v>15483.101384330312</v>
      </c>
      <c r="G68" s="10">
        <f>IFERROR('7) Paid on Settled (NY)'!I19/SUM('4) Settled At Cost (NY)'!I19,'2) Nil Settled (NY)'!I19),"")</f>
        <v>69625.313101422042</v>
      </c>
      <c r="J68" s="100">
        <f t="shared" si="20"/>
        <v>2014</v>
      </c>
      <c r="K68" s="9">
        <f>IFERROR('7) Paid on Settled (NY)'!D19/'4) Settled At Cost (NY)'!D19,"")</f>
        <v>8028.4585427083339</v>
      </c>
      <c r="L68" s="8">
        <f>IFERROR('7) Paid on Settled (NY)'!E19/'4) Settled At Cost (NY)'!E19,"")</f>
        <v>23916.212220490914</v>
      </c>
      <c r="M68" s="8">
        <f>IFERROR('7) Paid on Settled (NY)'!F19/'4) Settled At Cost (NY)'!F19,"")</f>
        <v>35815.011431585364</v>
      </c>
      <c r="N68" s="8">
        <f>IFERROR('7) Paid on Settled (NY)'!G19/'4) Settled At Cost (NY)'!G19,"")</f>
        <v>24414.054743485802</v>
      </c>
      <c r="O68" s="10">
        <f>IFERROR('7) Paid on Settled (NY)'!I19/'4) Settled At Cost (NY)'!I19,"")</f>
        <v>99464.733002031484</v>
      </c>
      <c r="S68" s="230"/>
      <c r="T68" s="230"/>
      <c r="U68" s="230"/>
      <c r="V68" s="230"/>
      <c r="W68" s="230"/>
      <c r="Z68" s="230"/>
      <c r="AA68" s="230"/>
      <c r="AB68" s="230"/>
      <c r="AC68" s="230"/>
      <c r="AD68" s="230"/>
      <c r="AE68" s="230"/>
      <c r="AH68" s="108"/>
      <c r="AI68" s="112"/>
      <c r="AJ68" s="112"/>
      <c r="AK68" s="112"/>
      <c r="AL68" s="112"/>
      <c r="AM68" s="112"/>
      <c r="AN68" s="33"/>
      <c r="AO68" s="114"/>
      <c r="AP68" s="114"/>
      <c r="AQ68" s="114"/>
      <c r="AR68" s="114"/>
      <c r="AS68" s="114"/>
    </row>
    <row r="69" spans="2:45" x14ac:dyDescent="0.3">
      <c r="B69" s="100">
        <f t="shared" si="19"/>
        <v>2015</v>
      </c>
      <c r="C69" s="9">
        <f>IFERROR('7) Paid on Settled (NY)'!D20/SUM('4) Settled At Cost (NY)'!D20,'2) Nil Settled (NY)'!D20),"")</f>
        <v>5352.0730226650558</v>
      </c>
      <c r="D69" s="8">
        <f>IFERROR('7) Paid on Settled (NY)'!E20/SUM('4) Settled At Cost (NY)'!E20,'2) Nil Settled (NY)'!E20),"")</f>
        <v>14339.779758939112</v>
      </c>
      <c r="E69" s="8">
        <f>IFERROR('7) Paid on Settled (NY)'!F20/SUM('4) Settled At Cost (NY)'!F20,'2) Nil Settled (NY)'!F20),"")</f>
        <v>16510.396137464384</v>
      </c>
      <c r="F69" s="8">
        <f>IFERROR('7) Paid on Settled (NY)'!G20/SUM('4) Settled At Cost (NY)'!G20,'2) Nil Settled (NY)'!G20),"")</f>
        <v>18280.665385050252</v>
      </c>
      <c r="G69" s="10">
        <f>IFERROR('7) Paid on Settled (NY)'!I20/SUM('4) Settled At Cost (NY)'!I20,'2) Nil Settled (NY)'!I20),"")</f>
        <v>71020.62574583698</v>
      </c>
      <c r="J69" s="100">
        <f t="shared" si="20"/>
        <v>2015</v>
      </c>
      <c r="K69" s="9">
        <f>IFERROR('7) Paid on Settled (NY)'!D20/'4) Settled At Cost (NY)'!D20,"")</f>
        <v>8723.4576038713894</v>
      </c>
      <c r="L69" s="8">
        <f>IFERROR('7) Paid on Settled (NY)'!E20/'4) Settled At Cost (NY)'!E20,"")</f>
        <v>24657.986668816775</v>
      </c>
      <c r="M69" s="8">
        <f>IFERROR('7) Paid on Settled (NY)'!F20/'4) Settled At Cost (NY)'!F20,"")</f>
        <v>34701.491282934127</v>
      </c>
      <c r="N69" s="8">
        <f>IFERROR('7) Paid on Settled (NY)'!G20/'4) Settled At Cost (NY)'!G20,"")</f>
        <v>27420.998077575379</v>
      </c>
      <c r="O69" s="10">
        <f>IFERROR('7) Paid on Settled (NY)'!I20/'4) Settled At Cost (NY)'!I20,"")</f>
        <v>100850.06943457774</v>
      </c>
      <c r="S69" s="230"/>
      <c r="T69" s="230"/>
      <c r="U69" s="230"/>
      <c r="V69" s="230"/>
      <c r="W69" s="230"/>
      <c r="Z69" s="230"/>
      <c r="AA69" s="230"/>
      <c r="AB69" s="230"/>
      <c r="AC69" s="230"/>
      <c r="AD69" s="230"/>
      <c r="AE69" s="230"/>
      <c r="AH69" s="108"/>
      <c r="AI69" s="112"/>
      <c r="AJ69" s="112"/>
      <c r="AK69" s="112"/>
      <c r="AL69" s="112"/>
      <c r="AM69" s="112"/>
      <c r="AN69" s="33"/>
      <c r="AO69" s="114"/>
      <c r="AP69" s="114"/>
      <c r="AQ69" s="114"/>
      <c r="AR69" s="114"/>
      <c r="AS69" s="114"/>
    </row>
    <row r="70" spans="2:45" x14ac:dyDescent="0.3">
      <c r="B70" s="100">
        <f t="shared" si="19"/>
        <v>2016</v>
      </c>
      <c r="C70" s="9">
        <f>IFERROR('7) Paid on Settled (NY)'!D21/SUM('4) Settled At Cost (NY)'!D21,'2) Nil Settled (NY)'!D21),"")</f>
        <v>5897.5401775242035</v>
      </c>
      <c r="D70" s="8">
        <f>IFERROR('7) Paid on Settled (NY)'!E21/SUM('4) Settled At Cost (NY)'!E21,'2) Nil Settled (NY)'!E21),"")</f>
        <v>14839.919249918108</v>
      </c>
      <c r="E70" s="8">
        <f>IFERROR('7) Paid on Settled (NY)'!F21/SUM('4) Settled At Cost (NY)'!F21,'2) Nil Settled (NY)'!F21),"")</f>
        <v>24079.965578436739</v>
      </c>
      <c r="F70" s="8">
        <f>IFERROR('7) Paid on Settled (NY)'!G21/SUM('4) Settled At Cost (NY)'!G21,'2) Nil Settled (NY)'!G21),"")</f>
        <v>20006.269547930166</v>
      </c>
      <c r="G70" s="10">
        <f>IFERROR('7) Paid on Settled (NY)'!I21/SUM('4) Settled At Cost (NY)'!I21,'2) Nil Settled (NY)'!I21),"")</f>
        <v>68801.800469699956</v>
      </c>
      <c r="J70" s="100">
        <f t="shared" si="20"/>
        <v>2016</v>
      </c>
      <c r="K70" s="9">
        <f>IFERROR('7) Paid on Settled (NY)'!D21/'4) Settled At Cost (NY)'!D21,"")</f>
        <v>10009.205512558683</v>
      </c>
      <c r="L70" s="8">
        <f>IFERROR('7) Paid on Settled (NY)'!E21/'4) Settled At Cost (NY)'!E21,"")</f>
        <v>25696.344107608671</v>
      </c>
      <c r="M70" s="8">
        <f>IFERROR('7) Paid on Settled (NY)'!F21/'4) Settled At Cost (NY)'!F21,"")</f>
        <v>46793.691975118199</v>
      </c>
      <c r="N70" s="8">
        <f>IFERROR('7) Paid on Settled (NY)'!G21/'4) Settled At Cost (NY)'!G21,"")</f>
        <v>30172.32182635722</v>
      </c>
      <c r="O70" s="10">
        <f>IFERROR('7) Paid on Settled (NY)'!I21/'4) Settled At Cost (NY)'!I21,"")</f>
        <v>100469.60226172862</v>
      </c>
      <c r="S70" s="230"/>
      <c r="T70" s="230"/>
      <c r="U70" s="230"/>
      <c r="V70" s="230"/>
      <c r="W70" s="230"/>
      <c r="Z70" s="230"/>
      <c r="AA70" s="230"/>
      <c r="AB70" s="230"/>
      <c r="AC70" s="230"/>
      <c r="AD70" s="230"/>
      <c r="AE70" s="230"/>
      <c r="AH70" s="108"/>
      <c r="AI70" s="112"/>
      <c r="AJ70" s="112"/>
      <c r="AK70" s="112"/>
      <c r="AL70" s="112"/>
      <c r="AM70" s="112"/>
      <c r="AN70" s="33"/>
      <c r="AO70" s="114"/>
      <c r="AP70" s="114"/>
      <c r="AQ70" s="114"/>
      <c r="AR70" s="114"/>
      <c r="AS70" s="114"/>
    </row>
    <row r="71" spans="2:45" x14ac:dyDescent="0.3">
      <c r="B71" s="100">
        <f t="shared" si="19"/>
        <v>2017</v>
      </c>
      <c r="C71" s="9">
        <f>IFERROR('7) Paid on Settled (NY)'!D22/SUM('4) Settled At Cost (NY)'!D22,'2) Nil Settled (NY)'!D22),"")</f>
        <v>7636.4205581644155</v>
      </c>
      <c r="D71" s="8">
        <f>IFERROR('7) Paid on Settled (NY)'!E22/SUM('4) Settled At Cost (NY)'!E22,'2) Nil Settled (NY)'!E22),"")</f>
        <v>14646.70149298353</v>
      </c>
      <c r="E71" s="8">
        <f>IFERROR('7) Paid on Settled (NY)'!F22/SUM('4) Settled At Cost (NY)'!F22,'2) Nil Settled (NY)'!F22),"")</f>
        <v>25546.108046937981</v>
      </c>
      <c r="F71" s="8">
        <f>IFERROR('7) Paid on Settled (NY)'!G22/SUM('4) Settled At Cost (NY)'!G22,'2) Nil Settled (NY)'!G22),"")</f>
        <v>16221.480252578136</v>
      </c>
      <c r="G71" s="10">
        <f>IFERROR('7) Paid on Settled (NY)'!I22/SUM('4) Settled At Cost (NY)'!I22,'2) Nil Settled (NY)'!I22),"")</f>
        <v>65472.518797240074</v>
      </c>
      <c r="J71" s="100">
        <f t="shared" si="20"/>
        <v>2017</v>
      </c>
      <c r="K71" s="9">
        <f>IFERROR('7) Paid on Settled (NY)'!D22/'4) Settled At Cost (NY)'!D22,"")</f>
        <v>11651.445800085912</v>
      </c>
      <c r="L71" s="8">
        <f>IFERROR('7) Paid on Settled (NY)'!E22/'4) Settled At Cost (NY)'!E22,"")</f>
        <v>25265.560075396588</v>
      </c>
      <c r="M71" s="8">
        <f>IFERROR('7) Paid on Settled (NY)'!F22/'4) Settled At Cost (NY)'!F22,"")</f>
        <v>55478.921516077433</v>
      </c>
      <c r="N71" s="8">
        <f>IFERROR('7) Paid on Settled (NY)'!G22/'4) Settled At Cost (NY)'!G22,"")</f>
        <v>25599.52352359987</v>
      </c>
      <c r="O71" s="10">
        <f>IFERROR('7) Paid on Settled (NY)'!I22/'4) Settled At Cost (NY)'!I22,"")</f>
        <v>99570.425033930966</v>
      </c>
      <c r="S71" s="230"/>
      <c r="T71" s="230"/>
      <c r="U71" s="230"/>
      <c r="V71" s="230"/>
      <c r="W71" s="230"/>
      <c r="Z71" s="230"/>
      <c r="AA71" s="230"/>
      <c r="AB71" s="230"/>
      <c r="AC71" s="230"/>
      <c r="AD71" s="230"/>
      <c r="AE71" s="230"/>
      <c r="AH71" s="108"/>
      <c r="AI71" s="112"/>
      <c r="AJ71" s="112"/>
      <c r="AK71" s="112"/>
      <c r="AL71" s="112"/>
      <c r="AM71" s="112"/>
      <c r="AN71" s="33"/>
      <c r="AO71" s="114"/>
      <c r="AP71" s="114"/>
      <c r="AQ71" s="114"/>
      <c r="AR71" s="114"/>
      <c r="AS71" s="114"/>
    </row>
    <row r="72" spans="2:45" x14ac:dyDescent="0.3">
      <c r="B72" s="100">
        <f t="shared" si="19"/>
        <v>2018</v>
      </c>
      <c r="C72" s="9">
        <f>IFERROR('7) Paid on Settled (NY)'!D23/SUM('4) Settled At Cost (NY)'!D23,'2) Nil Settled (NY)'!D23),"")</f>
        <v>8793.5846312047088</v>
      </c>
      <c r="D72" s="8">
        <f>IFERROR('7) Paid on Settled (NY)'!E23/SUM('4) Settled At Cost (NY)'!E23,'2) Nil Settled (NY)'!E23),"")</f>
        <v>10428.568470125789</v>
      </c>
      <c r="E72" s="8">
        <f>IFERROR('7) Paid on Settled (NY)'!F23/SUM('4) Settled At Cost (NY)'!F23,'2) Nil Settled (NY)'!F23),"")</f>
        <v>18196.110693055554</v>
      </c>
      <c r="F72" s="8">
        <f>IFERROR('7) Paid on Settled (NY)'!G23/SUM('4) Settled At Cost (NY)'!G23,'2) Nil Settled (NY)'!G23),"")</f>
        <v>10212.632380713572</v>
      </c>
      <c r="G72" s="10">
        <f>IFERROR('7) Paid on Settled (NY)'!I23/SUM('4) Settled At Cost (NY)'!I23,'2) Nil Settled (NY)'!I23),"")</f>
        <v>55572.269132510046</v>
      </c>
      <c r="J72" s="100">
        <f t="shared" si="20"/>
        <v>2018</v>
      </c>
      <c r="K72" s="9">
        <f>IFERROR('7) Paid on Settled (NY)'!D23/'4) Settled At Cost (NY)'!D23,"")</f>
        <v>12446.304401089741</v>
      </c>
      <c r="L72" s="8">
        <f>IFERROR('7) Paid on Settled (NY)'!E23/'4) Settled At Cost (NY)'!E23,"")</f>
        <v>21869.983518285375</v>
      </c>
      <c r="M72" s="8">
        <f>IFERROR('7) Paid on Settled (NY)'!F23/'4) Settled At Cost (NY)'!F23,"")</f>
        <v>47884.501823830411</v>
      </c>
      <c r="N72" s="8">
        <f>IFERROR('7) Paid on Settled (NY)'!G23/'4) Settled At Cost (NY)'!G23,"")</f>
        <v>20926.498252505109</v>
      </c>
      <c r="O72" s="10">
        <f>IFERROR('7) Paid on Settled (NY)'!I23/'4) Settled At Cost (NY)'!I23,"")</f>
        <v>90916.524402069655</v>
      </c>
      <c r="S72" s="230"/>
      <c r="T72" s="230"/>
      <c r="U72" s="230"/>
      <c r="V72" s="230"/>
      <c r="W72" s="230"/>
      <c r="Z72" s="230"/>
      <c r="AA72" s="230"/>
      <c r="AB72" s="230"/>
      <c r="AC72" s="230"/>
      <c r="AD72" s="230"/>
      <c r="AE72" s="230"/>
      <c r="AH72" s="108"/>
      <c r="AI72" s="112"/>
      <c r="AJ72" s="112"/>
      <c r="AK72" s="112"/>
      <c r="AL72" s="112"/>
      <c r="AM72" s="112"/>
      <c r="AN72" s="33"/>
      <c r="AO72" s="114"/>
      <c r="AP72" s="114"/>
      <c r="AQ72" s="114"/>
      <c r="AR72" s="114"/>
      <c r="AS72" s="114"/>
    </row>
    <row r="73" spans="2:45" x14ac:dyDescent="0.3">
      <c r="B73" s="100">
        <f t="shared" si="19"/>
        <v>2019</v>
      </c>
      <c r="C73" s="9">
        <f>IFERROR('7) Paid on Settled (NY)'!D24/SUM('4) Settled At Cost (NY)'!D24,'2) Nil Settled (NY)'!D24),"")</f>
        <v>5138.4269187146901</v>
      </c>
      <c r="D73" s="8">
        <f>IFERROR('7) Paid on Settled (NY)'!E24/SUM('4) Settled At Cost (NY)'!E24,'2) Nil Settled (NY)'!E24),"")</f>
        <v>5691.3125928506379</v>
      </c>
      <c r="E73" s="8">
        <f>IFERROR('7) Paid on Settled (NY)'!F24/SUM('4) Settled At Cost (NY)'!F24,'2) Nil Settled (NY)'!F24),"")</f>
        <v>14539.40508341424</v>
      </c>
      <c r="F73" s="8">
        <f>IFERROR('7) Paid on Settled (NY)'!G24/SUM('4) Settled At Cost (NY)'!G24,'2) Nil Settled (NY)'!G24),"")</f>
        <v>8306.6750936904755</v>
      </c>
      <c r="G73" s="10">
        <f>IFERROR('7) Paid on Settled (NY)'!I24/SUM('4) Settled At Cost (NY)'!I24,'2) Nil Settled (NY)'!I24),"")</f>
        <v>33290.451895597813</v>
      </c>
      <c r="J73" s="100">
        <f t="shared" si="20"/>
        <v>2019</v>
      </c>
      <c r="K73" s="9">
        <f>IFERROR('7) Paid on Settled (NY)'!D24/'4) Settled At Cost (NY)'!D24,"")</f>
        <v>8193.7077893018031</v>
      </c>
      <c r="L73" s="8">
        <f>IFERROR('7) Paid on Settled (NY)'!E24/'4) Settled At Cost (NY)'!E24,"")</f>
        <v>14267.263075228311</v>
      </c>
      <c r="M73" s="8">
        <f>IFERROR('7) Paid on Settled (NY)'!F24/'4) Settled At Cost (NY)'!F24,"")</f>
        <v>37438.96808979167</v>
      </c>
      <c r="N73" s="8">
        <f>IFERROR('7) Paid on Settled (NY)'!G24/'4) Settled At Cost (NY)'!G24,"")</f>
        <v>16613.350187380951</v>
      </c>
      <c r="O73" s="10">
        <f>IFERROR('7) Paid on Settled (NY)'!I24/'4) Settled At Cost (NY)'!I24,"")</f>
        <v>71964.508223156983</v>
      </c>
      <c r="S73" s="230"/>
      <c r="T73" s="230"/>
      <c r="U73" s="230"/>
      <c r="V73" s="230"/>
      <c r="W73" s="230"/>
      <c r="Z73" s="230"/>
      <c r="AA73" s="230"/>
      <c r="AB73" s="230"/>
      <c r="AC73" s="230"/>
      <c r="AD73" s="230"/>
      <c r="AE73" s="230"/>
      <c r="AH73" s="108"/>
      <c r="AI73" s="112"/>
      <c r="AJ73" s="112"/>
      <c r="AK73" s="112"/>
      <c r="AL73" s="112"/>
      <c r="AM73" s="112"/>
      <c r="AN73" s="33"/>
      <c r="AO73" s="114"/>
      <c r="AP73" s="114"/>
      <c r="AQ73" s="114"/>
      <c r="AR73" s="114"/>
      <c r="AS73" s="114"/>
    </row>
    <row r="74" spans="2:45" x14ac:dyDescent="0.3">
      <c r="B74" s="104">
        <f t="shared" si="19"/>
        <v>2020</v>
      </c>
      <c r="C74" s="11">
        <f>IFERROR('7) Paid on Settled (NY)'!D25/SUM('4) Settled At Cost (NY)'!D25,'2) Nil Settled (NY)'!D25),"")</f>
        <v>1218.6996428571426</v>
      </c>
      <c r="D74" s="12">
        <f>IFERROR('7) Paid on Settled (NY)'!E25/SUM('4) Settled At Cost (NY)'!E25,'2) Nil Settled (NY)'!E25),"")</f>
        <v>2732.3884753056623</v>
      </c>
      <c r="E74" s="12">
        <f>IFERROR('7) Paid on Settled (NY)'!F25/SUM('4) Settled At Cost (NY)'!F25,'2) Nil Settled (NY)'!F25),"")</f>
        <v>4664.2261111111111</v>
      </c>
      <c r="F74" s="12">
        <f>IFERROR('7) Paid on Settled (NY)'!G25/SUM('4) Settled At Cost (NY)'!G25,'2) Nil Settled (NY)'!G25),"")</f>
        <v>3339.172380952381</v>
      </c>
      <c r="G74" s="13">
        <f>IFERROR('7) Paid on Settled (NY)'!I25/SUM('4) Settled At Cost (NY)'!I25,'2) Nil Settled (NY)'!I25),"")</f>
        <v>16561.948776493256</v>
      </c>
      <c r="J74" s="104">
        <f t="shared" si="20"/>
        <v>2020</v>
      </c>
      <c r="K74" s="11">
        <f>IFERROR('7) Paid on Settled (NY)'!D25/'4) Settled At Cost (NY)'!D25,"")</f>
        <v>2624.8915384615384</v>
      </c>
      <c r="L74" s="12">
        <f>IFERROR('7) Paid on Settled (NY)'!E25/'4) Settled At Cost (NY)'!E25,"")</f>
        <v>6433.5328645833324</v>
      </c>
      <c r="M74" s="12">
        <f>IFERROR('7) Paid on Settled (NY)'!F25/'4) Settled At Cost (NY)'!F25,"")</f>
        <v>9328.4522222222222</v>
      </c>
      <c r="N74" s="12">
        <f>IFERROR('7) Paid on Settled (NY)'!G25/'4) Settled At Cost (NY)'!G25,"")</f>
        <v>6374.783636363637</v>
      </c>
      <c r="O74" s="13">
        <f>IFERROR('7) Paid on Settled (NY)'!I25/'4) Settled At Cost (NY)'!I25,"")</f>
        <v>38075.975260243635</v>
      </c>
      <c r="S74" s="230"/>
      <c r="T74" s="230"/>
      <c r="U74" s="230"/>
      <c r="V74" s="230"/>
      <c r="W74" s="230"/>
      <c r="Z74" s="230"/>
      <c r="AA74" s="230"/>
      <c r="AB74" s="230"/>
      <c r="AC74" s="230"/>
      <c r="AD74" s="230"/>
      <c r="AE74" s="230"/>
      <c r="AH74" s="108"/>
      <c r="AI74" s="112"/>
      <c r="AJ74" s="112"/>
      <c r="AK74" s="112"/>
      <c r="AL74" s="112"/>
      <c r="AM74" s="112"/>
      <c r="AN74" s="33"/>
      <c r="AO74" s="114"/>
      <c r="AP74" s="114"/>
      <c r="AQ74" s="114"/>
      <c r="AR74" s="114"/>
      <c r="AS74" s="114"/>
    </row>
    <row r="75" spans="2:45" x14ac:dyDescent="0.3">
      <c r="S75" s="121"/>
      <c r="T75" s="121"/>
      <c r="U75" s="121"/>
      <c r="V75" s="121"/>
      <c r="X75" s="121"/>
      <c r="Z75" s="121"/>
      <c r="AA75" s="121"/>
      <c r="AB75" s="121"/>
      <c r="AC75" s="121"/>
      <c r="AD75" s="121"/>
      <c r="AE75" s="121"/>
    </row>
    <row r="76" spans="2:45" x14ac:dyDescent="0.3">
      <c r="S76" s="231"/>
      <c r="T76" s="231"/>
      <c r="U76" s="231"/>
      <c r="V76" s="231"/>
      <c r="W76" s="231"/>
      <c r="X76" s="121"/>
      <c r="Z76" s="231"/>
      <c r="AA76" s="231"/>
      <c r="AB76" s="231"/>
      <c r="AC76" s="231"/>
      <c r="AD76" s="231"/>
      <c r="AE76" s="231"/>
    </row>
    <row r="77" spans="2:45" x14ac:dyDescent="0.3">
      <c r="S77" s="232"/>
      <c r="T77" s="235"/>
      <c r="U77" s="231"/>
      <c r="V77" s="231"/>
      <c r="W77" s="231"/>
      <c r="X77" s="121"/>
      <c r="AB77" s="118"/>
      <c r="AC77" s="231"/>
      <c r="AD77" s="231"/>
      <c r="AE77" s="231"/>
      <c r="AF77" s="232"/>
    </row>
    <row r="78" spans="2:45" x14ac:dyDescent="0.3">
      <c r="B78" s="256" t="s">
        <v>36</v>
      </c>
      <c r="C78" s="257"/>
      <c r="D78" s="257"/>
      <c r="E78" s="257"/>
      <c r="F78" s="257"/>
      <c r="G78" s="258"/>
      <c r="J78" s="256" t="s">
        <v>35</v>
      </c>
      <c r="K78" s="257"/>
      <c r="L78" s="257"/>
      <c r="M78" s="257"/>
      <c r="N78" s="257"/>
      <c r="O78" s="258"/>
      <c r="R78" s="256" t="s">
        <v>37</v>
      </c>
      <c r="S78" s="257"/>
      <c r="T78" s="257"/>
      <c r="U78" s="257"/>
      <c r="V78" s="257"/>
      <c r="W78" s="258"/>
      <c r="X78" s="121"/>
    </row>
    <row r="79" spans="2:45" ht="37.299999999999997" x14ac:dyDescent="0.3">
      <c r="B79" s="49" t="s">
        <v>17</v>
      </c>
      <c r="C79" s="91" t="s">
        <v>31</v>
      </c>
      <c r="D79" s="91" t="s">
        <v>2</v>
      </c>
      <c r="E79" s="91" t="s">
        <v>3</v>
      </c>
      <c r="F79" s="91" t="s">
        <v>7</v>
      </c>
      <c r="G79" s="99" t="s">
        <v>4</v>
      </c>
      <c r="J79" s="49" t="s">
        <v>17</v>
      </c>
      <c r="K79" s="91" t="s">
        <v>31</v>
      </c>
      <c r="L79" s="91" t="s">
        <v>2</v>
      </c>
      <c r="M79" s="91" t="s">
        <v>3</v>
      </c>
      <c r="N79" s="91" t="s">
        <v>7</v>
      </c>
      <c r="O79" s="99" t="s">
        <v>4</v>
      </c>
      <c r="R79" s="49" t="s">
        <v>17</v>
      </c>
      <c r="S79" s="91" t="s">
        <v>31</v>
      </c>
      <c r="T79" s="91" t="s">
        <v>2</v>
      </c>
      <c r="U79" s="91" t="s">
        <v>3</v>
      </c>
      <c r="V79" s="91" t="s">
        <v>7</v>
      </c>
      <c r="W79" s="99" t="s">
        <v>4</v>
      </c>
      <c r="X79" s="121"/>
      <c r="Y79" s="118"/>
      <c r="AD79" s="118"/>
    </row>
    <row r="80" spans="2:45" x14ac:dyDescent="0.3">
      <c r="B80" s="100">
        <f>$B$5</f>
        <v>2001</v>
      </c>
      <c r="C80" s="9" t="str">
        <f>IFERROR('8) Paid on Settled (SY)'!D6/('5) Settled At Cost (SY)'!D6+'3) Nil Settled (SY)'!D6),"")</f>
        <v/>
      </c>
      <c r="D80" s="8">
        <f>IFERROR('8) Paid on Settled (SY)'!E6/('5) Settled At Cost (SY)'!E6+'3) Nil Settled (SY)'!E6),"")</f>
        <v>7886.742514112776</v>
      </c>
      <c r="E80" s="8">
        <f>IFERROR('8) Paid on Settled (SY)'!F6/('5) Settled At Cost (SY)'!F6+'3) Nil Settled (SY)'!F6),"")</f>
        <v>3577.1352380952385</v>
      </c>
      <c r="F80" s="8">
        <f>IFERROR('8) Paid on Settled (SY)'!G6/('5) Settled At Cost (SY)'!G6+'3) Nil Settled (SY)'!G6),"")</f>
        <v>19853.124999999996</v>
      </c>
      <c r="G80" s="10">
        <f>IFERROR('8) Paid on Settled (SY)'!I6/('5) Settled At Cost (SY)'!I6+'3) Nil Settled (SY)'!I6),"")</f>
        <v>33085.527799352749</v>
      </c>
      <c r="J80" s="100">
        <f>$B$5</f>
        <v>2001</v>
      </c>
      <c r="K80" s="9" t="str">
        <f>IFERROR('8) Paid on Settled (SY)'!D6/'5) Settled At Cost (SY)'!D6,"")</f>
        <v/>
      </c>
      <c r="L80" s="8">
        <f>IFERROR('8) Paid on Settled (SY)'!E6/'5) Settled At Cost (SY)'!E6,"")</f>
        <v>20836.578987902889</v>
      </c>
      <c r="M80" s="8">
        <f>IFERROR('8) Paid on Settled (SY)'!F6/'5) Settled At Cost (SY)'!F6,"")</f>
        <v>5007.9893333333339</v>
      </c>
      <c r="N80" s="8">
        <f>IFERROR('8) Paid on Settled (SY)'!G6/'5) Settled At Cost (SY)'!G6,"")</f>
        <v>59559.374999999993</v>
      </c>
      <c r="O80" s="10">
        <f>IFERROR('8) Paid on Settled (SY)'!I6/'5) Settled At Cost (SY)'!I6,"")</f>
        <v>56796.822722222219</v>
      </c>
      <c r="R80" s="100">
        <f>$B$5</f>
        <v>2001</v>
      </c>
      <c r="S80" s="111" t="str">
        <f>IFERROR('3) Nil Settled (SY)'!D6/('5) Settled At Cost (SY)'!D6+'3) Nil Settled (SY)'!D6),"")</f>
        <v/>
      </c>
      <c r="T80" s="112">
        <f>IFERROR('3) Nil Settled (SY)'!E6/('5) Settled At Cost (SY)'!E6+'3) Nil Settled (SY)'!E6),"")</f>
        <v>0.62149532710280375</v>
      </c>
      <c r="U80" s="112">
        <f>IFERROR('3) Nil Settled (SY)'!F6/('5) Settled At Cost (SY)'!F6+'3) Nil Settled (SY)'!F6),"")</f>
        <v>0.2857142857142857</v>
      </c>
      <c r="V80" s="112">
        <f>IFERROR('3) Nil Settled (SY)'!G6/('5) Settled At Cost (SY)'!G6+'3) Nil Settled (SY)'!G6),"")</f>
        <v>0.66666666666666663</v>
      </c>
      <c r="W80" s="113">
        <f>IFERROR('3) Nil Settled (SY)'!I6/('5) Settled At Cost (SY)'!I6+'3) Nil Settled (SY)'!I6),"")</f>
        <v>0.41747572815533979</v>
      </c>
      <c r="X80" s="121"/>
      <c r="Y80" s="118"/>
    </row>
    <row r="81" spans="2:27" x14ac:dyDescent="0.3">
      <c r="B81" s="100">
        <f t="shared" ref="B81:B97" si="21">B80+1</f>
        <v>2002</v>
      </c>
      <c r="C81" s="9">
        <f>IFERROR('8) Paid on Settled (SY)'!D7/('5) Settled At Cost (SY)'!D7+'3) Nil Settled (SY)'!D7),"")</f>
        <v>4179.6183333333329</v>
      </c>
      <c r="D81" s="8">
        <f>IFERROR('8) Paid on Settled (SY)'!E7/('5) Settled At Cost (SY)'!E7+'3) Nil Settled (SY)'!E7),"")</f>
        <v>9229.9124269377371</v>
      </c>
      <c r="E81" s="8">
        <f>IFERROR('8) Paid on Settled (SY)'!F7/('5) Settled At Cost (SY)'!F7+'3) Nil Settled (SY)'!F7),"")</f>
        <v>20957.674210526315</v>
      </c>
      <c r="F81" s="8">
        <f>IFERROR('8) Paid on Settled (SY)'!G7/('5) Settled At Cost (SY)'!G7+'3) Nil Settled (SY)'!G7),"")</f>
        <v>8181.2774074074068</v>
      </c>
      <c r="G81" s="10">
        <f>IFERROR('8) Paid on Settled (SY)'!I7/('5) Settled At Cost (SY)'!I7+'3) Nil Settled (SY)'!I7),"")</f>
        <v>44848.147594142261</v>
      </c>
      <c r="J81" s="100">
        <f t="shared" ref="J81:J97" si="22">J80+1</f>
        <v>2002</v>
      </c>
      <c r="K81" s="9">
        <f>IFERROR('8) Paid on Settled (SY)'!D7/'5) Settled At Cost (SY)'!D7,"")</f>
        <v>7165.0599999999995</v>
      </c>
      <c r="L81" s="8">
        <f>IFERROR('8) Paid on Settled (SY)'!E7/'5) Settled At Cost (SY)'!E7,"")</f>
        <v>17803.777156862743</v>
      </c>
      <c r="M81" s="8">
        <f>IFERROR('8) Paid on Settled (SY)'!F7/'5) Settled At Cost (SY)'!F7,"")</f>
        <v>29495.985925925925</v>
      </c>
      <c r="N81" s="8">
        <f>IFERROR('8) Paid on Settled (SY)'!G7/'5) Settled At Cost (SY)'!G7,"")</f>
        <v>13805.905624999999</v>
      </c>
      <c r="O81" s="10">
        <f>IFERROR('8) Paid on Settled (SY)'!I7/'5) Settled At Cost (SY)'!I7,"")</f>
        <v>70056.910294117653</v>
      </c>
      <c r="R81" s="100">
        <f t="shared" ref="R81:R97" si="23">R80+1</f>
        <v>2002</v>
      </c>
      <c r="S81" s="111">
        <f>IFERROR('3) Nil Settled (SY)'!D7/('5) Settled At Cost (SY)'!D7+'3) Nil Settled (SY)'!D7),"")</f>
        <v>0.41666666666666669</v>
      </c>
      <c r="T81" s="112">
        <f>IFERROR('3) Nil Settled (SY)'!E7/('5) Settled At Cost (SY)'!E7+'3) Nil Settled (SY)'!E7),"")</f>
        <v>0.48157560355781448</v>
      </c>
      <c r="U81" s="112">
        <f>IFERROR('3) Nil Settled (SY)'!F7/('5) Settled At Cost (SY)'!F7+'3) Nil Settled (SY)'!F7),"")</f>
        <v>0.28947368421052633</v>
      </c>
      <c r="V81" s="112">
        <f>IFERROR('3) Nil Settled (SY)'!G7/('5) Settled At Cost (SY)'!G7+'3) Nil Settled (SY)'!G7),"")</f>
        <v>0.40740740740740738</v>
      </c>
      <c r="W81" s="113">
        <f>IFERROR('3) Nil Settled (SY)'!I7/('5) Settled At Cost (SY)'!I7+'3) Nil Settled (SY)'!I7),"")</f>
        <v>0.35983263598326359</v>
      </c>
      <c r="X81" s="121"/>
      <c r="Y81" s="118"/>
    </row>
    <row r="82" spans="2:27" x14ac:dyDescent="0.3">
      <c r="B82" s="100">
        <f t="shared" si="21"/>
        <v>2003</v>
      </c>
      <c r="C82" s="9">
        <f>IFERROR('8) Paid on Settled (SY)'!D8/('5) Settled At Cost (SY)'!D8+'3) Nil Settled (SY)'!D8),"")</f>
        <v>7231.8014285714289</v>
      </c>
      <c r="D82" s="8">
        <f>IFERROR('8) Paid on Settled (SY)'!E8/('5) Settled At Cost (SY)'!E8+'3) Nil Settled (SY)'!E8),"")</f>
        <v>10640.635827691092</v>
      </c>
      <c r="E82" s="8">
        <f>IFERROR('8) Paid on Settled (SY)'!F8/('5) Settled At Cost (SY)'!F8+'3) Nil Settled (SY)'!F8),"")</f>
        <v>20884.410909090911</v>
      </c>
      <c r="F82" s="8">
        <f>IFERROR('8) Paid on Settled (SY)'!G8/('5) Settled At Cost (SY)'!G8+'3) Nil Settled (SY)'!G8),"")</f>
        <v>8028.2237500000001</v>
      </c>
      <c r="G82" s="10">
        <f>IFERROR('8) Paid on Settled (SY)'!I8/('5) Settled At Cost (SY)'!I8+'3) Nil Settled (SY)'!I8),"")</f>
        <v>37091.932168067229</v>
      </c>
      <c r="J82" s="100">
        <f t="shared" si="22"/>
        <v>2003</v>
      </c>
      <c r="K82" s="9">
        <f>IFERROR('8) Paid on Settled (SY)'!D8/'5) Settled At Cost (SY)'!D8,"")</f>
        <v>9642.401904761904</v>
      </c>
      <c r="L82" s="8">
        <f>IFERROR('8) Paid on Settled (SY)'!E8/'5) Settled At Cost (SY)'!E8,"")</f>
        <v>20186.365649924115</v>
      </c>
      <c r="M82" s="8">
        <f>IFERROR('8) Paid on Settled (SY)'!F8/'5) Settled At Cost (SY)'!F8,"")</f>
        <v>28130.02285714286</v>
      </c>
      <c r="N82" s="8">
        <f>IFERROR('8) Paid on Settled (SY)'!G8/'5) Settled At Cost (SY)'!G8,"")</f>
        <v>17983.2212</v>
      </c>
      <c r="O82" s="10">
        <f>IFERROR('8) Paid on Settled (SY)'!I8/'5) Settled At Cost (SY)'!I8,"")</f>
        <v>57925.720839895017</v>
      </c>
      <c r="R82" s="100">
        <f t="shared" si="23"/>
        <v>2003</v>
      </c>
      <c r="S82" s="111">
        <f>IFERROR('3) Nil Settled (SY)'!D8/('5) Settled At Cost (SY)'!D8+'3) Nil Settled (SY)'!D8),"")</f>
        <v>0.25</v>
      </c>
      <c r="T82" s="112">
        <f>IFERROR('3) Nil Settled (SY)'!E8/('5) Settled At Cost (SY)'!E8+'3) Nil Settled (SY)'!E8),"")</f>
        <v>0.47288006111535524</v>
      </c>
      <c r="U82" s="112">
        <f>IFERROR('3) Nil Settled (SY)'!F8/('5) Settled At Cost (SY)'!F8+'3) Nil Settled (SY)'!F8),"")</f>
        <v>0.25757575757575757</v>
      </c>
      <c r="V82" s="112">
        <f>IFERROR('3) Nil Settled (SY)'!G8/('5) Settled At Cost (SY)'!G8+'3) Nil Settled (SY)'!G8),"")</f>
        <v>0.5535714285714286</v>
      </c>
      <c r="W82" s="113">
        <f>IFERROR('3) Nil Settled (SY)'!I8/('5) Settled At Cost (SY)'!I8+'3) Nil Settled (SY)'!I8),"")</f>
        <v>0.35966386554621849</v>
      </c>
      <c r="X82" s="121"/>
      <c r="Y82" s="118"/>
    </row>
    <row r="83" spans="2:27" x14ac:dyDescent="0.3">
      <c r="B83" s="100">
        <f t="shared" si="21"/>
        <v>2004</v>
      </c>
      <c r="C83" s="9">
        <f>IFERROR('8) Paid on Settled (SY)'!D9/('5) Settled At Cost (SY)'!D9+'3) Nil Settled (SY)'!D9),"")</f>
        <v>5297.2284210526313</v>
      </c>
      <c r="D83" s="8">
        <f>IFERROR('8) Paid on Settled (SY)'!E9/('5) Settled At Cost (SY)'!E9+'3) Nil Settled (SY)'!E9),"")</f>
        <v>8993.2539765541169</v>
      </c>
      <c r="E83" s="8">
        <f>IFERROR('8) Paid on Settled (SY)'!F9/('5) Settled At Cost (SY)'!F9+'3) Nil Settled (SY)'!F9),"")</f>
        <v>16500.277317073171</v>
      </c>
      <c r="F83" s="8">
        <f>IFERROR('8) Paid on Settled (SY)'!G9/('5) Settled At Cost (SY)'!G9+'3) Nil Settled (SY)'!G9),"")</f>
        <v>13449.476984126984</v>
      </c>
      <c r="G83" s="10">
        <f>IFERROR('8) Paid on Settled (SY)'!I9/('5) Settled At Cost (SY)'!I9+'3) Nil Settled (SY)'!I9),"")</f>
        <v>47357.495781853286</v>
      </c>
      <c r="J83" s="100">
        <f t="shared" si="22"/>
        <v>2004</v>
      </c>
      <c r="K83" s="9">
        <f>IFERROR('8) Paid on Settled (SY)'!D9/'5) Settled At Cost (SY)'!D9,"")</f>
        <v>6709.822666666666</v>
      </c>
      <c r="L83" s="8">
        <f>IFERROR('8) Paid on Settled (SY)'!E9/'5) Settled At Cost (SY)'!E9,"")</f>
        <v>16513.813524633217</v>
      </c>
      <c r="M83" s="8">
        <f>IFERROR('8) Paid on Settled (SY)'!F9/'5) Settled At Cost (SY)'!F9,"")</f>
        <v>27060.4548</v>
      </c>
      <c r="N83" s="8">
        <f>IFERROR('8) Paid on Settled (SY)'!G9/'5) Settled At Cost (SY)'!G9,"")</f>
        <v>18622.352747252749</v>
      </c>
      <c r="O83" s="10">
        <f>IFERROR('8) Paid on Settled (SY)'!I9/'5) Settled At Cost (SY)'!I9,"")</f>
        <v>68522.857025139674</v>
      </c>
      <c r="R83" s="100">
        <f t="shared" si="23"/>
        <v>2004</v>
      </c>
      <c r="S83" s="111">
        <f>IFERROR('3) Nil Settled (SY)'!D9/('5) Settled At Cost (SY)'!D9+'3) Nil Settled (SY)'!D9),"")</f>
        <v>0.21052631578947367</v>
      </c>
      <c r="T83" s="112">
        <f>IFERROR('3) Nil Settled (SY)'!E9/('5) Settled At Cost (SY)'!E9+'3) Nil Settled (SY)'!E9),"")</f>
        <v>0.45541022592152197</v>
      </c>
      <c r="U83" s="112">
        <f>IFERROR('3) Nil Settled (SY)'!F9/('5) Settled At Cost (SY)'!F9+'3) Nil Settled (SY)'!F9),"")</f>
        <v>0.3902439024390244</v>
      </c>
      <c r="V83" s="112">
        <f>IFERROR('3) Nil Settled (SY)'!G9/('5) Settled At Cost (SY)'!G9+'3) Nil Settled (SY)'!G9),"")</f>
        <v>0.27777777777777779</v>
      </c>
      <c r="W83" s="113">
        <f>IFERROR('3) Nil Settled (SY)'!I9/('5) Settled At Cost (SY)'!I9+'3) Nil Settled (SY)'!I9),"")</f>
        <v>0.30888030888030887</v>
      </c>
      <c r="X83" s="121"/>
      <c r="Y83" s="118"/>
    </row>
    <row r="84" spans="2:27" x14ac:dyDescent="0.3">
      <c r="B84" s="100">
        <f t="shared" si="21"/>
        <v>2005</v>
      </c>
      <c r="C84" s="9">
        <f>IFERROR('8) Paid on Settled (SY)'!D10/('5) Settled At Cost (SY)'!D10+'3) Nil Settled (SY)'!D10),"")</f>
        <v>10314.956</v>
      </c>
      <c r="D84" s="8">
        <f>IFERROR('8) Paid on Settled (SY)'!E10/('5) Settled At Cost (SY)'!E10+'3) Nil Settled (SY)'!E10),"")</f>
        <v>9498.3742633525508</v>
      </c>
      <c r="E84" s="8">
        <f>IFERROR('8) Paid on Settled (SY)'!F10/('5) Settled At Cost (SY)'!F10+'3) Nil Settled (SY)'!F10),"")</f>
        <v>25683.615072463766</v>
      </c>
      <c r="F84" s="8">
        <f>IFERROR('8) Paid on Settled (SY)'!G10/('5) Settled At Cost (SY)'!G10+'3) Nil Settled (SY)'!G10),"")</f>
        <v>10276.736988636363</v>
      </c>
      <c r="G84" s="10">
        <f>IFERROR('8) Paid on Settled (SY)'!I10/('5) Settled At Cost (SY)'!I10+'3) Nil Settled (SY)'!I10),"")</f>
        <v>44241.308372379775</v>
      </c>
      <c r="J84" s="100">
        <f t="shared" si="22"/>
        <v>2005</v>
      </c>
      <c r="K84" s="9">
        <f>IFERROR('8) Paid on Settled (SY)'!D10/'5) Settled At Cost (SY)'!D10,"")</f>
        <v>12893.695</v>
      </c>
      <c r="L84" s="8">
        <f>IFERROR('8) Paid on Settled (SY)'!E10/'5) Settled At Cost (SY)'!E10,"")</f>
        <v>17996.919656878519</v>
      </c>
      <c r="M84" s="8">
        <f>IFERROR('8) Paid on Settled (SY)'!F10/'5) Settled At Cost (SY)'!F10,"")</f>
        <v>37705.732765957444</v>
      </c>
      <c r="N84" s="8">
        <f>IFERROR('8) Paid on Settled (SY)'!G10/'5) Settled At Cost (SY)'!G10,"")</f>
        <v>15865.839561403509</v>
      </c>
      <c r="O84" s="10">
        <f>IFERROR('8) Paid on Settled (SY)'!I10/'5) Settled At Cost (SY)'!I10,"")</f>
        <v>62946.844017543852</v>
      </c>
      <c r="R84" s="100">
        <f t="shared" si="23"/>
        <v>2005</v>
      </c>
      <c r="S84" s="111">
        <f>IFERROR('3) Nil Settled (SY)'!D10/('5) Settled At Cost (SY)'!D10+'3) Nil Settled (SY)'!D10),"")</f>
        <v>0.2</v>
      </c>
      <c r="T84" s="112">
        <f>IFERROR('3) Nil Settled (SY)'!E10/('5) Settled At Cost (SY)'!E10+'3) Nil Settled (SY)'!E10),"")</f>
        <v>0.47222222222222221</v>
      </c>
      <c r="U84" s="112">
        <f>IFERROR('3) Nil Settled (SY)'!F10/('5) Settled At Cost (SY)'!F10+'3) Nil Settled (SY)'!F10),"")</f>
        <v>0.3188405797101449</v>
      </c>
      <c r="V84" s="112">
        <f>IFERROR('3) Nil Settled (SY)'!G10/('5) Settled At Cost (SY)'!G10+'3) Nil Settled (SY)'!G10),"")</f>
        <v>0.35227272727272729</v>
      </c>
      <c r="W84" s="113">
        <f>IFERROR('3) Nil Settled (SY)'!I10/('5) Settled At Cost (SY)'!I10+'3) Nil Settled (SY)'!I10),"")</f>
        <v>0.29716399506781749</v>
      </c>
      <c r="X84" s="121"/>
      <c r="Y84" s="118"/>
      <c r="AA84" s="120"/>
    </row>
    <row r="85" spans="2:27" x14ac:dyDescent="0.3">
      <c r="B85" s="100">
        <f t="shared" si="21"/>
        <v>2006</v>
      </c>
      <c r="C85" s="9">
        <f>IFERROR('8) Paid on Settled (SY)'!D11/('5) Settled At Cost (SY)'!D11+'3) Nil Settled (SY)'!D11),"")</f>
        <v>7261.4800000000005</v>
      </c>
      <c r="D85" s="8">
        <f>IFERROR('8) Paid on Settled (SY)'!E11/('5) Settled At Cost (SY)'!E11+'3) Nil Settled (SY)'!E11),"")</f>
        <v>12196.904434947764</v>
      </c>
      <c r="E85" s="8">
        <f>IFERROR('8) Paid on Settled (SY)'!F11/('5) Settled At Cost (SY)'!F11+'3) Nil Settled (SY)'!F11),"")</f>
        <v>8268.531523513826</v>
      </c>
      <c r="F85" s="8">
        <f>IFERROR('8) Paid on Settled (SY)'!G11/('5) Settled At Cost (SY)'!G11+'3) Nil Settled (SY)'!G11),"")</f>
        <v>9974.8344907407409</v>
      </c>
      <c r="G85" s="10">
        <f>IFERROR('8) Paid on Settled (SY)'!I11/('5) Settled At Cost (SY)'!I11+'3) Nil Settled (SY)'!I11),"")</f>
        <v>53563.962171837702</v>
      </c>
      <c r="J85" s="100">
        <f t="shared" si="22"/>
        <v>2006</v>
      </c>
      <c r="K85" s="9">
        <f>IFERROR('8) Paid on Settled (SY)'!D11/'5) Settled At Cost (SY)'!D11,"")</f>
        <v>9076.85</v>
      </c>
      <c r="L85" s="8">
        <f>IFERROR('8) Paid on Settled (SY)'!E11/'5) Settled At Cost (SY)'!E11,"")</f>
        <v>22258.822131715762</v>
      </c>
      <c r="M85" s="8">
        <f>IFERROR('8) Paid on Settled (SY)'!F11/'5) Settled At Cost (SY)'!F11,"")</f>
        <v>14834.718321598335</v>
      </c>
      <c r="N85" s="8">
        <f>IFERROR('8) Paid on Settled (SY)'!G11/'5) Settled At Cost (SY)'!G11,"")</f>
        <v>15066.882867132867</v>
      </c>
      <c r="O85" s="10">
        <f>IFERROR('8) Paid on Settled (SY)'!I11/'5) Settled At Cost (SY)'!I11,"")</f>
        <v>75694.098313659357</v>
      </c>
      <c r="R85" s="100">
        <f t="shared" si="23"/>
        <v>2006</v>
      </c>
      <c r="S85" s="111">
        <f>IFERROR('3) Nil Settled (SY)'!D11/('5) Settled At Cost (SY)'!D11+'3) Nil Settled (SY)'!D11),"")</f>
        <v>0.2</v>
      </c>
      <c r="T85" s="112">
        <f>IFERROR('3) Nil Settled (SY)'!E11/('5) Settled At Cost (SY)'!E11+'3) Nil Settled (SY)'!E11),"")</f>
        <v>0.45204178537511869</v>
      </c>
      <c r="U85" s="112">
        <f>IFERROR('3) Nil Settled (SY)'!F11/('5) Settled At Cost (SY)'!F11+'3) Nil Settled (SY)'!F11),"")</f>
        <v>0.44262295081967212</v>
      </c>
      <c r="V85" s="112">
        <f>IFERROR('3) Nil Settled (SY)'!G11/('5) Settled At Cost (SY)'!G11+'3) Nil Settled (SY)'!G11),"")</f>
        <v>0.33796296296296297</v>
      </c>
      <c r="W85" s="113">
        <f>IFERROR('3) Nil Settled (SY)'!I11/('5) Settled At Cost (SY)'!I11+'3) Nil Settled (SY)'!I11),"")</f>
        <v>0.29236276849642007</v>
      </c>
      <c r="X85" s="121"/>
      <c r="Y85" s="118"/>
      <c r="AA85" s="120"/>
    </row>
    <row r="86" spans="2:27" x14ac:dyDescent="0.3">
      <c r="B86" s="100">
        <f t="shared" si="21"/>
        <v>2007</v>
      </c>
      <c r="C86" s="9">
        <f>IFERROR('8) Paid on Settled (SY)'!D12/('5) Settled At Cost (SY)'!D12+'3) Nil Settled (SY)'!D12),"")</f>
        <v>6071.98</v>
      </c>
      <c r="D86" s="8">
        <f>IFERROR('8) Paid on Settled (SY)'!E12/('5) Settled At Cost (SY)'!E12+'3) Nil Settled (SY)'!E12),"")</f>
        <v>12576.287726400735</v>
      </c>
      <c r="E86" s="8">
        <f>IFERROR('8) Paid on Settled (SY)'!F12/('5) Settled At Cost (SY)'!F12+'3) Nil Settled (SY)'!F12),"")</f>
        <v>26494.123768598234</v>
      </c>
      <c r="F86" s="8">
        <f>IFERROR('8) Paid on Settled (SY)'!G12/('5) Settled At Cost (SY)'!G12+'3) Nil Settled (SY)'!G12),"")</f>
        <v>10905.695659377665</v>
      </c>
      <c r="G86" s="10">
        <f>IFERROR('8) Paid on Settled (SY)'!I12/('5) Settled At Cost (SY)'!I12+'3) Nil Settled (SY)'!I12),"")</f>
        <v>57442.694443899207</v>
      </c>
      <c r="J86" s="100">
        <f t="shared" si="22"/>
        <v>2007</v>
      </c>
      <c r="K86" s="9">
        <f>IFERROR('8) Paid on Settled (SY)'!D12/'5) Settled At Cost (SY)'!D12,"")</f>
        <v>10119.966666666665</v>
      </c>
      <c r="L86" s="8">
        <f>IFERROR('8) Paid on Settled (SY)'!E12/'5) Settled At Cost (SY)'!E12,"")</f>
        <v>23547.712749896502</v>
      </c>
      <c r="M86" s="8">
        <f>IFERROR('8) Paid on Settled (SY)'!F12/'5) Settled At Cost (SY)'!F12,"")</f>
        <v>38840.899893770227</v>
      </c>
      <c r="N86" s="8">
        <f>IFERROR('8) Paid on Settled (SY)'!G12/'5) Settled At Cost (SY)'!G12,"")</f>
        <v>18459.424254617606</v>
      </c>
      <c r="O86" s="10">
        <f>IFERROR('8) Paid on Settled (SY)'!I12/'5) Settled At Cost (SY)'!I12,"")</f>
        <v>79284.023129792433</v>
      </c>
      <c r="R86" s="100">
        <f t="shared" si="23"/>
        <v>2007</v>
      </c>
      <c r="S86" s="111">
        <f>IFERROR('3) Nil Settled (SY)'!D12/('5) Settled At Cost (SY)'!D12+'3) Nil Settled (SY)'!D12),"")</f>
        <v>0.4</v>
      </c>
      <c r="T86" s="112">
        <f>IFERROR('3) Nil Settled (SY)'!E12/('5) Settled At Cost (SY)'!E12+'3) Nil Settled (SY)'!E12),"")</f>
        <v>0.46592317224287483</v>
      </c>
      <c r="U86" s="112">
        <f>IFERROR('3) Nil Settled (SY)'!F12/('5) Settled At Cost (SY)'!F12+'3) Nil Settled (SY)'!F12),"")</f>
        <v>0.31788079470198677</v>
      </c>
      <c r="V86" s="112">
        <f>IFERROR('3) Nil Settled (SY)'!G12/('5) Settled At Cost (SY)'!G12+'3) Nil Settled (SY)'!G12),"")</f>
        <v>0.40920716112531969</v>
      </c>
      <c r="W86" s="113">
        <f>IFERROR('3) Nil Settled (SY)'!I12/('5) Settled At Cost (SY)'!I12+'3) Nil Settled (SY)'!I12),"")</f>
        <v>0.27548209366391185</v>
      </c>
      <c r="X86" s="121"/>
      <c r="Y86" s="118"/>
      <c r="AA86" s="120"/>
    </row>
    <row r="87" spans="2:27" x14ac:dyDescent="0.3">
      <c r="B87" s="100">
        <f t="shared" si="21"/>
        <v>2008</v>
      </c>
      <c r="C87" s="9">
        <f>IFERROR('8) Paid on Settled (SY)'!D13/('5) Settled At Cost (SY)'!D13+'3) Nil Settled (SY)'!D13),"")</f>
        <v>5557.6149999999998</v>
      </c>
      <c r="D87" s="8">
        <f>IFERROR('8) Paid on Settled (SY)'!E13/('5) Settled At Cost (SY)'!E13+'3) Nil Settled (SY)'!E13),"")</f>
        <v>13295.727920423344</v>
      </c>
      <c r="E87" s="8">
        <f>IFERROR('8) Paid on Settled (SY)'!F13/('5) Settled At Cost (SY)'!F13+'3) Nil Settled (SY)'!F13),"")</f>
        <v>19021.501877361676</v>
      </c>
      <c r="F87" s="8">
        <f>IFERROR('8) Paid on Settled (SY)'!G13/('5) Settled At Cost (SY)'!G13+'3) Nil Settled (SY)'!G13),"")</f>
        <v>11912.831062134765</v>
      </c>
      <c r="G87" s="10">
        <f>IFERROR('8) Paid on Settled (SY)'!I13/('5) Settled At Cost (SY)'!I13+'3) Nil Settled (SY)'!I13),"")</f>
        <v>59189.434508917468</v>
      </c>
      <c r="J87" s="100">
        <f t="shared" si="22"/>
        <v>2008</v>
      </c>
      <c r="K87" s="9">
        <f>IFERROR('8) Paid on Settled (SY)'!D13/'5) Settled At Cost (SY)'!D13,"")</f>
        <v>7410.1533333333327</v>
      </c>
      <c r="L87" s="8">
        <f>IFERROR('8) Paid on Settled (SY)'!E13/'5) Settled At Cost (SY)'!E13,"")</f>
        <v>23079.376767527312</v>
      </c>
      <c r="M87" s="8">
        <f>IFERROR('8) Paid on Settled (SY)'!F13/'5) Settled At Cost (SY)'!F13,"")</f>
        <v>32627.159470196762</v>
      </c>
      <c r="N87" s="8">
        <f>IFERROR('8) Paid on Settled (SY)'!G13/'5) Settled At Cost (SY)'!G13,"")</f>
        <v>20490.069426871796</v>
      </c>
      <c r="O87" s="10">
        <f>IFERROR('8) Paid on Settled (SY)'!I13/'5) Settled At Cost (SY)'!I13,"")</f>
        <v>78457.652828331105</v>
      </c>
      <c r="R87" s="100">
        <f t="shared" si="23"/>
        <v>2008</v>
      </c>
      <c r="S87" s="111">
        <f>IFERROR('3) Nil Settled (SY)'!D13/('5) Settled At Cost (SY)'!D13+'3) Nil Settled (SY)'!D13),"")</f>
        <v>0.25</v>
      </c>
      <c r="T87" s="112">
        <f>IFERROR('3) Nil Settled (SY)'!E13/('5) Settled At Cost (SY)'!E13+'3) Nil Settled (SY)'!E13),"")</f>
        <v>0.42391304347826086</v>
      </c>
      <c r="U87" s="112">
        <f>IFERROR('3) Nil Settled (SY)'!F13/('5) Settled At Cost (SY)'!F13+'3) Nil Settled (SY)'!F13),"")</f>
        <v>0.41700404858299595</v>
      </c>
      <c r="V87" s="112">
        <f>IFERROR('3) Nil Settled (SY)'!G13/('5) Settled At Cost (SY)'!G13+'3) Nil Settled (SY)'!G13),"")</f>
        <v>0.41860465116279072</v>
      </c>
      <c r="W87" s="113">
        <f>IFERROR('3) Nil Settled (SY)'!I13/('5) Settled At Cost (SY)'!I13+'3) Nil Settled (SY)'!I13),"")</f>
        <v>0.24558749369641958</v>
      </c>
      <c r="X87" s="121"/>
      <c r="Y87" s="118"/>
      <c r="AA87" s="120"/>
    </row>
    <row r="88" spans="2:27" x14ac:dyDescent="0.3">
      <c r="B88" s="100">
        <f t="shared" si="21"/>
        <v>2009</v>
      </c>
      <c r="C88" s="9">
        <f>IFERROR('8) Paid on Settled (SY)'!D14/('5) Settled At Cost (SY)'!D14+'3) Nil Settled (SY)'!D14),"")</f>
        <v>1432.67</v>
      </c>
      <c r="D88" s="8">
        <f>IFERROR('8) Paid on Settled (SY)'!E14/('5) Settled At Cost (SY)'!E14+'3) Nil Settled (SY)'!E14),"")</f>
        <v>19335.18343457775</v>
      </c>
      <c r="E88" s="8">
        <f>IFERROR('8) Paid on Settled (SY)'!F14/('5) Settled At Cost (SY)'!F14+'3) Nil Settled (SY)'!F14),"")</f>
        <v>24709.152701094896</v>
      </c>
      <c r="F88" s="8">
        <f>IFERROR('8) Paid on Settled (SY)'!G14/('5) Settled At Cost (SY)'!G14+'3) Nil Settled (SY)'!G14),"")</f>
        <v>15257.726958317786</v>
      </c>
      <c r="G88" s="10">
        <f>IFERROR('8) Paid on Settled (SY)'!I14/('5) Settled At Cost (SY)'!I14+'3) Nil Settled (SY)'!I14),"")</f>
        <v>66783.033616776229</v>
      </c>
      <c r="J88" s="100">
        <f t="shared" si="22"/>
        <v>2009</v>
      </c>
      <c r="K88" s="9">
        <f>IFERROR('8) Paid on Settled (SY)'!D14/'5) Settled At Cost (SY)'!D14,"")</f>
        <v>3581.6750000000002</v>
      </c>
      <c r="L88" s="8">
        <f>IFERROR('8) Paid on Settled (SY)'!E14/'5) Settled At Cost (SY)'!E14,"")</f>
        <v>26415.441769584559</v>
      </c>
      <c r="M88" s="8">
        <f>IFERROR('8) Paid on Settled (SY)'!F14/'5) Settled At Cost (SY)'!F14,"")</f>
        <v>38250.326780225994</v>
      </c>
      <c r="N88" s="8">
        <f>IFERROR('8) Paid on Settled (SY)'!G14/'5) Settled At Cost (SY)'!G14,"")</f>
        <v>22907.95980296452</v>
      </c>
      <c r="O88" s="10">
        <f>IFERROR('8) Paid on Settled (SY)'!I14/'5) Settled At Cost (SY)'!I14,"")</f>
        <v>86544.070062371218</v>
      </c>
      <c r="R88" s="100">
        <f t="shared" si="23"/>
        <v>2009</v>
      </c>
      <c r="S88" s="111">
        <f>IFERROR('3) Nil Settled (SY)'!D14/('5) Settled At Cost (SY)'!D14+'3) Nil Settled (SY)'!D14),"")</f>
        <v>0.6</v>
      </c>
      <c r="T88" s="112">
        <f>IFERROR('3) Nil Settled (SY)'!E14/('5) Settled At Cost (SY)'!E14+'3) Nil Settled (SY)'!E14),"")</f>
        <v>0.26803482587064675</v>
      </c>
      <c r="U88" s="112">
        <f>IFERROR('3) Nil Settled (SY)'!F14/('5) Settled At Cost (SY)'!F14+'3) Nil Settled (SY)'!F14),"")</f>
        <v>0.354014598540146</v>
      </c>
      <c r="V88" s="112">
        <f>IFERROR('3) Nil Settled (SY)'!G14/('5) Settled At Cost (SY)'!G14+'3) Nil Settled (SY)'!G14),"")</f>
        <v>0.33395522388059701</v>
      </c>
      <c r="W88" s="113">
        <f>IFERROR('3) Nil Settled (SY)'!I14/('5) Settled At Cost (SY)'!I14+'3) Nil Settled (SY)'!I14),"")</f>
        <v>0.22833495618305744</v>
      </c>
      <c r="X88" s="121"/>
      <c r="Y88" s="118"/>
      <c r="AA88" s="120"/>
    </row>
    <row r="89" spans="2:27" x14ac:dyDescent="0.3">
      <c r="B89" s="100">
        <f t="shared" si="21"/>
        <v>2010</v>
      </c>
      <c r="C89" s="9">
        <f>IFERROR('8) Paid on Settled (SY)'!D15/('5) Settled At Cost (SY)'!D15+'3) Nil Settled (SY)'!D15),"")</f>
        <v>289.96384615384613</v>
      </c>
      <c r="D89" s="8">
        <f>IFERROR('8) Paid on Settled (SY)'!E15/('5) Settled At Cost (SY)'!E15+'3) Nil Settled (SY)'!E15),"")</f>
        <v>14264.637683173078</v>
      </c>
      <c r="E89" s="8">
        <f>IFERROR('8) Paid on Settled (SY)'!F15/('5) Settled At Cost (SY)'!F15+'3) Nil Settled (SY)'!F15),"")</f>
        <v>20164.234302765151</v>
      </c>
      <c r="F89" s="8">
        <f>IFERROR('8) Paid on Settled (SY)'!G15/('5) Settled At Cost (SY)'!G15+'3) Nil Settled (SY)'!G15),"")</f>
        <v>13029.180732369254</v>
      </c>
      <c r="G89" s="10">
        <f>IFERROR('8) Paid on Settled (SY)'!I15/('5) Settled At Cost (SY)'!I15+'3) Nil Settled (SY)'!I15),"")</f>
        <v>65842.820208925303</v>
      </c>
      <c r="J89" s="100">
        <f t="shared" si="22"/>
        <v>2010</v>
      </c>
      <c r="K89" s="9">
        <f>IFERROR('8) Paid on Settled (SY)'!D15/'5) Settled At Cost (SY)'!D15,"")</f>
        <v>753.90599999999995</v>
      </c>
      <c r="L89" s="8">
        <f>IFERROR('8) Paid on Settled (SY)'!E15/'5) Settled At Cost (SY)'!E15,"")</f>
        <v>27333.003337007627</v>
      </c>
      <c r="M89" s="8">
        <f>IFERROR('8) Paid on Settled (SY)'!F15/'5) Settled At Cost (SY)'!F15,"")</f>
        <v>34388.616640374676</v>
      </c>
      <c r="N89" s="8">
        <f>IFERROR('8) Paid on Settled (SY)'!G15/'5) Settled At Cost (SY)'!G15,"")</f>
        <v>24039.219421418129</v>
      </c>
      <c r="O89" s="10">
        <f>IFERROR('8) Paid on Settled (SY)'!I15/'5) Settled At Cost (SY)'!I15,"")</f>
        <v>88966.191591821684</v>
      </c>
      <c r="R89" s="100">
        <f t="shared" si="23"/>
        <v>2010</v>
      </c>
      <c r="S89" s="111">
        <f>IFERROR('3) Nil Settled (SY)'!D15/('5) Settled At Cost (SY)'!D15+'3) Nil Settled (SY)'!D15),"")</f>
        <v>0.61538461538461542</v>
      </c>
      <c r="T89" s="112">
        <f>IFERROR('3) Nil Settled (SY)'!E15/('5) Settled At Cost (SY)'!E15+'3) Nil Settled (SY)'!E15),"")</f>
        <v>0.47811671087533159</v>
      </c>
      <c r="U89" s="112">
        <f>IFERROR('3) Nil Settled (SY)'!F15/('5) Settled At Cost (SY)'!F15+'3) Nil Settled (SY)'!F15),"")</f>
        <v>0.41363636363636364</v>
      </c>
      <c r="V89" s="112">
        <f>IFERROR('3) Nil Settled (SY)'!G15/('5) Settled At Cost (SY)'!G15+'3) Nil Settled (SY)'!G15),"")</f>
        <v>0.45800316957210774</v>
      </c>
      <c r="W89" s="113">
        <f>IFERROR('3) Nil Settled (SY)'!I15/('5) Settled At Cost (SY)'!I15+'3) Nil Settled (SY)'!I15),"")</f>
        <v>0.25991189427312777</v>
      </c>
      <c r="X89" s="121"/>
      <c r="Y89" s="118"/>
      <c r="AA89" s="120"/>
    </row>
    <row r="90" spans="2:27" x14ac:dyDescent="0.3">
      <c r="B90" s="100">
        <f t="shared" si="21"/>
        <v>2011</v>
      </c>
      <c r="C90" s="9">
        <f>IFERROR('8) Paid on Settled (SY)'!D16/('5) Settled At Cost (SY)'!D16+'3) Nil Settled (SY)'!D16),"")</f>
        <v>61.458666666666666</v>
      </c>
      <c r="D90" s="8">
        <f>IFERROR('8) Paid on Settled (SY)'!E16/('5) Settled At Cost (SY)'!E16+'3) Nil Settled (SY)'!E16),"")</f>
        <v>16699.872710472519</v>
      </c>
      <c r="E90" s="8">
        <f>IFERROR('8) Paid on Settled (SY)'!F16/('5) Settled At Cost (SY)'!F16+'3) Nil Settled (SY)'!F16),"")</f>
        <v>29466.586409247317</v>
      </c>
      <c r="F90" s="8">
        <f>IFERROR('8) Paid on Settled (SY)'!G16/('5) Settled At Cost (SY)'!G16+'3) Nil Settled (SY)'!G16),"")</f>
        <v>17999.966587508701</v>
      </c>
      <c r="G90" s="10">
        <f>IFERROR('8) Paid on Settled (SY)'!I16/('5) Settled At Cost (SY)'!I16+'3) Nil Settled (SY)'!I16),"")</f>
        <v>61396.754158004958</v>
      </c>
      <c r="J90" s="100">
        <f t="shared" si="22"/>
        <v>2011</v>
      </c>
      <c r="K90" s="9">
        <f>IFERROR('8) Paid on Settled (SY)'!D16/'5) Settled At Cost (SY)'!D16,"")</f>
        <v>460.94</v>
      </c>
      <c r="L90" s="8">
        <f>IFERROR('8) Paid on Settled (SY)'!E16/'5) Settled At Cost (SY)'!E16,"")</f>
        <v>28161.018228207769</v>
      </c>
      <c r="M90" s="8">
        <f>IFERROR('8) Paid on Settled (SY)'!F16/'5) Settled At Cost (SY)'!F16,"")</f>
        <v>49110.977348745531</v>
      </c>
      <c r="N90" s="8">
        <f>IFERROR('8) Paid on Settled (SY)'!G16/'5) Settled At Cost (SY)'!G16,"")</f>
        <v>28549.615878863136</v>
      </c>
      <c r="O90" s="10">
        <f>IFERROR('8) Paid on Settled (SY)'!I16/'5) Settled At Cost (SY)'!I16,"")</f>
        <v>84278.789843541104</v>
      </c>
      <c r="R90" s="100">
        <f t="shared" si="23"/>
        <v>2011</v>
      </c>
      <c r="S90" s="111">
        <f>IFERROR('3) Nil Settled (SY)'!D16/('5) Settled At Cost (SY)'!D16+'3) Nil Settled (SY)'!D16),"")</f>
        <v>0.8666666666666667</v>
      </c>
      <c r="T90" s="112">
        <f>IFERROR('3) Nil Settled (SY)'!E16/('5) Settled At Cost (SY)'!E16+'3) Nil Settled (SY)'!E16),"")</f>
        <v>0.40698619008935827</v>
      </c>
      <c r="U90" s="112">
        <f>IFERROR('3) Nil Settled (SY)'!F16/('5) Settled At Cost (SY)'!F16+'3) Nil Settled (SY)'!F16),"")</f>
        <v>0.4</v>
      </c>
      <c r="V90" s="112">
        <f>IFERROR('3) Nil Settled (SY)'!G16/('5) Settled At Cost (SY)'!G16+'3) Nil Settled (SY)'!G16),"")</f>
        <v>0.36951983298538621</v>
      </c>
      <c r="W90" s="113">
        <f>IFERROR('3) Nil Settled (SY)'!I16/('5) Settled At Cost (SY)'!I16+'3) Nil Settled (SY)'!I16),"")</f>
        <v>0.27150408457472369</v>
      </c>
      <c r="X90" s="121"/>
      <c r="Y90" s="118"/>
      <c r="AA90" s="120"/>
    </row>
    <row r="91" spans="2:27" x14ac:dyDescent="0.3">
      <c r="B91" s="100">
        <f t="shared" si="21"/>
        <v>2012</v>
      </c>
      <c r="C91" s="9">
        <f>IFERROR('8) Paid on Settled (SY)'!D17/('5) Settled At Cost (SY)'!D17+'3) Nil Settled (SY)'!D17),"")</f>
        <v>1659.6708988396626</v>
      </c>
      <c r="D91" s="8">
        <f>IFERROR('8) Paid on Settled (SY)'!E17/('5) Settled At Cost (SY)'!E17+'3) Nil Settled (SY)'!E17),"")</f>
        <v>18304.93945750151</v>
      </c>
      <c r="E91" s="8">
        <f>IFERROR('8) Paid on Settled (SY)'!F17/('5) Settled At Cost (SY)'!F17+'3) Nil Settled (SY)'!F17),"")</f>
        <v>24634.505038808664</v>
      </c>
      <c r="F91" s="8">
        <f>IFERROR('8) Paid on Settled (SY)'!G17/('5) Settled At Cost (SY)'!G17+'3) Nil Settled (SY)'!G17),"")</f>
        <v>15269.772289705883</v>
      </c>
      <c r="G91" s="10">
        <f>IFERROR('8) Paid on Settled (SY)'!I17/('5) Settled At Cost (SY)'!I17+'3) Nil Settled (SY)'!I17),"")</f>
        <v>69933.95503068158</v>
      </c>
      <c r="J91" s="100">
        <f t="shared" si="22"/>
        <v>2012</v>
      </c>
      <c r="K91" s="9">
        <f>IFERROR('8) Paid on Settled (SY)'!D17/'5) Settled At Cost (SY)'!D17,"")</f>
        <v>4521.1724485632185</v>
      </c>
      <c r="L91" s="8">
        <f>IFERROR('8) Paid on Settled (SY)'!E17/'5) Settled At Cost (SY)'!E17,"")</f>
        <v>30750.065978912597</v>
      </c>
      <c r="M91" s="8">
        <f>IFERROR('8) Paid on Settled (SY)'!F17/'5) Settled At Cost (SY)'!F17,"")</f>
        <v>45190.449640728475</v>
      </c>
      <c r="N91" s="8">
        <f>IFERROR('8) Paid on Settled (SY)'!G17/'5) Settled At Cost (SY)'!G17,"")</f>
        <v>26448.398041415094</v>
      </c>
      <c r="O91" s="10">
        <f>IFERROR('8) Paid on Settled (SY)'!I17/'5) Settled At Cost (SY)'!I17,"")</f>
        <v>93328.976492172296</v>
      </c>
      <c r="R91" s="100">
        <f t="shared" si="23"/>
        <v>2012</v>
      </c>
      <c r="S91" s="111">
        <f>IFERROR('3) Nil Settled (SY)'!D17/('5) Settled At Cost (SY)'!D17+'3) Nil Settled (SY)'!D17),"")</f>
        <v>0.63291139240506333</v>
      </c>
      <c r="T91" s="112">
        <f>IFERROR('3) Nil Settled (SY)'!E17/('5) Settled At Cost (SY)'!E17+'3) Nil Settled (SY)'!E17),"")</f>
        <v>0.40471869328493648</v>
      </c>
      <c r="U91" s="112">
        <f>IFERROR('3) Nil Settled (SY)'!F17/('5) Settled At Cost (SY)'!F17+'3) Nil Settled (SY)'!F17),"")</f>
        <v>0.45487364620938631</v>
      </c>
      <c r="V91" s="112">
        <f>IFERROR('3) Nil Settled (SY)'!G17/('5) Settled At Cost (SY)'!G17+'3) Nil Settled (SY)'!G17),"")</f>
        <v>0.42265795206971679</v>
      </c>
      <c r="W91" s="113">
        <f>IFERROR('3) Nil Settled (SY)'!I17/('5) Settled At Cost (SY)'!I17+'3) Nil Settled (SY)'!I17),"")</f>
        <v>0.25067264573991033</v>
      </c>
      <c r="X91" s="121"/>
      <c r="Y91" s="118"/>
    </row>
    <row r="92" spans="2:27" x14ac:dyDescent="0.3">
      <c r="B92" s="100">
        <f t="shared" si="21"/>
        <v>2013</v>
      </c>
      <c r="C92" s="9">
        <f>IFERROR('8) Paid on Settled (SY)'!D18/('5) Settled At Cost (SY)'!D18+'3) Nil Settled (SY)'!D18),"")</f>
        <v>3697.1873194444443</v>
      </c>
      <c r="D92" s="8">
        <f>IFERROR('8) Paid on Settled (SY)'!E18/('5) Settled At Cost (SY)'!E18+'3) Nil Settled (SY)'!E18),"")</f>
        <v>15319.284666946567</v>
      </c>
      <c r="E92" s="8">
        <f>IFERROR('8) Paid on Settled (SY)'!F18/('5) Settled At Cost (SY)'!F18+'3) Nil Settled (SY)'!F18),"")</f>
        <v>23473.16897430348</v>
      </c>
      <c r="F92" s="8">
        <f>IFERROR('8) Paid on Settled (SY)'!G18/('5) Settled At Cost (SY)'!G18+'3) Nil Settled (SY)'!G18),"")</f>
        <v>15309.953999126981</v>
      </c>
      <c r="G92" s="10">
        <f>IFERROR('8) Paid on Settled (SY)'!I18/('5) Settled At Cost (SY)'!I18+'3) Nil Settled (SY)'!I18),"")</f>
        <v>66251.456914118244</v>
      </c>
      <c r="J92" s="100">
        <f t="shared" si="22"/>
        <v>2013</v>
      </c>
      <c r="K92" s="9">
        <f>IFERROR('8) Paid on Settled (SY)'!D18/'5) Settled At Cost (SY)'!D18,"")</f>
        <v>5405.9713746498601</v>
      </c>
      <c r="L92" s="8">
        <f>IFERROR('8) Paid on Settled (SY)'!E18/'5) Settled At Cost (SY)'!E18,"")</f>
        <v>25743.928457203601</v>
      </c>
      <c r="M92" s="8">
        <f>IFERROR('8) Paid on Settled (SY)'!F18/'5) Settled At Cost (SY)'!F18,"")</f>
        <v>45985.447990594534</v>
      </c>
      <c r="N92" s="8">
        <f>IFERROR('8) Paid on Settled (SY)'!G18/'5) Settled At Cost (SY)'!G18,"")</f>
        <v>24807.79583191872</v>
      </c>
      <c r="O92" s="10">
        <f>IFERROR('8) Paid on Settled (SY)'!I18/'5) Settled At Cost (SY)'!I18,"")</f>
        <v>93572.090286520091</v>
      </c>
      <c r="R92" s="100">
        <f t="shared" si="23"/>
        <v>2013</v>
      </c>
      <c r="S92" s="111">
        <f>IFERROR('3) Nil Settled (SY)'!D18/('5) Settled At Cost (SY)'!D18+'3) Nil Settled (SY)'!D18),"")</f>
        <v>0.31609195402298851</v>
      </c>
      <c r="T92" s="112">
        <f>IFERROR('3) Nil Settled (SY)'!E18/('5) Settled At Cost (SY)'!E18+'3) Nil Settled (SY)'!E18),"")</f>
        <v>0.40493601462522855</v>
      </c>
      <c r="U92" s="112">
        <f>IFERROR('3) Nil Settled (SY)'!F18/('5) Settled At Cost (SY)'!F18+'3) Nil Settled (SY)'!F18),"")</f>
        <v>0.48955223880597015</v>
      </c>
      <c r="V92" s="112">
        <f>IFERROR('3) Nil Settled (SY)'!G18/('5) Settled At Cost (SY)'!G18+'3) Nil Settled (SY)'!G18),"")</f>
        <v>0.38285714285714284</v>
      </c>
      <c r="W92" s="113">
        <f>IFERROR('3) Nil Settled (SY)'!I18/('5) Settled At Cost (SY)'!I18+'3) Nil Settled (SY)'!I18),"")</f>
        <v>0.29197416974169743</v>
      </c>
      <c r="X92" s="121"/>
      <c r="Y92" s="118"/>
    </row>
    <row r="93" spans="2:27" x14ac:dyDescent="0.3">
      <c r="B93" s="100">
        <f t="shared" si="21"/>
        <v>2014</v>
      </c>
      <c r="C93" s="9">
        <f>IFERROR('8) Paid on Settled (SY)'!D19/('5) Settled At Cost (SY)'!D19+'3) Nil Settled (SY)'!D19),"")</f>
        <v>3785.3741661303625</v>
      </c>
      <c r="D93" s="8">
        <f>IFERROR('8) Paid on Settled (SY)'!E19/('5) Settled At Cost (SY)'!E19+'3) Nil Settled (SY)'!E19),"")</f>
        <v>15829.311490837137</v>
      </c>
      <c r="E93" s="8">
        <f>IFERROR('8) Paid on Settled (SY)'!F19/('5) Settled At Cost (SY)'!F19+'3) Nil Settled (SY)'!F19),"")</f>
        <v>23276.463146722217</v>
      </c>
      <c r="F93" s="8">
        <f>IFERROR('8) Paid on Settled (SY)'!G19/('5) Settled At Cost (SY)'!G19+'3) Nil Settled (SY)'!G19),"")</f>
        <v>17612.775013432347</v>
      </c>
      <c r="G93" s="10">
        <f>IFERROR('8) Paid on Settled (SY)'!I19/('5) Settled At Cost (SY)'!I19+'3) Nil Settled (SY)'!I19),"")</f>
        <v>67979.030271188516</v>
      </c>
      <c r="J93" s="100">
        <f t="shared" si="22"/>
        <v>2014</v>
      </c>
      <c r="K93" s="9">
        <f>IFERROR('8) Paid on Settled (SY)'!D19/'5) Settled At Cost (SY)'!D19,"")</f>
        <v>5166.5241997184676</v>
      </c>
      <c r="L93" s="8">
        <f>IFERROR('8) Paid on Settled (SY)'!E19/'5) Settled At Cost (SY)'!E19,"")</f>
        <v>27556.591546051932</v>
      </c>
      <c r="M93" s="8">
        <f>IFERROR('8) Paid on Settled (SY)'!F19/'5) Settled At Cost (SY)'!F19,"")</f>
        <v>44762.42912831196</v>
      </c>
      <c r="N93" s="8">
        <f>IFERROR('8) Paid on Settled (SY)'!G19/'5) Settled At Cost (SY)'!G19,"")</f>
        <v>27708.571282814126</v>
      </c>
      <c r="O93" s="10">
        <f>IFERROR('8) Paid on Settled (SY)'!I19/'5) Settled At Cost (SY)'!I19,"")</f>
        <v>93292.672988340186</v>
      </c>
      <c r="R93" s="100">
        <f t="shared" si="23"/>
        <v>2014</v>
      </c>
      <c r="S93" s="111">
        <f>IFERROR('3) Nil Settled (SY)'!D19/('5) Settled At Cost (SY)'!D19+'3) Nil Settled (SY)'!D19),"")</f>
        <v>0.26732673267326734</v>
      </c>
      <c r="T93" s="112">
        <f>IFERROR('3) Nil Settled (SY)'!E19/('5) Settled At Cost (SY)'!E19+'3) Nil Settled (SY)'!E19),"")</f>
        <v>0.42557077625570777</v>
      </c>
      <c r="U93" s="112">
        <f>IFERROR('3) Nil Settled (SY)'!F19/('5) Settled At Cost (SY)'!F19+'3) Nil Settled (SY)'!F19),"")</f>
        <v>0.48</v>
      </c>
      <c r="V93" s="112">
        <f>IFERROR('3) Nil Settled (SY)'!G19/('5) Settled At Cost (SY)'!G19+'3) Nil Settled (SY)'!G19),"")</f>
        <v>0.36435643564356435</v>
      </c>
      <c r="W93" s="113">
        <f>IFERROR('3) Nil Settled (SY)'!I19/('5) Settled At Cost (SY)'!I19+'3) Nil Settled (SY)'!I19),"")</f>
        <v>0.27133580705009275</v>
      </c>
      <c r="X93" s="121"/>
      <c r="Y93" s="118"/>
    </row>
    <row r="94" spans="2:27" x14ac:dyDescent="0.3">
      <c r="B94" s="100">
        <f t="shared" si="21"/>
        <v>2015</v>
      </c>
      <c r="C94" s="9">
        <f>IFERROR('8) Paid on Settled (SY)'!D20/('5) Settled At Cost (SY)'!D20+'3) Nil Settled (SY)'!D20),"")</f>
        <v>4018.8309981597217</v>
      </c>
      <c r="D94" s="8">
        <f>IFERROR('8) Paid on Settled (SY)'!E20/('5) Settled At Cost (SY)'!E20+'3) Nil Settled (SY)'!E20),"")</f>
        <v>16936.975255448113</v>
      </c>
      <c r="E94" s="8">
        <f>IFERROR('8) Paid on Settled (SY)'!F20/('5) Settled At Cost (SY)'!F20+'3) Nil Settled (SY)'!F20),"")</f>
        <v>25432.9958450419</v>
      </c>
      <c r="F94" s="8">
        <f>IFERROR('8) Paid on Settled (SY)'!G20/('5) Settled At Cost (SY)'!G20+'3) Nil Settled (SY)'!G20),"")</f>
        <v>16205.187630040984</v>
      </c>
      <c r="G94" s="10">
        <f>IFERROR('8) Paid on Settled (SY)'!I20/('5) Settled At Cost (SY)'!I20+'3) Nil Settled (SY)'!I20),"")</f>
        <v>62640.215908962389</v>
      </c>
      <c r="J94" s="100">
        <f t="shared" si="22"/>
        <v>2015</v>
      </c>
      <c r="K94" s="9">
        <f>IFERROR('8) Paid on Settled (SY)'!D20/'5) Settled At Cost (SY)'!D20,"")</f>
        <v>6651.8582038505738</v>
      </c>
      <c r="L94" s="8">
        <f>IFERROR('8) Paid on Settled (SY)'!E20/'5) Settled At Cost (SY)'!E20,"")</f>
        <v>30246.34944315915</v>
      </c>
      <c r="M94" s="8">
        <f>IFERROR('8) Paid on Settled (SY)'!F20/'5) Settled At Cost (SY)'!F20,"")</f>
        <v>45074.319368935641</v>
      </c>
      <c r="N94" s="8">
        <f>IFERROR('8) Paid on Settled (SY)'!G20/'5) Settled At Cost (SY)'!G20,"")</f>
        <v>25477.227975064434</v>
      </c>
      <c r="O94" s="10">
        <f>IFERROR('8) Paid on Settled (SY)'!I20/'5) Settled At Cost (SY)'!I20,"")</f>
        <v>90612.312323481805</v>
      </c>
      <c r="R94" s="100">
        <f t="shared" si="23"/>
        <v>2015</v>
      </c>
      <c r="S94" s="111">
        <f>IFERROR('3) Nil Settled (SY)'!D20/('5) Settled At Cost (SY)'!D20+'3) Nil Settled (SY)'!D20),"")</f>
        <v>0.39583333333333331</v>
      </c>
      <c r="T94" s="112">
        <f>IFERROR('3) Nil Settled (SY)'!E20/('5) Settled At Cost (SY)'!E20+'3) Nil Settled (SY)'!E20),"")</f>
        <v>0.44003241491085898</v>
      </c>
      <c r="U94" s="112">
        <f>IFERROR('3) Nil Settled (SY)'!F20/('5) Settled At Cost (SY)'!F20+'3) Nil Settled (SY)'!F20),"")</f>
        <v>0.43575418994413406</v>
      </c>
      <c r="V94" s="112">
        <f>IFERROR('3) Nil Settled (SY)'!G20/('5) Settled At Cost (SY)'!G20+'3) Nil Settled (SY)'!G20),"")</f>
        <v>0.36393442622950822</v>
      </c>
      <c r="W94" s="113">
        <f>IFERROR('3) Nil Settled (SY)'!I20/('5) Settled At Cost (SY)'!I20+'3) Nil Settled (SY)'!I20),"")</f>
        <v>0.30870083432657924</v>
      </c>
      <c r="X94" s="121"/>
      <c r="Y94" s="118"/>
    </row>
    <row r="95" spans="2:27" x14ac:dyDescent="0.3">
      <c r="B95" s="100">
        <f t="shared" si="21"/>
        <v>2016</v>
      </c>
      <c r="C95" s="9">
        <f>IFERROR('8) Paid on Settled (SY)'!D21/('5) Settled At Cost (SY)'!D21+'3) Nil Settled (SY)'!D21),"")</f>
        <v>4012.6222748034588</v>
      </c>
      <c r="D95" s="8">
        <f>IFERROR('8) Paid on Settled (SY)'!E21/('5) Settled At Cost (SY)'!E21+'3) Nil Settled (SY)'!E21),"")</f>
        <v>14357.070083237137</v>
      </c>
      <c r="E95" s="8">
        <f>IFERROR('8) Paid on Settled (SY)'!F21/('5) Settled At Cost (SY)'!F21+'3) Nil Settled (SY)'!F21),"")</f>
        <v>24560.399095990393</v>
      </c>
      <c r="F95" s="8">
        <f>IFERROR('8) Paid on Settled (SY)'!G21/('5) Settled At Cost (SY)'!G21+'3) Nil Settled (SY)'!G21),"")</f>
        <v>17743.154807573635</v>
      </c>
      <c r="G95" s="10">
        <f>IFERROR('8) Paid on Settled (SY)'!I21/('5) Settled At Cost (SY)'!I21+'3) Nil Settled (SY)'!I21),"")</f>
        <v>69542.778917915057</v>
      </c>
      <c r="J95" s="100">
        <f t="shared" si="22"/>
        <v>2016</v>
      </c>
      <c r="K95" s="9">
        <f>IFERROR('8) Paid on Settled (SY)'!D21/'5) Settled At Cost (SY)'!D21,"")</f>
        <v>6916.0644086043358</v>
      </c>
      <c r="L95" s="8">
        <f>IFERROR('8) Paid on Settled (SY)'!E21/'5) Settled At Cost (SY)'!E21,"")</f>
        <v>23916.946076161865</v>
      </c>
      <c r="M95" s="8">
        <f>IFERROR('8) Paid on Settled (SY)'!F21/'5) Settled At Cost (SY)'!F21,"")</f>
        <v>39419.003531287068</v>
      </c>
      <c r="N95" s="8">
        <f>IFERROR('8) Paid on Settled (SY)'!G21/'5) Settled At Cost (SY)'!G21,"")</f>
        <v>26411.000788726516</v>
      </c>
      <c r="O95" s="10">
        <f>IFERROR('8) Paid on Settled (SY)'!I21/'5) Settled At Cost (SY)'!I21,"")</f>
        <v>97681.277958939681</v>
      </c>
      <c r="R95" s="100">
        <f t="shared" si="23"/>
        <v>2016</v>
      </c>
      <c r="S95" s="111">
        <f>IFERROR('3) Nil Settled (SY)'!D21/('5) Settled At Cost (SY)'!D21+'3) Nil Settled (SY)'!D21),"")</f>
        <v>0.419811320754717</v>
      </c>
      <c r="T95" s="112">
        <f>IFERROR('3) Nil Settled (SY)'!E21/('5) Settled At Cost (SY)'!E21+'3) Nil Settled (SY)'!E21),"")</f>
        <v>0.39971139971139968</v>
      </c>
      <c r="U95" s="112">
        <f>IFERROR('3) Nil Settled (SY)'!F21/('5) Settled At Cost (SY)'!F21+'3) Nil Settled (SY)'!F21),"")</f>
        <v>0.37694013303769403</v>
      </c>
      <c r="V95" s="112">
        <f>IFERROR('3) Nil Settled (SY)'!G21/('5) Settled At Cost (SY)'!G21+'3) Nil Settled (SY)'!G21),"")</f>
        <v>0.32819074333800841</v>
      </c>
      <c r="W95" s="113">
        <f>IFERROR('3) Nil Settled (SY)'!I21/('5) Settled At Cost (SY)'!I21+'3) Nil Settled (SY)'!I21),"")</f>
        <v>0.28806440322016102</v>
      </c>
      <c r="X95" s="121"/>
      <c r="Y95" s="118"/>
    </row>
    <row r="96" spans="2:27" x14ac:dyDescent="0.3">
      <c r="B96" s="100">
        <f t="shared" si="21"/>
        <v>2017</v>
      </c>
      <c r="C96" s="9">
        <f>IFERROR('8) Paid on Settled (SY)'!D22/('5) Settled At Cost (SY)'!D22+'3) Nil Settled (SY)'!D22),"")</f>
        <v>4414.3331261089997</v>
      </c>
      <c r="D96" s="8">
        <f>IFERROR('8) Paid on Settled (SY)'!E22/('5) Settled At Cost (SY)'!E22+'3) Nil Settled (SY)'!E22),"")</f>
        <v>19890.226899841051</v>
      </c>
      <c r="E96" s="8">
        <f>IFERROR('8) Paid on Settled (SY)'!F22/('5) Settled At Cost (SY)'!F22+'3) Nil Settled (SY)'!F22),"")</f>
        <v>30561.607151711811</v>
      </c>
      <c r="F96" s="8">
        <f>IFERROR('8) Paid on Settled (SY)'!G22/('5) Settled At Cost (SY)'!G22+'3) Nil Settled (SY)'!G22),"")</f>
        <v>18450.759726572323</v>
      </c>
      <c r="G96" s="10">
        <f>IFERROR('8) Paid on Settled (SY)'!I22/('5) Settled At Cost (SY)'!I22+'3) Nil Settled (SY)'!I22),"")</f>
        <v>76003.317509828659</v>
      </c>
      <c r="J96" s="100">
        <f t="shared" si="22"/>
        <v>2017</v>
      </c>
      <c r="K96" s="9">
        <f>IFERROR('8) Paid on Settled (SY)'!D22/'5) Settled At Cost (SY)'!D22,"")</f>
        <v>7588.0366808278886</v>
      </c>
      <c r="L96" s="8">
        <f>IFERROR('8) Paid on Settled (SY)'!E22/'5) Settled At Cost (SY)'!E22,"")</f>
        <v>29764.376237478762</v>
      </c>
      <c r="M96" s="8">
        <f>IFERROR('8) Paid on Settled (SY)'!F22/'5) Settled At Cost (SY)'!F22,"")</f>
        <v>48876.505300391087</v>
      </c>
      <c r="N96" s="8">
        <f>IFERROR('8) Paid on Settled (SY)'!G22/'5) Settled At Cost (SY)'!G22,"")</f>
        <v>25733.954355482452</v>
      </c>
      <c r="O96" s="10">
        <f>IFERROR('8) Paid on Settled (SY)'!I22/'5) Settled At Cost (SY)'!I22,"")</f>
        <v>101428.7649929101</v>
      </c>
      <c r="R96" s="100">
        <f t="shared" si="23"/>
        <v>2017</v>
      </c>
      <c r="S96" s="111">
        <f>IFERROR('3) Nil Settled (SY)'!D22/('5) Settled At Cost (SY)'!D22+'3) Nil Settled (SY)'!D22),"")</f>
        <v>0.41825095057034223</v>
      </c>
      <c r="T96" s="112">
        <f>IFERROR('3) Nil Settled (SY)'!E22/('5) Settled At Cost (SY)'!E22+'3) Nil Settled (SY)'!E22),"")</f>
        <v>0.33174386920980925</v>
      </c>
      <c r="U96" s="112">
        <f>IFERROR('3) Nil Settled (SY)'!F22/('5) Settled At Cost (SY)'!F22+'3) Nil Settled (SY)'!F22),"")</f>
        <v>0.37471783295711059</v>
      </c>
      <c r="V96" s="112">
        <f>IFERROR('3) Nil Settled (SY)'!G22/('5) Settled At Cost (SY)'!G22+'3) Nil Settled (SY)'!G22),"")</f>
        <v>0.28301886792452829</v>
      </c>
      <c r="W96" s="113">
        <f>IFERROR('3) Nil Settled (SY)'!I22/('5) Settled At Cost (SY)'!I22+'3) Nil Settled (SY)'!I22),"")</f>
        <v>0.25067294751009422</v>
      </c>
      <c r="X96" s="121"/>
      <c r="Y96" s="118"/>
    </row>
    <row r="97" spans="2:25" x14ac:dyDescent="0.3">
      <c r="B97" s="100">
        <f t="shared" si="21"/>
        <v>2018</v>
      </c>
      <c r="C97" s="9">
        <f>IFERROR('8) Paid on Settled (SY)'!D23/('5) Settled At Cost (SY)'!D23+'3) Nil Settled (SY)'!D23),"")</f>
        <v>7103.1471608333341</v>
      </c>
      <c r="D97" s="8">
        <f>IFERROR('8) Paid on Settled (SY)'!E23/('5) Settled At Cost (SY)'!E23+'3) Nil Settled (SY)'!E23),"")</f>
        <v>22983.50071586213</v>
      </c>
      <c r="E97" s="8">
        <f>IFERROR('8) Paid on Settled (SY)'!F23/('5) Settled At Cost (SY)'!F23+'3) Nil Settled (SY)'!F23),"")</f>
        <v>24408.601859627524</v>
      </c>
      <c r="F97" s="8">
        <f>IFERROR('8) Paid on Settled (SY)'!G23/('5) Settled At Cost (SY)'!G23+'3) Nil Settled (SY)'!G23),"")</f>
        <v>21122.521092827181</v>
      </c>
      <c r="G97" s="10">
        <f>IFERROR('8) Paid on Settled (SY)'!I23/('5) Settled At Cost (SY)'!I23+'3) Nil Settled (SY)'!I23),"")</f>
        <v>71476.067508510459</v>
      </c>
      <c r="J97" s="100">
        <f t="shared" si="22"/>
        <v>2018</v>
      </c>
      <c r="K97" s="9">
        <f>IFERROR('8) Paid on Settled (SY)'!D23/'5) Settled At Cost (SY)'!D23,"")</f>
        <v>10294.416175120774</v>
      </c>
      <c r="L97" s="8">
        <f>IFERROR('8) Paid on Settled (SY)'!E23/'5) Settled At Cost (SY)'!E23,"")</f>
        <v>35502.968585478084</v>
      </c>
      <c r="M97" s="8">
        <f>IFERROR('8) Paid on Settled (SY)'!F23/'5) Settled At Cost (SY)'!F23,"")</f>
        <v>45701.211992494085</v>
      </c>
      <c r="N97" s="8">
        <f>IFERROR('8) Paid on Settled (SY)'!G23/'5) Settled At Cost (SY)'!G23,"")</f>
        <v>30408.26708049517</v>
      </c>
      <c r="O97" s="10">
        <f>IFERROR('8) Paid on Settled (SY)'!I23/'5) Settled At Cost (SY)'!I23,"")</f>
        <v>99943.964110471483</v>
      </c>
      <c r="R97" s="100">
        <f t="shared" si="23"/>
        <v>2018</v>
      </c>
      <c r="S97" s="111">
        <f>IFERROR('3) Nil Settled (SY)'!D23/('5) Settled At Cost (SY)'!D23+'3) Nil Settled (SY)'!D23),"")</f>
        <v>0.31</v>
      </c>
      <c r="T97" s="112">
        <f>IFERROR('3) Nil Settled (SY)'!E23/('5) Settled At Cost (SY)'!E23+'3) Nil Settled (SY)'!E23),"")</f>
        <v>0.35263157894736841</v>
      </c>
      <c r="U97" s="112">
        <f>IFERROR('3) Nil Settled (SY)'!F23/('5) Settled At Cost (SY)'!F23+'3) Nil Settled (SY)'!F23),"")</f>
        <v>0.46590909090909088</v>
      </c>
      <c r="V97" s="112">
        <f>IFERROR('3) Nil Settled (SY)'!G23/('5) Settled At Cost (SY)'!G23+'3) Nil Settled (SY)'!G23),"")</f>
        <v>0.30536912751677853</v>
      </c>
      <c r="W97" s="113">
        <f>IFERROR('3) Nil Settled (SY)'!I23/('5) Settled At Cost (SY)'!I23+'3) Nil Settled (SY)'!I23),"")</f>
        <v>0.2848385778504291</v>
      </c>
      <c r="X97" s="121"/>
      <c r="Y97" s="118"/>
    </row>
    <row r="98" spans="2:25" x14ac:dyDescent="0.3">
      <c r="B98" s="100">
        <f t="shared" ref="B98:B99" si="24">B97+1</f>
        <v>2019</v>
      </c>
      <c r="C98" s="9">
        <f>IFERROR('8) Paid on Settled (SY)'!D24/('5) Settled At Cost (SY)'!D24+'3) Nil Settled (SY)'!D24),"")</f>
        <v>8177.4655593939424</v>
      </c>
      <c r="D98" s="8">
        <f>IFERROR('8) Paid on Settled (SY)'!E24/('5) Settled At Cost (SY)'!E24+'3) Nil Settled (SY)'!E24),"")</f>
        <v>19858.293770992062</v>
      </c>
      <c r="E98" s="8">
        <f>IFERROR('8) Paid on Settled (SY)'!F24/('5) Settled At Cost (SY)'!F24+'3) Nil Settled (SY)'!F24),"")</f>
        <v>26783.10318664302</v>
      </c>
      <c r="F98" s="8">
        <f>IFERROR('8) Paid on Settled (SY)'!G24/('5) Settled At Cost (SY)'!G24+'3) Nil Settled (SY)'!G24),"")</f>
        <v>23658.231755511228</v>
      </c>
      <c r="G98" s="10">
        <f>IFERROR('8) Paid on Settled (SY)'!I24/('5) Settled At Cost (SY)'!I24+'3) Nil Settled (SY)'!I24),"")</f>
        <v>80399.510169497255</v>
      </c>
      <c r="J98" s="100">
        <f t="shared" ref="J98:J99" si="25">J97+1</f>
        <v>2019</v>
      </c>
      <c r="K98" s="9">
        <f>IFERROR('8) Paid on Settled (SY)'!D24/'5) Settled At Cost (SY)'!D24,"")</f>
        <v>11386.344449789034</v>
      </c>
      <c r="L98" s="8">
        <f>IFERROR('8) Paid on Settled (SY)'!E24/'5) Settled At Cost (SY)'!E24,"")</f>
        <v>29409.320817407148</v>
      </c>
      <c r="M98" s="8">
        <f>IFERROR('8) Paid on Settled (SY)'!F24/'5) Settled At Cost (SY)'!F24,"")</f>
        <v>43911.83196879844</v>
      </c>
      <c r="N98" s="8">
        <f>IFERROR('8) Paid on Settled (SY)'!G24/'5) Settled At Cost (SY)'!G24,"")</f>
        <v>33109.783399772539</v>
      </c>
      <c r="O98" s="10">
        <f>IFERROR('8) Paid on Settled (SY)'!I24/'5) Settled At Cost (SY)'!I24,"")</f>
        <v>107733.56290707827</v>
      </c>
      <c r="R98" s="100">
        <f t="shared" ref="R98:R99" si="26">R97+1</f>
        <v>2019</v>
      </c>
      <c r="S98" s="111">
        <f>IFERROR('3) Nil Settled (SY)'!D24/('5) Settled At Cost (SY)'!D24+'3) Nil Settled (SY)'!D24),"")</f>
        <v>0.2818181818181818</v>
      </c>
      <c r="T98" s="112">
        <f>IFERROR('3) Nil Settled (SY)'!E24/('5) Settled At Cost (SY)'!E24+'3) Nil Settled (SY)'!E24),"")</f>
        <v>0.32476190476190475</v>
      </c>
      <c r="U98" s="112">
        <f>IFERROR('3) Nil Settled (SY)'!F24/('5) Settled At Cost (SY)'!F24+'3) Nil Settled (SY)'!F24),"")</f>
        <v>0.39007092198581561</v>
      </c>
      <c r="V98" s="112">
        <f>IFERROR('3) Nil Settled (SY)'!G24/('5) Settled At Cost (SY)'!G24+'3) Nil Settled (SY)'!G24),"")</f>
        <v>0.28546099290780141</v>
      </c>
      <c r="W98" s="113">
        <f>IFERROR('3) Nil Settled (SY)'!I24/('5) Settled At Cost (SY)'!I24+'3) Nil Settled (SY)'!I24),"")</f>
        <v>0.25371900826446281</v>
      </c>
      <c r="X98" s="121"/>
      <c r="Y98" s="118"/>
    </row>
    <row r="99" spans="2:25" x14ac:dyDescent="0.3">
      <c r="B99" s="104">
        <f t="shared" si="24"/>
        <v>2020</v>
      </c>
      <c r="C99" s="11">
        <f>IFERROR('8) Paid on Settled (SY)'!D25/('5) Settled At Cost (SY)'!D25+'3) Nil Settled (SY)'!D25),"")</f>
        <v>9770.2852417824088</v>
      </c>
      <c r="D99" s="12">
        <f>IFERROR('8) Paid on Settled (SY)'!E25/('5) Settled At Cost (SY)'!E25+'3) Nil Settled (SY)'!E25),"")</f>
        <v>18579.815376420651</v>
      </c>
      <c r="E99" s="12">
        <f>IFERROR('8) Paid on Settled (SY)'!F25/('5) Settled At Cost (SY)'!F25+'3) Nil Settled (SY)'!F25),"")</f>
        <v>28531.065460499394</v>
      </c>
      <c r="F99" s="12">
        <f>IFERROR('8) Paid on Settled (SY)'!G25/('5) Settled At Cost (SY)'!G25+'3) Nil Settled (SY)'!G25),"")</f>
        <v>22140.657861362146</v>
      </c>
      <c r="G99" s="13">
        <f>IFERROR('8) Paid on Settled (SY)'!I25/('5) Settled At Cost (SY)'!I25+'3) Nil Settled (SY)'!I25),"")</f>
        <v>88414.705828029561</v>
      </c>
      <c r="J99" s="104">
        <f t="shared" si="25"/>
        <v>2020</v>
      </c>
      <c r="K99" s="11">
        <f>IFERROR('8) Paid on Settled (SY)'!D25/'5) Settled At Cost (SY)'!D25,"")</f>
        <v>12128.629955316093</v>
      </c>
      <c r="L99" s="12">
        <f>IFERROR('8) Paid on Settled (SY)'!E25/'5) Settled At Cost (SY)'!E25,"")</f>
        <v>27797.484280119232</v>
      </c>
      <c r="M99" s="12">
        <f>IFERROR('8) Paid on Settled (SY)'!F25/'5) Settled At Cost (SY)'!F25,"")</f>
        <v>44904.006434990522</v>
      </c>
      <c r="N99" s="12">
        <f>IFERROR('8) Paid on Settled (SY)'!G25/'5) Settled At Cost (SY)'!G25,"")</f>
        <v>30213.39102260947</v>
      </c>
      <c r="O99" s="13">
        <f>IFERROR('8) Paid on Settled (SY)'!I25/'5) Settled At Cost (SY)'!I25,"")</f>
        <v>118057.95347781552</v>
      </c>
      <c r="R99" s="104">
        <f t="shared" si="26"/>
        <v>2020</v>
      </c>
      <c r="S99" s="115">
        <f>IFERROR('3) Nil Settled (SY)'!D25/('5) Settled At Cost (SY)'!D25+'3) Nil Settled (SY)'!D25),"")</f>
        <v>0.19444444444444445</v>
      </c>
      <c r="T99" s="116">
        <f>IFERROR('3) Nil Settled (SY)'!E25/('5) Settled At Cost (SY)'!E25+'3) Nil Settled (SY)'!E25),"")</f>
        <v>0.33160083160083159</v>
      </c>
      <c r="U99" s="116">
        <f>IFERROR('3) Nil Settled (SY)'!F25/('5) Settled At Cost (SY)'!F25+'3) Nil Settled (SY)'!F25),"")</f>
        <v>0.36462093862815886</v>
      </c>
      <c r="V99" s="116">
        <f>IFERROR('3) Nil Settled (SY)'!G25/('5) Settled At Cost (SY)'!G25+'3) Nil Settled (SY)'!G25),"")</f>
        <v>0.26719056974459726</v>
      </c>
      <c r="W99" s="117">
        <f>IFERROR('3) Nil Settled (SY)'!I25/('5) Settled At Cost (SY)'!I25+'3) Nil Settled (SY)'!I25),"")</f>
        <v>0.25109064469219583</v>
      </c>
      <c r="X99" s="121"/>
      <c r="Y99" s="118"/>
    </row>
    <row r="100" spans="2:25" x14ac:dyDescent="0.3">
      <c r="X100" s="121"/>
    </row>
    <row r="101" spans="2:25" x14ac:dyDescent="0.3">
      <c r="B101" s="6" t="str">
        <f>"* Based on the assumption that the survey is "&amp;(D2*100)&amp;"% of insurance market."</f>
        <v>* Based on the assumption that the survey is 0% of insurance market.</v>
      </c>
      <c r="R101" s="109" t="s">
        <v>38</v>
      </c>
      <c r="S101" s="119">
        <f>AVERAGE(S95:S99)</f>
        <v>0.32486497951753707</v>
      </c>
      <c r="T101" s="119">
        <f t="shared" ref="T101:W101" si="27">AVERAGE(T95:T99)</f>
        <v>0.34808991684626273</v>
      </c>
      <c r="U101" s="119">
        <f t="shared" si="27"/>
        <v>0.39445178350357402</v>
      </c>
      <c r="V101" s="119">
        <f t="shared" si="27"/>
        <v>0.29384606028634275</v>
      </c>
      <c r="W101" s="119">
        <f t="shared" si="27"/>
        <v>0.2656771163074686</v>
      </c>
      <c r="X101" s="121"/>
    </row>
    <row r="102" spans="2:25" x14ac:dyDescent="0.3">
      <c r="R102" s="109" t="s">
        <v>39</v>
      </c>
      <c r="S102" s="33">
        <f>SUM('3) Nil Settled (SY)'!D21:D25)/SUM('3) Nil Settled (SY)'!D21:D25,'5) Settled At Cost (SY)'!D21:D25)</f>
        <v>0.32323996971990915</v>
      </c>
      <c r="T102" s="33">
        <f>SUM('3) Nil Settled (SY)'!E21:E25)/SUM('3) Nil Settled (SY)'!E21:E25,'5) Settled At Cost (SY)'!E21:E25)</f>
        <v>0.35014985014985017</v>
      </c>
      <c r="U102" s="33">
        <f>SUM('3) Nil Settled (SY)'!F21:F25)/SUM('3) Nil Settled (SY)'!F21:F25,'5) Settled At Cost (SY)'!F21:F25)</f>
        <v>0.39021549213744905</v>
      </c>
      <c r="V102" s="33">
        <f>SUM('3) Nil Settled (SY)'!G21:G25)/SUM('3) Nil Settled (SY)'!G21:G25,'5) Settled At Cost (SY)'!G21:G25)</f>
        <v>0.29566916313904268</v>
      </c>
      <c r="W102" s="33">
        <f>SUM('3) Nil Settled (SY)'!I21:I25)/SUM('3) Nil Settled (SY)'!I21:I25,'5) Settled At Cost (SY)'!I21:I25)</f>
        <v>0.26624343600595657</v>
      </c>
      <c r="X102" s="121"/>
    </row>
    <row r="103" spans="2:25" x14ac:dyDescent="0.3"/>
  </sheetData>
  <sheetProtection sheet="1" objects="1" scenarios="1"/>
  <mergeCells count="14">
    <mergeCell ref="Z28:AE28"/>
    <mergeCell ref="AH28:AM28"/>
    <mergeCell ref="B3:G3"/>
    <mergeCell ref="B28:G28"/>
    <mergeCell ref="J78:O78"/>
    <mergeCell ref="J3:O3"/>
    <mergeCell ref="R78:W78"/>
    <mergeCell ref="B78:G78"/>
    <mergeCell ref="J28:O28"/>
    <mergeCell ref="R28:W28"/>
    <mergeCell ref="B53:G53"/>
    <mergeCell ref="J53:O53"/>
    <mergeCell ref="AH3:AM3"/>
    <mergeCell ref="Z3:A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AX34"/>
  <sheetViews>
    <sheetView showGridLines="0" showRowColHeaders="0" zoomScale="70" zoomScaleNormal="70" workbookViewId="0">
      <selection activeCell="L12" sqref="L12"/>
    </sheetView>
  </sheetViews>
  <sheetFormatPr defaultColWidth="0" defaultRowHeight="14.15" zeroHeight="1" x14ac:dyDescent="0.35"/>
  <cols>
    <col min="1" max="1" width="3.69140625" style="6" customWidth="1"/>
    <col min="2" max="2" width="11.84375" style="6" customWidth="1"/>
    <col min="3" max="8" width="16.69140625" style="6" customWidth="1"/>
    <col min="9" max="9" width="14" style="6" bestFit="1" customWidth="1"/>
    <col min="10" max="10" width="16.69140625" style="121" customWidth="1"/>
    <col min="11" max="11" width="16.69140625" style="6" customWidth="1"/>
    <col min="12" max="12" width="16.69140625" style="121" customWidth="1"/>
    <col min="13" max="13" width="3.84375" style="121" customWidth="1"/>
    <col min="14" max="14" width="16.69140625" style="121" customWidth="1"/>
    <col min="15" max="15" width="17.84375" style="128" customWidth="1"/>
    <col min="16" max="16" width="3.84375" style="128" customWidth="1"/>
    <col min="17" max="17" width="13.15234375" style="6" bestFit="1" customWidth="1"/>
    <col min="18" max="18" width="15.3046875" style="6" bestFit="1" customWidth="1"/>
    <col min="19" max="19" width="11" style="6" bestFit="1" customWidth="1"/>
    <col min="20" max="20" width="12.3828125" style="6" bestFit="1" customWidth="1"/>
    <col min="21" max="21" width="10.53515625" style="6" bestFit="1" customWidth="1"/>
    <col min="22" max="22" width="14.15234375" style="6" customWidth="1"/>
    <col min="23" max="23" width="3.3046875" style="6" customWidth="1"/>
    <col min="24" max="24" width="15.3046875" style="6" bestFit="1" customWidth="1"/>
    <col min="25" max="25" width="11" style="6" bestFit="1" customWidth="1"/>
    <col min="26" max="26" width="12.3828125" style="6" bestFit="1" customWidth="1"/>
    <col min="27" max="27" width="10.53515625" style="6" bestFit="1" customWidth="1"/>
    <col min="28" max="28" width="14.15234375" style="6" customWidth="1"/>
    <col min="29" max="29" width="4.15234375" style="6" customWidth="1"/>
    <col min="30" max="42" width="9.15234375" style="6" hidden="1" customWidth="1"/>
    <col min="43" max="44" width="0" style="6" hidden="1" customWidth="1"/>
    <col min="45" max="48" width="9.15234375" style="6" hidden="1" customWidth="1"/>
    <col min="49" max="50" width="0" style="6" hidden="1" customWidth="1"/>
    <col min="51" max="16384" width="9.15234375" style="6" hidden="1"/>
  </cols>
  <sheetData>
    <row r="1" spans="1:28" ht="15.45" x14ac:dyDescent="0.4">
      <c r="A1" s="46" t="s">
        <v>64</v>
      </c>
      <c r="B1" s="127"/>
      <c r="R1" s="129"/>
    </row>
    <row r="2" spans="1:28" ht="12.45" x14ac:dyDescent="0.3">
      <c r="A2" s="40"/>
      <c r="H2"/>
      <c r="I2"/>
      <c r="J2"/>
      <c r="K2"/>
      <c r="O2" s="6"/>
      <c r="P2" s="6"/>
    </row>
    <row r="3" spans="1:28" ht="12.45" x14ac:dyDescent="0.3">
      <c r="A3" s="40"/>
      <c r="O3" s="6"/>
      <c r="P3" s="121"/>
    </row>
    <row r="4" spans="1:28" ht="15" customHeight="1" x14ac:dyDescent="0.3">
      <c r="B4" s="253" t="s">
        <v>10</v>
      </c>
      <c r="C4" s="254"/>
      <c r="D4" s="254"/>
      <c r="E4" s="254"/>
      <c r="F4" s="254"/>
      <c r="G4" s="254"/>
      <c r="H4" s="254"/>
      <c r="I4" s="254"/>
      <c r="J4" s="254"/>
      <c r="K4" s="254"/>
      <c r="L4" s="255"/>
      <c r="M4" s="47"/>
      <c r="N4" s="47"/>
      <c r="O4" s="130"/>
      <c r="P4" s="121"/>
      <c r="R4" s="265" t="s">
        <v>32</v>
      </c>
      <c r="S4" s="266"/>
      <c r="T4" s="266"/>
      <c r="U4" s="266"/>
      <c r="V4" s="267"/>
      <c r="X4" s="265" t="s">
        <v>33</v>
      </c>
      <c r="Y4" s="266"/>
      <c r="Z4" s="266"/>
      <c r="AA4" s="266"/>
      <c r="AB4" s="267"/>
    </row>
    <row r="5" spans="1:28" ht="43.2" customHeight="1" x14ac:dyDescent="0.3">
      <c r="A5" s="121"/>
      <c r="B5" s="5" t="s">
        <v>0</v>
      </c>
      <c r="C5" s="5" t="s">
        <v>1</v>
      </c>
      <c r="D5" s="123" t="s">
        <v>31</v>
      </c>
      <c r="E5" s="123" t="s">
        <v>2</v>
      </c>
      <c r="F5" s="123" t="s">
        <v>3</v>
      </c>
      <c r="G5" s="123" t="s">
        <v>7</v>
      </c>
      <c r="H5" s="49" t="s">
        <v>5</v>
      </c>
      <c r="I5" s="49" t="s">
        <v>4</v>
      </c>
      <c r="J5" s="123" t="s">
        <v>8</v>
      </c>
      <c r="K5" s="124" t="s">
        <v>9</v>
      </c>
      <c r="L5" s="3" t="s">
        <v>6</v>
      </c>
      <c r="M5" s="48"/>
      <c r="N5" s="49" t="s">
        <v>72</v>
      </c>
      <c r="O5" s="42" t="s">
        <v>58</v>
      </c>
      <c r="P5" s="121"/>
      <c r="Q5" s="122" t="s">
        <v>53</v>
      </c>
      <c r="R5" s="122" t="s">
        <v>31</v>
      </c>
      <c r="S5" s="123" t="s">
        <v>2</v>
      </c>
      <c r="T5" s="123" t="s">
        <v>3</v>
      </c>
      <c r="U5" s="123" t="s">
        <v>7</v>
      </c>
      <c r="V5" s="124" t="s">
        <v>4</v>
      </c>
      <c r="X5" s="122" t="s">
        <v>31</v>
      </c>
      <c r="Y5" s="123" t="s">
        <v>2</v>
      </c>
      <c r="Z5" s="123" t="s">
        <v>3</v>
      </c>
      <c r="AA5" s="123" t="s">
        <v>7</v>
      </c>
      <c r="AB5" s="124" t="s">
        <v>4</v>
      </c>
    </row>
    <row r="6" spans="1:28" s="197" customFormat="1" ht="12.75" customHeight="1" x14ac:dyDescent="0.3">
      <c r="A6" s="183"/>
      <c r="B6" s="215">
        <v>2001</v>
      </c>
      <c r="C6" s="198">
        <v>1511</v>
      </c>
      <c r="D6" s="199">
        <v>32</v>
      </c>
      <c r="E6" s="199">
        <v>1290</v>
      </c>
      <c r="F6" s="199">
        <v>61</v>
      </c>
      <c r="G6" s="199">
        <v>94</v>
      </c>
      <c r="H6" s="200">
        <v>1477</v>
      </c>
      <c r="I6" s="198">
        <v>801</v>
      </c>
      <c r="J6" s="199">
        <v>2278</v>
      </c>
      <c r="K6" s="202">
        <v>926</v>
      </c>
      <c r="L6" s="203">
        <f>SUM(J6:K6)</f>
        <v>3204</v>
      </c>
      <c r="M6" s="205"/>
      <c r="N6" s="204">
        <v>9</v>
      </c>
      <c r="O6" s="50">
        <v>4</v>
      </c>
      <c r="P6" s="183"/>
      <c r="Q6" s="206">
        <f t="shared" ref="Q6:Q24" si="0">K6/L6</f>
        <v>0.28901373283395754</v>
      </c>
      <c r="R6" s="206">
        <f t="shared" ref="R6:R25" si="1">D6/($L6-$K6)</f>
        <v>1.4047410008779631E-2</v>
      </c>
      <c r="S6" s="207">
        <f t="shared" ref="S6:S25" si="2">E6/($L6-$K6)</f>
        <v>0.56628621597892892</v>
      </c>
      <c r="T6" s="207">
        <f t="shared" ref="T6:T25" si="3">F6/($L6-$K6)</f>
        <v>2.6777875329236173E-2</v>
      </c>
      <c r="U6" s="207">
        <f t="shared" ref="U6:U25" si="4">G6/($L6-$K6)</f>
        <v>4.1264266900790166E-2</v>
      </c>
      <c r="V6" s="208">
        <f>I6/($L6-$K6)</f>
        <v>0.35162423178226515</v>
      </c>
      <c r="X6" s="209">
        <f>D6+$K6*R6</f>
        <v>45.007901668129939</v>
      </c>
      <c r="Y6" s="210">
        <f t="shared" ref="Y6:Y25" si="5">E6+$K6*S6</f>
        <v>1814.3810359964882</v>
      </c>
      <c r="Z6" s="210">
        <f t="shared" ref="Z6:Z25" si="6">F6+$K6*T6</f>
        <v>85.796312554872699</v>
      </c>
      <c r="AA6" s="210">
        <f t="shared" ref="AA6:AA25" si="7">G6+$K6*U6</f>
        <v>132.21071115013169</v>
      </c>
      <c r="AB6" s="211">
        <f t="shared" ref="AB6:AB24" si="8">I6+$K6*V6</f>
        <v>1126.6040386303775</v>
      </c>
    </row>
    <row r="7" spans="1:28" ht="12.45" x14ac:dyDescent="0.3">
      <c r="A7" s="121"/>
      <c r="B7" s="216">
        <f t="shared" ref="B7:B25" si="9">B6+1</f>
        <v>2002</v>
      </c>
      <c r="C7" s="198">
        <v>1994</v>
      </c>
      <c r="D7" s="8">
        <v>28</v>
      </c>
      <c r="E7" s="8">
        <v>1346</v>
      </c>
      <c r="F7" s="8">
        <v>80</v>
      </c>
      <c r="G7" s="8">
        <v>101</v>
      </c>
      <c r="H7" s="35">
        <v>1555</v>
      </c>
      <c r="I7" s="16">
        <v>817</v>
      </c>
      <c r="J7" s="8">
        <v>2372</v>
      </c>
      <c r="K7" s="10">
        <v>957</v>
      </c>
      <c r="L7" s="17">
        <f t="shared" ref="L7:L26" si="10">SUM(J7:K7)</f>
        <v>3329</v>
      </c>
      <c r="M7" s="4"/>
      <c r="N7" s="38">
        <v>9</v>
      </c>
      <c r="O7" s="50">
        <v>4</v>
      </c>
      <c r="P7" s="121"/>
      <c r="Q7" s="7">
        <f t="shared" si="0"/>
        <v>0.28747371583057973</v>
      </c>
      <c r="R7" s="7">
        <f t="shared" si="1"/>
        <v>1.1804384485666104E-2</v>
      </c>
      <c r="S7" s="93">
        <f t="shared" si="2"/>
        <v>0.56745362563237778</v>
      </c>
      <c r="T7" s="93">
        <f t="shared" si="3"/>
        <v>3.3726812816188868E-2</v>
      </c>
      <c r="U7" s="93">
        <f t="shared" si="4"/>
        <v>4.2580101180438451E-2</v>
      </c>
      <c r="V7" s="94">
        <f t="shared" ref="V7:V24" si="11">I7/($L7-$K7)</f>
        <v>0.34443507588532885</v>
      </c>
      <c r="X7" s="95">
        <f t="shared" ref="X7:X25" si="12">D7+$K7*R7</f>
        <v>39.29679595278246</v>
      </c>
      <c r="Y7" s="96">
        <f t="shared" si="5"/>
        <v>1889.0531197301857</v>
      </c>
      <c r="Z7" s="96">
        <f t="shared" si="6"/>
        <v>112.27655986509275</v>
      </c>
      <c r="AA7" s="96">
        <f t="shared" si="7"/>
        <v>141.74915682967961</v>
      </c>
      <c r="AB7" s="97">
        <f>I7+$K7*V7</f>
        <v>1146.6243676222598</v>
      </c>
    </row>
    <row r="8" spans="1:28" ht="12.45" x14ac:dyDescent="0.3">
      <c r="A8" s="121"/>
      <c r="B8" s="216">
        <f t="shared" si="9"/>
        <v>2003</v>
      </c>
      <c r="C8" s="198">
        <v>3879</v>
      </c>
      <c r="D8" s="8">
        <v>13</v>
      </c>
      <c r="E8" s="8">
        <v>1914</v>
      </c>
      <c r="F8" s="8">
        <v>121</v>
      </c>
      <c r="G8" s="8">
        <v>305</v>
      </c>
      <c r="H8" s="35">
        <v>2353</v>
      </c>
      <c r="I8" s="16">
        <v>1195</v>
      </c>
      <c r="J8" s="8">
        <v>3548</v>
      </c>
      <c r="K8" s="10">
        <v>266</v>
      </c>
      <c r="L8" s="17">
        <f t="shared" si="10"/>
        <v>3814</v>
      </c>
      <c r="M8" s="4"/>
      <c r="N8" s="38">
        <v>9</v>
      </c>
      <c r="O8" s="50">
        <v>5</v>
      </c>
      <c r="P8" s="121"/>
      <c r="Q8" s="7">
        <f t="shared" si="0"/>
        <v>6.9743051914001042E-2</v>
      </c>
      <c r="R8" s="7">
        <f t="shared" si="1"/>
        <v>3.6640360766629085E-3</v>
      </c>
      <c r="S8" s="93">
        <f t="shared" si="2"/>
        <v>0.53945885005636973</v>
      </c>
      <c r="T8" s="93">
        <f t="shared" si="3"/>
        <v>3.4103720405862459E-2</v>
      </c>
      <c r="U8" s="93">
        <f t="shared" si="4"/>
        <v>8.5963923337091325E-2</v>
      </c>
      <c r="V8" s="94">
        <f t="shared" si="11"/>
        <v>0.33680947012401352</v>
      </c>
      <c r="X8" s="95">
        <f t="shared" si="12"/>
        <v>13.974633596392334</v>
      </c>
      <c r="Y8" s="96">
        <f t="shared" si="5"/>
        <v>2057.4960541149944</v>
      </c>
      <c r="Z8" s="96">
        <f t="shared" si="6"/>
        <v>130.07158962795941</v>
      </c>
      <c r="AA8" s="96">
        <f t="shared" si="7"/>
        <v>327.86640360766631</v>
      </c>
      <c r="AB8" s="97">
        <f t="shared" si="8"/>
        <v>1284.5913190529875</v>
      </c>
    </row>
    <row r="9" spans="1:28" ht="12.45" x14ac:dyDescent="0.3">
      <c r="A9" s="121"/>
      <c r="B9" s="216">
        <f t="shared" si="9"/>
        <v>2004</v>
      </c>
      <c r="C9" s="198">
        <v>5232</v>
      </c>
      <c r="D9" s="8">
        <v>33</v>
      </c>
      <c r="E9" s="8">
        <v>1765</v>
      </c>
      <c r="F9" s="8">
        <v>130</v>
      </c>
      <c r="G9" s="8">
        <v>363</v>
      </c>
      <c r="H9" s="35">
        <v>2291</v>
      </c>
      <c r="I9" s="16">
        <v>1183</v>
      </c>
      <c r="J9" s="8">
        <v>3474</v>
      </c>
      <c r="K9" s="10">
        <v>228</v>
      </c>
      <c r="L9" s="17">
        <f t="shared" si="10"/>
        <v>3702</v>
      </c>
      <c r="M9" s="4"/>
      <c r="N9" s="38">
        <v>9</v>
      </c>
      <c r="O9" s="50">
        <v>8</v>
      </c>
      <c r="P9" s="121"/>
      <c r="Q9" s="7">
        <f t="shared" si="0"/>
        <v>6.1588330632090758E-2</v>
      </c>
      <c r="R9" s="7">
        <f t="shared" si="1"/>
        <v>9.4991364421416237E-3</v>
      </c>
      <c r="S9" s="93">
        <f t="shared" si="2"/>
        <v>0.50805987334484748</v>
      </c>
      <c r="T9" s="93">
        <f t="shared" si="3"/>
        <v>3.7420840529648822E-2</v>
      </c>
      <c r="U9" s="93">
        <f t="shared" si="4"/>
        <v>0.10449050086355786</v>
      </c>
      <c r="V9" s="94">
        <f t="shared" si="11"/>
        <v>0.34052964881980424</v>
      </c>
      <c r="X9" s="95">
        <f t="shared" si="12"/>
        <v>35.165803108808291</v>
      </c>
      <c r="Y9" s="96">
        <f t="shared" si="5"/>
        <v>1880.8376511226252</v>
      </c>
      <c r="Z9" s="96">
        <f t="shared" si="6"/>
        <v>138.53195164075993</v>
      </c>
      <c r="AA9" s="96">
        <f t="shared" si="7"/>
        <v>386.8238341968912</v>
      </c>
      <c r="AB9" s="97">
        <f t="shared" si="8"/>
        <v>1260.6407599309155</v>
      </c>
    </row>
    <row r="10" spans="1:28" ht="12.45" x14ac:dyDescent="0.3">
      <c r="A10" s="121"/>
      <c r="B10" s="216">
        <f t="shared" si="9"/>
        <v>2005</v>
      </c>
      <c r="C10" s="198">
        <v>5210</v>
      </c>
      <c r="D10" s="8">
        <v>43</v>
      </c>
      <c r="E10" s="8">
        <v>2014</v>
      </c>
      <c r="F10" s="8">
        <v>131</v>
      </c>
      <c r="G10" s="8">
        <v>542</v>
      </c>
      <c r="H10" s="35">
        <v>2730</v>
      </c>
      <c r="I10" s="16">
        <v>1156</v>
      </c>
      <c r="J10" s="8">
        <v>3886</v>
      </c>
      <c r="K10" s="10">
        <v>336</v>
      </c>
      <c r="L10" s="17">
        <f t="shared" si="10"/>
        <v>4222</v>
      </c>
      <c r="M10" s="4"/>
      <c r="N10" s="38">
        <v>9</v>
      </c>
      <c r="O10" s="50">
        <v>8</v>
      </c>
      <c r="P10" s="121"/>
      <c r="Q10" s="7">
        <f t="shared" si="0"/>
        <v>7.9583135954523918E-2</v>
      </c>
      <c r="R10" s="7">
        <f t="shared" si="1"/>
        <v>1.1065362840967576E-2</v>
      </c>
      <c r="S10" s="93">
        <f t="shared" si="2"/>
        <v>0.51827071538857439</v>
      </c>
      <c r="T10" s="93">
        <f t="shared" si="3"/>
        <v>3.3710756562017496E-2</v>
      </c>
      <c r="U10" s="93">
        <f t="shared" si="4"/>
        <v>0.13947503860010294</v>
      </c>
      <c r="V10" s="94">
        <f t="shared" si="11"/>
        <v>0.29747812660833761</v>
      </c>
      <c r="X10" s="95">
        <f t="shared" si="12"/>
        <v>46.717961914565109</v>
      </c>
      <c r="Y10" s="96">
        <f t="shared" si="5"/>
        <v>2188.1389603705611</v>
      </c>
      <c r="Z10" s="96">
        <f t="shared" si="6"/>
        <v>142.32681420483789</v>
      </c>
      <c r="AA10" s="96">
        <f t="shared" si="7"/>
        <v>588.86361296963457</v>
      </c>
      <c r="AB10" s="97">
        <f t="shared" si="8"/>
        <v>1255.9526505404015</v>
      </c>
    </row>
    <row r="11" spans="1:28" ht="12.45" x14ac:dyDescent="0.3">
      <c r="A11" s="121"/>
      <c r="B11" s="216">
        <f t="shared" si="9"/>
        <v>2006</v>
      </c>
      <c r="C11" s="198">
        <v>2376</v>
      </c>
      <c r="D11" s="8">
        <v>29</v>
      </c>
      <c r="E11" s="8">
        <v>1589</v>
      </c>
      <c r="F11" s="8">
        <v>212</v>
      </c>
      <c r="G11" s="8">
        <v>594</v>
      </c>
      <c r="H11" s="35">
        <v>2424</v>
      </c>
      <c r="I11" s="16">
        <v>1575</v>
      </c>
      <c r="J11" s="8">
        <v>3999</v>
      </c>
      <c r="K11" s="10">
        <v>229</v>
      </c>
      <c r="L11" s="17">
        <f t="shared" si="10"/>
        <v>4228</v>
      </c>
      <c r="M11" s="4"/>
      <c r="N11" s="38">
        <v>10</v>
      </c>
      <c r="O11" s="50">
        <v>8</v>
      </c>
      <c r="P11" s="121"/>
      <c r="Q11" s="7">
        <f t="shared" si="0"/>
        <v>5.4162724692526018E-2</v>
      </c>
      <c r="R11" s="7">
        <f t="shared" si="1"/>
        <v>7.2518129532383093E-3</v>
      </c>
      <c r="S11" s="93">
        <f t="shared" si="2"/>
        <v>0.39734933733433359</v>
      </c>
      <c r="T11" s="93">
        <f t="shared" si="3"/>
        <v>5.3013253313328332E-2</v>
      </c>
      <c r="U11" s="93">
        <f t="shared" si="4"/>
        <v>0.1485371342835709</v>
      </c>
      <c r="V11" s="94">
        <f t="shared" si="11"/>
        <v>0.39384846211552887</v>
      </c>
      <c r="X11" s="95">
        <f t="shared" si="12"/>
        <v>30.660665166291572</v>
      </c>
      <c r="Y11" s="96">
        <f t="shared" si="5"/>
        <v>1679.9929982495623</v>
      </c>
      <c r="Z11" s="96">
        <f t="shared" si="6"/>
        <v>224.14003500875219</v>
      </c>
      <c r="AA11" s="96">
        <f t="shared" si="7"/>
        <v>628.01500375093769</v>
      </c>
      <c r="AB11" s="97">
        <f t="shared" si="8"/>
        <v>1665.1912978244561</v>
      </c>
    </row>
    <row r="12" spans="1:28" ht="12.45" x14ac:dyDescent="0.3">
      <c r="A12" s="121"/>
      <c r="B12" s="216">
        <f t="shared" si="9"/>
        <v>2007</v>
      </c>
      <c r="C12" s="198">
        <v>859</v>
      </c>
      <c r="D12" s="8">
        <v>7</v>
      </c>
      <c r="E12" s="8">
        <v>1107</v>
      </c>
      <c r="F12" s="8">
        <v>233</v>
      </c>
      <c r="G12" s="8">
        <v>418</v>
      </c>
      <c r="H12" s="35">
        <v>1765</v>
      </c>
      <c r="I12" s="16">
        <v>1757</v>
      </c>
      <c r="J12" s="8">
        <v>3522</v>
      </c>
      <c r="K12" s="10">
        <v>171</v>
      </c>
      <c r="L12" s="17">
        <f t="shared" si="10"/>
        <v>3693</v>
      </c>
      <c r="M12" s="4"/>
      <c r="N12" s="38">
        <v>10</v>
      </c>
      <c r="O12" s="50">
        <v>9</v>
      </c>
      <c r="P12" s="121"/>
      <c r="Q12" s="7">
        <f t="shared" si="0"/>
        <v>4.63038180341186E-2</v>
      </c>
      <c r="R12" s="7">
        <f t="shared" si="1"/>
        <v>1.9875070982396364E-3</v>
      </c>
      <c r="S12" s="93">
        <f t="shared" si="2"/>
        <v>0.31431005110732541</v>
      </c>
      <c r="T12" s="93">
        <f t="shared" si="3"/>
        <v>6.6155593412833613E-2</v>
      </c>
      <c r="U12" s="93">
        <f t="shared" si="4"/>
        <v>0.11868256672345258</v>
      </c>
      <c r="V12" s="94">
        <f t="shared" si="11"/>
        <v>0.49886428165814878</v>
      </c>
      <c r="X12" s="95">
        <f t="shared" si="12"/>
        <v>7.3398637137989775</v>
      </c>
      <c r="Y12" s="96">
        <f t="shared" si="5"/>
        <v>1160.7470187393526</v>
      </c>
      <c r="Z12" s="96">
        <f t="shared" si="6"/>
        <v>244.31260647359454</v>
      </c>
      <c r="AA12" s="96">
        <f t="shared" si="7"/>
        <v>438.29471890971041</v>
      </c>
      <c r="AB12" s="97">
        <f t="shared" si="8"/>
        <v>1842.3057921635434</v>
      </c>
    </row>
    <row r="13" spans="1:28" ht="12.45" x14ac:dyDescent="0.3">
      <c r="A13" s="121"/>
      <c r="B13" s="216">
        <f t="shared" si="9"/>
        <v>2008</v>
      </c>
      <c r="C13" s="198">
        <v>119</v>
      </c>
      <c r="D13" s="8">
        <v>25</v>
      </c>
      <c r="E13" s="8">
        <v>1035</v>
      </c>
      <c r="F13" s="8">
        <v>250</v>
      </c>
      <c r="G13" s="8">
        <v>443</v>
      </c>
      <c r="H13" s="35">
        <v>1753</v>
      </c>
      <c r="I13" s="16">
        <v>2108</v>
      </c>
      <c r="J13" s="8">
        <v>3861</v>
      </c>
      <c r="K13" s="10">
        <v>160</v>
      </c>
      <c r="L13" s="17">
        <f t="shared" si="10"/>
        <v>4021</v>
      </c>
      <c r="M13" s="4"/>
      <c r="N13" s="38">
        <v>10</v>
      </c>
      <c r="O13" s="50">
        <v>9</v>
      </c>
      <c r="P13" s="121"/>
      <c r="Q13" s="7">
        <f t="shared" si="0"/>
        <v>3.9791096742103953E-2</v>
      </c>
      <c r="R13" s="7">
        <f t="shared" si="1"/>
        <v>6.4750064750064753E-3</v>
      </c>
      <c r="S13" s="93">
        <f t="shared" si="2"/>
        <v>0.26806526806526809</v>
      </c>
      <c r="T13" s="93">
        <f t="shared" si="3"/>
        <v>6.4750064750064756E-2</v>
      </c>
      <c r="U13" s="93">
        <f t="shared" si="4"/>
        <v>0.11473711473711473</v>
      </c>
      <c r="V13" s="94">
        <f t="shared" si="11"/>
        <v>0.54597254597254596</v>
      </c>
      <c r="X13" s="95">
        <f t="shared" si="12"/>
        <v>26.036001036001036</v>
      </c>
      <c r="Y13" s="96">
        <f t="shared" si="5"/>
        <v>1077.890442890443</v>
      </c>
      <c r="Z13" s="96">
        <f t="shared" si="6"/>
        <v>260.36001036001034</v>
      </c>
      <c r="AA13" s="96">
        <f t="shared" si="7"/>
        <v>461.35793835793834</v>
      </c>
      <c r="AB13" s="97">
        <f t="shared" si="8"/>
        <v>2195.3556073556074</v>
      </c>
    </row>
    <row r="14" spans="1:28" ht="12.45" x14ac:dyDescent="0.3">
      <c r="A14" s="121"/>
      <c r="B14" s="216">
        <f>B13+1</f>
        <v>2009</v>
      </c>
      <c r="C14" s="198">
        <v>370</v>
      </c>
      <c r="D14" s="8">
        <v>82</v>
      </c>
      <c r="E14" s="8">
        <v>969</v>
      </c>
      <c r="F14" s="8">
        <v>269</v>
      </c>
      <c r="G14" s="8">
        <v>498</v>
      </c>
      <c r="H14" s="35">
        <v>1818</v>
      </c>
      <c r="I14" s="16">
        <v>2172</v>
      </c>
      <c r="J14" s="8">
        <v>3990</v>
      </c>
      <c r="K14" s="10">
        <v>180</v>
      </c>
      <c r="L14" s="17">
        <f t="shared" si="10"/>
        <v>4170</v>
      </c>
      <c r="M14" s="4"/>
      <c r="N14" s="38">
        <v>10</v>
      </c>
      <c r="O14" s="50">
        <v>9</v>
      </c>
      <c r="P14" s="121"/>
      <c r="Q14" s="7">
        <f t="shared" si="0"/>
        <v>4.3165467625899283E-2</v>
      </c>
      <c r="R14" s="7">
        <f t="shared" si="1"/>
        <v>2.0551378446115289E-2</v>
      </c>
      <c r="S14" s="93">
        <f t="shared" si="2"/>
        <v>0.24285714285714285</v>
      </c>
      <c r="T14" s="93">
        <f t="shared" si="3"/>
        <v>6.741854636591478E-2</v>
      </c>
      <c r="U14" s="93">
        <f t="shared" si="4"/>
        <v>0.12481203007518797</v>
      </c>
      <c r="V14" s="94">
        <f t="shared" si="11"/>
        <v>0.54436090225563905</v>
      </c>
      <c r="X14" s="95">
        <f t="shared" si="12"/>
        <v>85.699248120300751</v>
      </c>
      <c r="Y14" s="96">
        <f t="shared" si="5"/>
        <v>1012.7142857142857</v>
      </c>
      <c r="Z14" s="96">
        <f t="shared" si="6"/>
        <v>281.13533834586468</v>
      </c>
      <c r="AA14" s="96">
        <f t="shared" si="7"/>
        <v>520.46616541353387</v>
      </c>
      <c r="AB14" s="97">
        <f t="shared" si="8"/>
        <v>2269.9849624060153</v>
      </c>
    </row>
    <row r="15" spans="1:28" ht="12.45" x14ac:dyDescent="0.3">
      <c r="A15" s="121"/>
      <c r="B15" s="216">
        <f t="shared" si="9"/>
        <v>2010</v>
      </c>
      <c r="C15" s="198">
        <v>288</v>
      </c>
      <c r="D15" s="8">
        <v>67</v>
      </c>
      <c r="E15" s="8">
        <v>1147</v>
      </c>
      <c r="F15" s="8">
        <v>313</v>
      </c>
      <c r="G15" s="8">
        <v>511</v>
      </c>
      <c r="H15" s="35">
        <v>2038</v>
      </c>
      <c r="I15" s="16">
        <v>2277</v>
      </c>
      <c r="J15" s="8">
        <v>4315</v>
      </c>
      <c r="K15" s="10">
        <v>150</v>
      </c>
      <c r="L15" s="17">
        <f t="shared" si="10"/>
        <v>4465</v>
      </c>
      <c r="M15" s="4"/>
      <c r="N15" s="38">
        <v>10</v>
      </c>
      <c r="O15" s="50">
        <v>9</v>
      </c>
      <c r="P15" s="121"/>
      <c r="Q15" s="7">
        <f t="shared" si="0"/>
        <v>3.3594624860022397E-2</v>
      </c>
      <c r="R15" s="7">
        <f t="shared" si="1"/>
        <v>1.5527230590961762E-2</v>
      </c>
      <c r="S15" s="93">
        <f t="shared" si="2"/>
        <v>0.26581691772885285</v>
      </c>
      <c r="T15" s="93">
        <f t="shared" si="3"/>
        <v>7.2537659327925844E-2</v>
      </c>
      <c r="U15" s="93">
        <f t="shared" si="4"/>
        <v>0.11842410196987253</v>
      </c>
      <c r="V15" s="94">
        <f t="shared" si="11"/>
        <v>0.52769409038238702</v>
      </c>
      <c r="X15" s="95">
        <f t="shared" si="12"/>
        <v>69.329084588644264</v>
      </c>
      <c r="Y15" s="96">
        <f t="shared" si="5"/>
        <v>1186.8725376593279</v>
      </c>
      <c r="Z15" s="96">
        <f t="shared" si="6"/>
        <v>323.88064889918888</v>
      </c>
      <c r="AA15" s="96">
        <f t="shared" si="7"/>
        <v>528.76361529548092</v>
      </c>
      <c r="AB15" s="97">
        <f t="shared" si="8"/>
        <v>2356.154113557358</v>
      </c>
    </row>
    <row r="16" spans="1:28" ht="12.45" x14ac:dyDescent="0.3">
      <c r="A16" s="121"/>
      <c r="B16" s="216">
        <f t="shared" si="9"/>
        <v>2011</v>
      </c>
      <c r="C16" s="198">
        <v>383</v>
      </c>
      <c r="D16" s="8">
        <v>77</v>
      </c>
      <c r="E16" s="8">
        <v>1232</v>
      </c>
      <c r="F16" s="8">
        <v>404</v>
      </c>
      <c r="G16" s="8">
        <v>605</v>
      </c>
      <c r="H16" s="35">
        <v>2318</v>
      </c>
      <c r="I16" s="16">
        <v>2541</v>
      </c>
      <c r="J16" s="8">
        <v>4859</v>
      </c>
      <c r="K16" s="10">
        <v>76</v>
      </c>
      <c r="L16" s="17">
        <f t="shared" si="10"/>
        <v>4935</v>
      </c>
      <c r="M16" s="4"/>
      <c r="N16" s="38">
        <v>10</v>
      </c>
      <c r="O16" s="50">
        <v>9</v>
      </c>
      <c r="P16" s="121"/>
      <c r="Q16" s="7">
        <f t="shared" si="0"/>
        <v>1.5400202634245188E-2</v>
      </c>
      <c r="R16" s="7">
        <f t="shared" si="1"/>
        <v>1.5846882074500926E-2</v>
      </c>
      <c r="S16" s="93">
        <f t="shared" si="2"/>
        <v>0.25355011319201481</v>
      </c>
      <c r="T16" s="93">
        <f t="shared" si="3"/>
        <v>8.3144679975303559E-2</v>
      </c>
      <c r="U16" s="93">
        <f t="shared" si="4"/>
        <v>0.12451121629965013</v>
      </c>
      <c r="V16" s="94">
        <f t="shared" si="11"/>
        <v>0.52294710845853054</v>
      </c>
      <c r="X16" s="95">
        <f t="shared" si="12"/>
        <v>78.204363037662077</v>
      </c>
      <c r="Y16" s="96">
        <f t="shared" si="5"/>
        <v>1251.2698086025932</v>
      </c>
      <c r="Z16" s="96">
        <f t="shared" si="6"/>
        <v>410.31899567812309</v>
      </c>
      <c r="AA16" s="96">
        <f t="shared" si="7"/>
        <v>614.46285243877344</v>
      </c>
      <c r="AB16" s="97">
        <f t="shared" si="8"/>
        <v>2580.7439802428485</v>
      </c>
    </row>
    <row r="17" spans="1:30" ht="12.45" x14ac:dyDescent="0.3">
      <c r="A17" s="125"/>
      <c r="B17" s="216">
        <f>B16+1</f>
        <v>2012</v>
      </c>
      <c r="C17" s="198">
        <v>816</v>
      </c>
      <c r="D17" s="8">
        <v>217</v>
      </c>
      <c r="E17" s="8">
        <v>1244</v>
      </c>
      <c r="F17" s="8">
        <v>397</v>
      </c>
      <c r="G17" s="8">
        <v>674</v>
      </c>
      <c r="H17" s="35">
        <v>2532</v>
      </c>
      <c r="I17" s="16">
        <v>2569</v>
      </c>
      <c r="J17" s="8">
        <v>5101</v>
      </c>
      <c r="K17" s="10">
        <v>82</v>
      </c>
      <c r="L17" s="17">
        <f t="shared" si="10"/>
        <v>5183</v>
      </c>
      <c r="M17" s="4"/>
      <c r="N17" s="38">
        <v>10</v>
      </c>
      <c r="O17" s="50">
        <v>9</v>
      </c>
      <c r="P17" s="121"/>
      <c r="Q17" s="7">
        <f t="shared" si="0"/>
        <v>1.5820953115956011E-2</v>
      </c>
      <c r="R17" s="7">
        <f t="shared" si="1"/>
        <v>4.2540678298372867E-2</v>
      </c>
      <c r="S17" s="93">
        <f t="shared" si="2"/>
        <v>0.24387375024504998</v>
      </c>
      <c r="T17" s="93">
        <f t="shared" si="3"/>
        <v>7.7827876886884931E-2</v>
      </c>
      <c r="U17" s="93">
        <f t="shared" si="4"/>
        <v>0.1321309547147618</v>
      </c>
      <c r="V17" s="94">
        <f t="shared" si="11"/>
        <v>0.50362673985493045</v>
      </c>
      <c r="X17" s="95">
        <f t="shared" si="12"/>
        <v>220.48833562046659</v>
      </c>
      <c r="Y17" s="96">
        <f t="shared" si="5"/>
        <v>1263.997647520094</v>
      </c>
      <c r="Z17" s="96">
        <f t="shared" si="6"/>
        <v>403.38188590472458</v>
      </c>
      <c r="AA17" s="96">
        <f t="shared" si="7"/>
        <v>684.83473828661045</v>
      </c>
      <c r="AB17" s="97">
        <f t="shared" si="8"/>
        <v>2610.2973926681043</v>
      </c>
    </row>
    <row r="18" spans="1:30" ht="12.45" x14ac:dyDescent="0.3">
      <c r="A18" s="125"/>
      <c r="B18" s="216">
        <f t="shared" si="9"/>
        <v>2013</v>
      </c>
      <c r="C18" s="198">
        <v>740</v>
      </c>
      <c r="D18" s="8">
        <v>220</v>
      </c>
      <c r="E18" s="8">
        <v>1291</v>
      </c>
      <c r="F18" s="8">
        <v>352</v>
      </c>
      <c r="G18" s="8">
        <v>676</v>
      </c>
      <c r="H18" s="35">
        <v>2539</v>
      </c>
      <c r="I18" s="16">
        <v>2595</v>
      </c>
      <c r="J18" s="8">
        <v>5134</v>
      </c>
      <c r="K18" s="10">
        <v>75</v>
      </c>
      <c r="L18" s="17">
        <f t="shared" si="10"/>
        <v>5209</v>
      </c>
      <c r="M18" s="4"/>
      <c r="N18" s="38">
        <v>10</v>
      </c>
      <c r="O18" s="50">
        <v>9</v>
      </c>
      <c r="P18" s="121"/>
      <c r="Q18" s="227">
        <f t="shared" si="0"/>
        <v>1.4398157035899405E-2</v>
      </c>
      <c r="R18" s="7">
        <f t="shared" si="1"/>
        <v>4.2851577717179588E-2</v>
      </c>
      <c r="S18" s="93">
        <f t="shared" si="2"/>
        <v>0.25146084924035839</v>
      </c>
      <c r="T18" s="93">
        <f t="shared" si="3"/>
        <v>6.8562524347487344E-2</v>
      </c>
      <c r="U18" s="93">
        <f t="shared" si="4"/>
        <v>0.13167121153097</v>
      </c>
      <c r="V18" s="94">
        <f t="shared" si="11"/>
        <v>0.50545383716400472</v>
      </c>
      <c r="X18" s="95">
        <f t="shared" si="12"/>
        <v>223.21386832878846</v>
      </c>
      <c r="Y18" s="96">
        <f t="shared" si="5"/>
        <v>1309.859563693027</v>
      </c>
      <c r="Z18" s="96">
        <f t="shared" si="6"/>
        <v>357.14218932606155</v>
      </c>
      <c r="AA18" s="96">
        <f t="shared" si="7"/>
        <v>685.87534086482276</v>
      </c>
      <c r="AB18" s="97">
        <f t="shared" si="8"/>
        <v>2632.9090377873003</v>
      </c>
    </row>
    <row r="19" spans="1:30" ht="12.45" x14ac:dyDescent="0.3">
      <c r="A19" s="125"/>
      <c r="B19" s="216">
        <f t="shared" si="9"/>
        <v>2014</v>
      </c>
      <c r="C19" s="198">
        <v>759</v>
      </c>
      <c r="D19" s="8">
        <v>242</v>
      </c>
      <c r="E19" s="8">
        <v>1234</v>
      </c>
      <c r="F19" s="8">
        <v>367</v>
      </c>
      <c r="G19" s="8">
        <v>599</v>
      </c>
      <c r="H19" s="35">
        <v>2442</v>
      </c>
      <c r="I19" s="16">
        <v>2616</v>
      </c>
      <c r="J19" s="8">
        <v>5058</v>
      </c>
      <c r="K19" s="10">
        <v>64</v>
      </c>
      <c r="L19" s="17">
        <f t="shared" si="10"/>
        <v>5122</v>
      </c>
      <c r="M19" s="4"/>
      <c r="N19" s="38">
        <v>10</v>
      </c>
      <c r="O19" s="50">
        <v>9</v>
      </c>
      <c r="P19" s="121"/>
      <c r="Q19" s="227">
        <f t="shared" si="0"/>
        <v>1.2495119094103866E-2</v>
      </c>
      <c r="R19" s="7">
        <f t="shared" si="1"/>
        <v>4.7844998022933967E-2</v>
      </c>
      <c r="S19" s="93">
        <f t="shared" si="2"/>
        <v>0.24396994859628313</v>
      </c>
      <c r="T19" s="93">
        <f t="shared" si="3"/>
        <v>7.255832344800317E-2</v>
      </c>
      <c r="U19" s="93">
        <f t="shared" si="4"/>
        <v>0.1184262554369316</v>
      </c>
      <c r="V19" s="94">
        <f t="shared" si="11"/>
        <v>0.51720047449584816</v>
      </c>
      <c r="X19" s="95">
        <f t="shared" si="12"/>
        <v>245.06207987346778</v>
      </c>
      <c r="Y19" s="96">
        <f t="shared" si="5"/>
        <v>1249.6140767101622</v>
      </c>
      <c r="Z19" s="96">
        <f t="shared" si="6"/>
        <v>371.64373270067222</v>
      </c>
      <c r="AA19" s="96">
        <f t="shared" si="7"/>
        <v>606.57928034796362</v>
      </c>
      <c r="AB19" s="97">
        <f t="shared" si="8"/>
        <v>2649.1008303677345</v>
      </c>
    </row>
    <row r="20" spans="1:30" ht="12.45" x14ac:dyDescent="0.3">
      <c r="A20" s="125"/>
      <c r="B20" s="216">
        <f t="shared" si="9"/>
        <v>2015</v>
      </c>
      <c r="C20" s="198">
        <v>860</v>
      </c>
      <c r="D20" s="8">
        <v>213</v>
      </c>
      <c r="E20" s="8">
        <v>1117</v>
      </c>
      <c r="F20" s="8">
        <v>366</v>
      </c>
      <c r="G20" s="8">
        <v>628</v>
      </c>
      <c r="H20" s="35">
        <v>2324</v>
      </c>
      <c r="I20" s="16">
        <v>2719</v>
      </c>
      <c r="J20" s="8">
        <v>5043</v>
      </c>
      <c r="K20" s="10">
        <v>36</v>
      </c>
      <c r="L20" s="17">
        <f t="shared" si="10"/>
        <v>5079</v>
      </c>
      <c r="M20" s="4"/>
      <c r="N20" s="38">
        <v>10</v>
      </c>
      <c r="O20" s="50">
        <v>9</v>
      </c>
      <c r="P20" s="121"/>
      <c r="Q20" s="227">
        <f t="shared" si="0"/>
        <v>7.0880094506792675E-3</v>
      </c>
      <c r="R20" s="7">
        <f t="shared" si="1"/>
        <v>4.2236763831052945E-2</v>
      </c>
      <c r="S20" s="93">
        <f t="shared" si="2"/>
        <v>0.22149514178068611</v>
      </c>
      <c r="T20" s="93">
        <f t="shared" si="3"/>
        <v>7.2575847709696606E-2</v>
      </c>
      <c r="U20" s="93">
        <f t="shared" si="4"/>
        <v>0.12452905016855047</v>
      </c>
      <c r="V20" s="94">
        <f t="shared" si="11"/>
        <v>0.53916319651001388</v>
      </c>
      <c r="X20" s="95">
        <f t="shared" si="12"/>
        <v>214.52052349791791</v>
      </c>
      <c r="Y20" s="96">
        <f t="shared" si="5"/>
        <v>1124.9738251041047</v>
      </c>
      <c r="Z20" s="96">
        <f t="shared" si="6"/>
        <v>368.6127305175491</v>
      </c>
      <c r="AA20" s="96">
        <f t="shared" si="7"/>
        <v>632.48304580606782</v>
      </c>
      <c r="AB20" s="97">
        <f t="shared" si="8"/>
        <v>2738.4098750743606</v>
      </c>
    </row>
    <row r="21" spans="1:30" ht="12.45" x14ac:dyDescent="0.3">
      <c r="A21" s="125"/>
      <c r="B21" s="216">
        <f t="shared" si="9"/>
        <v>2016</v>
      </c>
      <c r="C21" s="198">
        <v>699</v>
      </c>
      <c r="D21" s="8">
        <v>249</v>
      </c>
      <c r="E21" s="8">
        <v>1022</v>
      </c>
      <c r="F21" s="8">
        <v>305</v>
      </c>
      <c r="G21" s="8">
        <v>520</v>
      </c>
      <c r="H21" s="35">
        <v>2096</v>
      </c>
      <c r="I21" s="16">
        <v>2566</v>
      </c>
      <c r="J21" s="8">
        <v>4662</v>
      </c>
      <c r="K21" s="10">
        <v>33</v>
      </c>
      <c r="L21" s="17">
        <f t="shared" si="10"/>
        <v>4695</v>
      </c>
      <c r="M21" s="4"/>
      <c r="N21" s="38">
        <v>10</v>
      </c>
      <c r="O21" s="50">
        <v>9</v>
      </c>
      <c r="P21" s="121"/>
      <c r="Q21" s="227">
        <f t="shared" si="0"/>
        <v>7.028753993610224E-3</v>
      </c>
      <c r="R21" s="7">
        <f t="shared" si="1"/>
        <v>5.341055341055341E-2</v>
      </c>
      <c r="S21" s="93">
        <f t="shared" si="2"/>
        <v>0.21921921921921922</v>
      </c>
      <c r="T21" s="93">
        <f t="shared" si="3"/>
        <v>6.5422565422565429E-2</v>
      </c>
      <c r="U21" s="93">
        <f t="shared" si="4"/>
        <v>0.11154011154011154</v>
      </c>
      <c r="V21" s="94">
        <f t="shared" si="11"/>
        <v>0.55040755040755041</v>
      </c>
      <c r="X21" s="95">
        <f t="shared" si="12"/>
        <v>250.76254826254825</v>
      </c>
      <c r="Y21" s="96">
        <f t="shared" si="5"/>
        <v>1029.2342342342342</v>
      </c>
      <c r="Z21" s="96">
        <f t="shared" si="6"/>
        <v>307.15894465894468</v>
      </c>
      <c r="AA21" s="96">
        <f t="shared" si="7"/>
        <v>523.68082368082366</v>
      </c>
      <c r="AB21" s="97">
        <f t="shared" si="8"/>
        <v>2584.1634491634491</v>
      </c>
      <c r="AD21" s="131"/>
    </row>
    <row r="22" spans="1:30" ht="12.45" x14ac:dyDescent="0.3">
      <c r="A22" s="125"/>
      <c r="B22" s="216">
        <f t="shared" si="9"/>
        <v>2017</v>
      </c>
      <c r="C22" s="198">
        <v>811</v>
      </c>
      <c r="D22" s="8">
        <v>326</v>
      </c>
      <c r="E22" s="8">
        <v>992</v>
      </c>
      <c r="F22" s="8">
        <v>297</v>
      </c>
      <c r="G22" s="8">
        <v>507</v>
      </c>
      <c r="H22" s="35">
        <v>2122</v>
      </c>
      <c r="I22" s="16">
        <v>2339</v>
      </c>
      <c r="J22" s="8">
        <v>4461</v>
      </c>
      <c r="K22" s="10">
        <v>39</v>
      </c>
      <c r="L22" s="17">
        <f t="shared" si="10"/>
        <v>4500</v>
      </c>
      <c r="M22" s="4"/>
      <c r="N22" s="38">
        <v>10</v>
      </c>
      <c r="O22" s="50">
        <v>9</v>
      </c>
      <c r="P22" s="121"/>
      <c r="Q22" s="227">
        <f t="shared" si="0"/>
        <v>8.6666666666666663E-3</v>
      </c>
      <c r="R22" s="7">
        <f t="shared" si="1"/>
        <v>7.3077785249943961E-2</v>
      </c>
      <c r="S22" s="93">
        <f t="shared" si="2"/>
        <v>0.22237166554584173</v>
      </c>
      <c r="T22" s="93">
        <f t="shared" si="3"/>
        <v>6.657700067249496E-2</v>
      </c>
      <c r="U22" s="93">
        <f t="shared" si="4"/>
        <v>0.1136516476126429</v>
      </c>
      <c r="V22" s="94">
        <f t="shared" si="11"/>
        <v>0.52432190091907649</v>
      </c>
      <c r="X22" s="95">
        <f t="shared" si="12"/>
        <v>328.85003362474782</v>
      </c>
      <c r="Y22" s="96">
        <f t="shared" si="5"/>
        <v>1000.6724949562878</v>
      </c>
      <c r="Z22" s="96">
        <f t="shared" si="6"/>
        <v>299.59650302622731</v>
      </c>
      <c r="AA22" s="96">
        <f t="shared" si="7"/>
        <v>511.43241425689308</v>
      </c>
      <c r="AB22" s="97">
        <f t="shared" si="8"/>
        <v>2359.448554135844</v>
      </c>
    </row>
    <row r="23" spans="1:30" ht="12.45" x14ac:dyDescent="0.3">
      <c r="A23" s="125"/>
      <c r="B23" s="216">
        <f t="shared" si="9"/>
        <v>2018</v>
      </c>
      <c r="C23" s="198">
        <v>595</v>
      </c>
      <c r="D23" s="8">
        <v>230</v>
      </c>
      <c r="E23" s="8">
        <v>983</v>
      </c>
      <c r="F23" s="8">
        <v>254</v>
      </c>
      <c r="G23" s="8">
        <v>553</v>
      </c>
      <c r="H23" s="35">
        <v>2020</v>
      </c>
      <c r="I23" s="16">
        <v>2374</v>
      </c>
      <c r="J23" s="8">
        <v>4394</v>
      </c>
      <c r="K23" s="10">
        <v>40</v>
      </c>
      <c r="L23" s="17">
        <f t="shared" si="10"/>
        <v>4434</v>
      </c>
      <c r="M23" s="4"/>
      <c r="N23" s="38">
        <v>10</v>
      </c>
      <c r="O23" s="50">
        <v>9</v>
      </c>
      <c r="P23" s="121"/>
      <c r="Q23" s="227">
        <f t="shared" si="0"/>
        <v>9.0211998195760031E-3</v>
      </c>
      <c r="R23" s="7">
        <f t="shared" si="1"/>
        <v>5.2344105598543467E-2</v>
      </c>
      <c r="S23" s="93">
        <f t="shared" si="2"/>
        <v>0.22371415566681838</v>
      </c>
      <c r="T23" s="93">
        <f t="shared" si="3"/>
        <v>5.7806099226217572E-2</v>
      </c>
      <c r="U23" s="93">
        <f t="shared" si="4"/>
        <v>0.12585343650432407</v>
      </c>
      <c r="V23" s="94">
        <f t="shared" si="11"/>
        <v>0.54028220300409646</v>
      </c>
      <c r="X23" s="95">
        <f t="shared" si="12"/>
        <v>232.09376422394175</v>
      </c>
      <c r="Y23" s="96">
        <f t="shared" si="5"/>
        <v>991.94856622667271</v>
      </c>
      <c r="Z23" s="96">
        <f t="shared" si="6"/>
        <v>256.31224396904872</v>
      </c>
      <c r="AA23" s="96">
        <f t="shared" si="7"/>
        <v>558.03413746017293</v>
      </c>
      <c r="AB23" s="97">
        <f t="shared" si="8"/>
        <v>2395.6112881201639</v>
      </c>
    </row>
    <row r="24" spans="1:30" ht="12.45" x14ac:dyDescent="0.3">
      <c r="A24" s="125"/>
      <c r="B24" s="216">
        <f t="shared" si="9"/>
        <v>2019</v>
      </c>
      <c r="C24" s="198">
        <v>705</v>
      </c>
      <c r="D24" s="8">
        <v>287</v>
      </c>
      <c r="E24" s="8">
        <v>1040</v>
      </c>
      <c r="F24" s="8">
        <v>312</v>
      </c>
      <c r="G24" s="8">
        <v>448</v>
      </c>
      <c r="H24" s="35">
        <v>2087</v>
      </c>
      <c r="I24" s="16">
        <v>2237</v>
      </c>
      <c r="J24" s="8">
        <v>4324</v>
      </c>
      <c r="K24" s="10">
        <v>27</v>
      </c>
      <c r="L24" s="17">
        <f t="shared" si="10"/>
        <v>4351</v>
      </c>
      <c r="M24" s="4"/>
      <c r="N24" s="38">
        <v>10</v>
      </c>
      <c r="O24" s="50">
        <v>9</v>
      </c>
      <c r="P24" s="121"/>
      <c r="Q24" s="227">
        <f t="shared" si="0"/>
        <v>6.2054700068949666E-3</v>
      </c>
      <c r="R24" s="7">
        <f t="shared" si="1"/>
        <v>6.6373728029602216E-2</v>
      </c>
      <c r="S24" s="93">
        <f t="shared" si="2"/>
        <v>0.24051803885291398</v>
      </c>
      <c r="T24" s="93">
        <f t="shared" si="3"/>
        <v>7.2155411655874191E-2</v>
      </c>
      <c r="U24" s="93">
        <f t="shared" si="4"/>
        <v>0.1036077705827937</v>
      </c>
      <c r="V24" s="94">
        <f t="shared" si="11"/>
        <v>0.51734505087881588</v>
      </c>
      <c r="X24" s="95">
        <f t="shared" si="12"/>
        <v>288.79209065679925</v>
      </c>
      <c r="Y24" s="96">
        <f t="shared" si="5"/>
        <v>1046.4939870490286</v>
      </c>
      <c r="Z24" s="96">
        <f t="shared" si="6"/>
        <v>313.94819611470859</v>
      </c>
      <c r="AA24" s="96">
        <f t="shared" si="7"/>
        <v>450.79740980573541</v>
      </c>
      <c r="AB24" s="97">
        <f t="shared" si="8"/>
        <v>2250.9683163737282</v>
      </c>
    </row>
    <row r="25" spans="1:30" ht="12.45" x14ac:dyDescent="0.3">
      <c r="A25" s="125"/>
      <c r="B25" s="217">
        <f t="shared" si="9"/>
        <v>2020</v>
      </c>
      <c r="C25" s="198">
        <v>617.18181818181824</v>
      </c>
      <c r="D25" s="8">
        <v>196</v>
      </c>
      <c r="E25" s="8">
        <v>777.27272727272725</v>
      </c>
      <c r="F25" s="8">
        <v>197</v>
      </c>
      <c r="G25" s="8">
        <v>375.27272727272725</v>
      </c>
      <c r="H25" s="35">
        <v>1545.5454545454545</v>
      </c>
      <c r="I25" s="16">
        <v>1764.1818181818182</v>
      </c>
      <c r="J25" s="8">
        <v>3309.727272727273</v>
      </c>
      <c r="K25" s="10">
        <v>27.727272727272727</v>
      </c>
      <c r="L25" s="17">
        <f t="shared" si="10"/>
        <v>3337.4545454545455</v>
      </c>
      <c r="M25" s="4"/>
      <c r="N25" s="39">
        <v>10</v>
      </c>
      <c r="O25" s="51">
        <v>9</v>
      </c>
      <c r="P25" s="121"/>
      <c r="Q25" s="228">
        <f>K25/L25</f>
        <v>8.3079102200915231E-3</v>
      </c>
      <c r="R25" s="25">
        <f t="shared" si="1"/>
        <v>5.9219380888290707E-2</v>
      </c>
      <c r="S25" s="26">
        <f t="shared" si="2"/>
        <v>0.23484494740022521</v>
      </c>
      <c r="T25" s="26">
        <f t="shared" si="3"/>
        <v>5.9521520586700356E-2</v>
      </c>
      <c r="U25" s="26">
        <f t="shared" si="4"/>
        <v>0.11338478863954732</v>
      </c>
      <c r="V25" s="27">
        <f>I25/($L25-$K25)</f>
        <v>0.53302936248523636</v>
      </c>
      <c r="X25" s="28">
        <f t="shared" si="12"/>
        <v>197.64199192462988</v>
      </c>
      <c r="Y25" s="29">
        <f t="shared" si="5"/>
        <v>783.78433717791529</v>
      </c>
      <c r="Z25" s="29">
        <f t="shared" si="6"/>
        <v>198.65036943444943</v>
      </c>
      <c r="AA25" s="29">
        <f t="shared" si="7"/>
        <v>378.41657823046017</v>
      </c>
      <c r="AB25" s="30">
        <f>I25+$K25*V25</f>
        <v>1778.9612686870908</v>
      </c>
    </row>
    <row r="26" spans="1:30" ht="12.45" x14ac:dyDescent="0.3">
      <c r="A26" s="121"/>
      <c r="B26" s="217" t="s">
        <v>6</v>
      </c>
      <c r="C26" s="18">
        <f>SUM(C6:C25)</f>
        <v>28823.18181818182</v>
      </c>
      <c r="D26" s="36">
        <f t="shared" ref="D26:K26" si="13">SUM(D6:D25)</f>
        <v>2616</v>
      </c>
      <c r="E26" s="19">
        <f t="shared" si="13"/>
        <v>25108.272727272728</v>
      </c>
      <c r="F26" s="19">
        <f t="shared" si="13"/>
        <v>5051</v>
      </c>
      <c r="G26" s="19">
        <f t="shared" si="13"/>
        <v>9454.2727272727279</v>
      </c>
      <c r="H26" s="18">
        <f>SUM(H6:H25)</f>
        <v>42229.545454545456</v>
      </c>
      <c r="I26" s="18">
        <f t="shared" si="13"/>
        <v>39361.181818181816</v>
      </c>
      <c r="J26" s="19">
        <f t="shared" si="13"/>
        <v>81590.727272727279</v>
      </c>
      <c r="K26" s="37">
        <f t="shared" si="13"/>
        <v>4102.727272727273</v>
      </c>
      <c r="L26" s="37">
        <f t="shared" si="10"/>
        <v>85693.454545454559</v>
      </c>
      <c r="M26" s="4"/>
      <c r="N26" s="4"/>
      <c r="O26" s="130"/>
      <c r="P26" s="121"/>
    </row>
    <row r="27" spans="1:30" ht="12.45" x14ac:dyDescent="0.3">
      <c r="A27" s="121"/>
      <c r="B27" s="129"/>
      <c r="C27" s="20"/>
      <c r="D27" s="20"/>
      <c r="E27" s="20"/>
      <c r="F27" s="20"/>
      <c r="G27" s="20"/>
      <c r="H27" s="20"/>
      <c r="I27" s="20"/>
      <c r="J27" s="20"/>
      <c r="K27" s="20"/>
      <c r="L27" s="20"/>
      <c r="M27" s="20"/>
      <c r="N27" s="20"/>
      <c r="O27" s="130"/>
      <c r="P27" s="121"/>
    </row>
    <row r="28" spans="1:30" ht="12.45" x14ac:dyDescent="0.3">
      <c r="A28" s="121"/>
      <c r="C28" s="77"/>
      <c r="D28" s="77"/>
      <c r="E28" s="77"/>
      <c r="F28" s="77"/>
      <c r="G28" s="77"/>
      <c r="H28" s="77"/>
      <c r="I28" s="77"/>
      <c r="J28" s="77"/>
      <c r="K28" s="77"/>
      <c r="L28" s="77"/>
      <c r="M28" s="77"/>
      <c r="N28" s="77"/>
      <c r="O28" s="130"/>
      <c r="P28" s="130"/>
    </row>
    <row r="29" spans="1:30" ht="12.45" x14ac:dyDescent="0.3">
      <c r="B29" s="22"/>
      <c r="J29" s="6"/>
      <c r="L29" s="6"/>
      <c r="M29" s="6"/>
      <c r="N29" s="6"/>
      <c r="O29" s="130"/>
      <c r="P29" s="130"/>
    </row>
    <row r="30" spans="1:30" ht="12.45" x14ac:dyDescent="0.3">
      <c r="B30" s="2" t="s">
        <v>12</v>
      </c>
      <c r="O30" s="130"/>
      <c r="P30" s="130"/>
    </row>
    <row r="31" spans="1:30" ht="12.9" x14ac:dyDescent="0.35">
      <c r="B31" s="1" t="s">
        <v>13</v>
      </c>
      <c r="O31" s="130"/>
      <c r="P31" s="130"/>
    </row>
    <row r="32" spans="1:30" ht="12.9" x14ac:dyDescent="0.35">
      <c r="B32" s="1" t="s">
        <v>28</v>
      </c>
      <c r="O32" s="130"/>
      <c r="P32" s="130"/>
    </row>
    <row r="33" spans="2:16" ht="12.9" x14ac:dyDescent="0.35">
      <c r="B33" s="1" t="s">
        <v>21</v>
      </c>
      <c r="J33" s="98"/>
      <c r="O33" s="130"/>
      <c r="P33" s="130"/>
    </row>
    <row r="34" spans="2:16" x14ac:dyDescent="0.35">
      <c r="J34" s="118"/>
    </row>
  </sheetData>
  <sheetProtection sheet="1" objects="1" scenarios="1"/>
  <mergeCells count="3">
    <mergeCell ref="B4:L4"/>
    <mergeCell ref="R4:V4"/>
    <mergeCell ref="X4:AB4"/>
  </mergeCells>
  <phoneticPr fontId="4" type="noConversion"/>
  <pageMargins left="0.75" right="0.75" top="1" bottom="1" header="0.5" footer="0.5"/>
  <pageSetup paperSize="9" scale="60"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pageSetUpPr fitToPage="1"/>
  </sheetPr>
  <dimension ref="A1:P34"/>
  <sheetViews>
    <sheetView showGridLines="0" showRowColHeaders="0" zoomScale="70" zoomScaleNormal="70" workbookViewId="0">
      <selection activeCell="X6" sqref="X6"/>
    </sheetView>
  </sheetViews>
  <sheetFormatPr defaultColWidth="0" defaultRowHeight="14.15" zeroHeight="1" x14ac:dyDescent="0.35"/>
  <cols>
    <col min="1" max="1" width="3.69140625" style="6" customWidth="1"/>
    <col min="2" max="2" width="11.84375" style="6" customWidth="1"/>
    <col min="3" max="8" width="16.69140625" style="6" customWidth="1"/>
    <col min="9" max="9" width="14" style="6" bestFit="1" customWidth="1"/>
    <col min="10" max="10" width="16.69140625" style="121" customWidth="1"/>
    <col min="11" max="11" width="16.69140625" style="6" customWidth="1"/>
    <col min="12" max="12" width="16.69140625" style="121" customWidth="1"/>
    <col min="13" max="13" width="3.84375" style="121" customWidth="1"/>
    <col min="14" max="14" width="16.69140625" style="121" customWidth="1"/>
    <col min="15" max="15" width="17.84375" style="128" customWidth="1"/>
    <col min="16" max="16" width="3.84375" style="128" customWidth="1"/>
    <col min="17" max="16384" width="9.15234375" style="6" hidden="1"/>
  </cols>
  <sheetData>
    <row r="1" spans="1:16" ht="15.45" x14ac:dyDescent="0.4">
      <c r="A1" s="46" t="s">
        <v>65</v>
      </c>
      <c r="B1" s="127"/>
    </row>
    <row r="2" spans="1:16" ht="12.45" x14ac:dyDescent="0.3">
      <c r="A2" s="40"/>
      <c r="H2"/>
      <c r="I2"/>
      <c r="J2"/>
      <c r="O2" s="6"/>
      <c r="P2" s="6"/>
    </row>
    <row r="3" spans="1:16" ht="12.45" x14ac:dyDescent="0.3">
      <c r="A3" s="40"/>
      <c r="H3"/>
      <c r="I3"/>
      <c r="J3"/>
      <c r="O3" s="6"/>
      <c r="P3" s="121"/>
    </row>
    <row r="4" spans="1:16" ht="12.45" x14ac:dyDescent="0.3">
      <c r="B4" s="253" t="s">
        <v>18</v>
      </c>
      <c r="C4" s="254"/>
      <c r="D4" s="254"/>
      <c r="E4" s="254"/>
      <c r="F4" s="254"/>
      <c r="G4" s="254"/>
      <c r="H4" s="254"/>
      <c r="I4" s="254"/>
      <c r="J4" s="254"/>
      <c r="K4" s="254"/>
      <c r="L4" s="255"/>
      <c r="M4" s="47"/>
      <c r="N4" s="47"/>
      <c r="O4" s="130"/>
      <c r="P4" s="121"/>
    </row>
    <row r="5" spans="1:16" ht="43.4" customHeight="1" x14ac:dyDescent="0.3">
      <c r="A5" s="121"/>
      <c r="B5" s="5" t="s">
        <v>0</v>
      </c>
      <c r="C5" s="5" t="s">
        <v>1</v>
      </c>
      <c r="D5" s="123" t="s">
        <v>31</v>
      </c>
      <c r="E5" s="123" t="s">
        <v>2</v>
      </c>
      <c r="F5" s="123" t="s">
        <v>3</v>
      </c>
      <c r="G5" s="123" t="s">
        <v>7</v>
      </c>
      <c r="H5" s="49" t="s">
        <v>5</v>
      </c>
      <c r="I5" s="91" t="s">
        <v>4</v>
      </c>
      <c r="J5" s="92" t="s">
        <v>8</v>
      </c>
      <c r="K5" s="124" t="s">
        <v>9</v>
      </c>
      <c r="L5" s="3" t="s">
        <v>6</v>
      </c>
      <c r="M5" s="48"/>
      <c r="N5" s="49" t="s">
        <v>72</v>
      </c>
      <c r="O5" s="42" t="s">
        <v>58</v>
      </c>
      <c r="P5" s="121"/>
    </row>
    <row r="6" spans="1:16" s="197" customFormat="1" ht="12.45" x14ac:dyDescent="0.3">
      <c r="A6" s="183"/>
      <c r="B6" s="215">
        <f>'1) Claims Notified'!B6</f>
        <v>2001</v>
      </c>
      <c r="C6" s="198">
        <v>289</v>
      </c>
      <c r="D6" s="199">
        <v>7</v>
      </c>
      <c r="E6" s="199">
        <v>513</v>
      </c>
      <c r="F6" s="199">
        <v>9</v>
      </c>
      <c r="G6" s="199">
        <v>17</v>
      </c>
      <c r="H6" s="200">
        <v>546</v>
      </c>
      <c r="I6" s="199">
        <v>186</v>
      </c>
      <c r="J6" s="201">
        <v>732</v>
      </c>
      <c r="K6" s="202">
        <v>350</v>
      </c>
      <c r="L6" s="203">
        <f>SUM(J6:K6)</f>
        <v>1082</v>
      </c>
      <c r="M6" s="205"/>
      <c r="N6" s="188">
        <v>9</v>
      </c>
      <c r="O6" s="188">
        <v>4</v>
      </c>
      <c r="P6" s="183"/>
    </row>
    <row r="7" spans="1:16" ht="12.45" x14ac:dyDescent="0.3">
      <c r="A7" s="121"/>
      <c r="B7" s="216">
        <f>'1) Claims Notified'!B7</f>
        <v>2002</v>
      </c>
      <c r="C7" s="198">
        <v>383</v>
      </c>
      <c r="D7" s="8">
        <v>8</v>
      </c>
      <c r="E7" s="8">
        <v>585</v>
      </c>
      <c r="F7" s="8">
        <v>12</v>
      </c>
      <c r="G7" s="8">
        <v>17</v>
      </c>
      <c r="H7" s="35">
        <v>622</v>
      </c>
      <c r="I7" s="8">
        <v>217</v>
      </c>
      <c r="J7" s="9">
        <v>839</v>
      </c>
      <c r="K7" s="10">
        <v>377</v>
      </c>
      <c r="L7" s="17">
        <f t="shared" ref="L7:L26" si="0">SUM(J7:K7)</f>
        <v>1216</v>
      </c>
      <c r="M7" s="4"/>
      <c r="N7" s="50">
        <v>9</v>
      </c>
      <c r="O7" s="50">
        <v>4</v>
      </c>
      <c r="P7" s="121"/>
    </row>
    <row r="8" spans="1:16" ht="12.45" x14ac:dyDescent="0.3">
      <c r="A8" s="121"/>
      <c r="B8" s="216">
        <f>'1) Claims Notified'!B8</f>
        <v>2003</v>
      </c>
      <c r="C8" s="198">
        <v>1118</v>
      </c>
      <c r="D8" s="8">
        <v>2</v>
      </c>
      <c r="E8" s="8">
        <v>823</v>
      </c>
      <c r="F8" s="8">
        <v>43</v>
      </c>
      <c r="G8" s="8">
        <v>65</v>
      </c>
      <c r="H8" s="35">
        <v>933</v>
      </c>
      <c r="I8" s="8">
        <v>289</v>
      </c>
      <c r="J8" s="9">
        <v>1222</v>
      </c>
      <c r="K8" s="10">
        <v>118</v>
      </c>
      <c r="L8" s="17">
        <f t="shared" si="0"/>
        <v>1340</v>
      </c>
      <c r="M8" s="4"/>
      <c r="N8" s="50">
        <v>9</v>
      </c>
      <c r="O8" s="50">
        <v>5</v>
      </c>
      <c r="P8" s="121"/>
    </row>
    <row r="9" spans="1:16" ht="12.45" x14ac:dyDescent="0.3">
      <c r="A9" s="121"/>
      <c r="B9" s="216">
        <f>'1) Claims Notified'!B9</f>
        <v>2004</v>
      </c>
      <c r="C9" s="198">
        <v>2378</v>
      </c>
      <c r="D9" s="8">
        <v>9</v>
      </c>
      <c r="E9" s="8">
        <v>744</v>
      </c>
      <c r="F9" s="8">
        <v>33</v>
      </c>
      <c r="G9" s="8">
        <v>85</v>
      </c>
      <c r="H9" s="35">
        <v>871</v>
      </c>
      <c r="I9" s="8">
        <v>300</v>
      </c>
      <c r="J9" s="9">
        <v>1171</v>
      </c>
      <c r="K9" s="10">
        <v>111</v>
      </c>
      <c r="L9" s="17">
        <f t="shared" si="0"/>
        <v>1282</v>
      </c>
      <c r="M9" s="4"/>
      <c r="N9" s="50">
        <v>9</v>
      </c>
      <c r="O9" s="50">
        <v>8</v>
      </c>
      <c r="P9" s="121"/>
    </row>
    <row r="10" spans="1:16" ht="12.45" x14ac:dyDescent="0.3">
      <c r="A10" s="121"/>
      <c r="B10" s="216">
        <f>'1) Claims Notified'!B10</f>
        <v>2005</v>
      </c>
      <c r="C10" s="198">
        <v>3849</v>
      </c>
      <c r="D10" s="8">
        <v>10</v>
      </c>
      <c r="E10" s="8">
        <v>946</v>
      </c>
      <c r="F10" s="8">
        <v>38</v>
      </c>
      <c r="G10" s="8">
        <v>200</v>
      </c>
      <c r="H10" s="35">
        <v>1194</v>
      </c>
      <c r="I10" s="8">
        <v>292</v>
      </c>
      <c r="J10" s="9">
        <v>1486</v>
      </c>
      <c r="K10" s="10">
        <v>180</v>
      </c>
      <c r="L10" s="17">
        <f t="shared" si="0"/>
        <v>1666</v>
      </c>
      <c r="M10" s="4"/>
      <c r="N10" s="50">
        <v>9</v>
      </c>
      <c r="O10" s="50">
        <v>8</v>
      </c>
      <c r="P10" s="121"/>
    </row>
    <row r="11" spans="1:16" ht="12.45" x14ac:dyDescent="0.3">
      <c r="A11" s="121"/>
      <c r="B11" s="216">
        <f>'1) Claims Notified'!B11</f>
        <v>2006</v>
      </c>
      <c r="C11" s="198">
        <v>1909</v>
      </c>
      <c r="D11" s="8">
        <v>13</v>
      </c>
      <c r="E11" s="8">
        <v>720</v>
      </c>
      <c r="F11" s="8">
        <v>69</v>
      </c>
      <c r="G11" s="8">
        <v>246</v>
      </c>
      <c r="H11" s="35">
        <v>1048</v>
      </c>
      <c r="I11" s="8">
        <v>353</v>
      </c>
      <c r="J11" s="9">
        <v>1401</v>
      </c>
      <c r="K11" s="10">
        <v>112</v>
      </c>
      <c r="L11" s="17">
        <f t="shared" si="0"/>
        <v>1513</v>
      </c>
      <c r="M11" s="4"/>
      <c r="N11" s="50">
        <v>10</v>
      </c>
      <c r="O11" s="50">
        <v>8</v>
      </c>
      <c r="P11" s="121"/>
    </row>
    <row r="12" spans="1:16" ht="12.45" x14ac:dyDescent="0.3">
      <c r="A12" s="121"/>
      <c r="B12" s="216">
        <f>'1) Claims Notified'!B12</f>
        <v>2007</v>
      </c>
      <c r="C12" s="198">
        <v>684</v>
      </c>
      <c r="D12" s="8">
        <v>4</v>
      </c>
      <c r="E12" s="8">
        <v>455</v>
      </c>
      <c r="F12" s="8">
        <v>74</v>
      </c>
      <c r="G12" s="8">
        <v>155</v>
      </c>
      <c r="H12" s="35">
        <v>688</v>
      </c>
      <c r="I12" s="8">
        <v>426</v>
      </c>
      <c r="J12" s="9">
        <v>1114</v>
      </c>
      <c r="K12" s="10">
        <v>84</v>
      </c>
      <c r="L12" s="17">
        <f t="shared" si="0"/>
        <v>1198</v>
      </c>
      <c r="M12" s="4"/>
      <c r="N12" s="50">
        <v>10</v>
      </c>
      <c r="O12" s="50">
        <v>9</v>
      </c>
      <c r="P12" s="121"/>
    </row>
    <row r="13" spans="1:16" ht="12.45" x14ac:dyDescent="0.3">
      <c r="A13" s="121"/>
      <c r="B13" s="216">
        <f>'1) Claims Notified'!B13</f>
        <v>2008</v>
      </c>
      <c r="C13" s="198">
        <v>51</v>
      </c>
      <c r="D13" s="8">
        <v>13</v>
      </c>
      <c r="E13" s="8">
        <v>388</v>
      </c>
      <c r="F13" s="8">
        <v>107</v>
      </c>
      <c r="G13" s="8">
        <v>158</v>
      </c>
      <c r="H13" s="35">
        <v>666</v>
      </c>
      <c r="I13" s="8">
        <v>494</v>
      </c>
      <c r="J13" s="9">
        <v>1160</v>
      </c>
      <c r="K13" s="10">
        <v>82</v>
      </c>
      <c r="L13" s="17">
        <f t="shared" si="0"/>
        <v>1242</v>
      </c>
      <c r="M13" s="4"/>
      <c r="N13" s="50">
        <v>10</v>
      </c>
      <c r="O13" s="50">
        <v>9</v>
      </c>
      <c r="P13" s="121"/>
    </row>
    <row r="14" spans="1:16" ht="12.45" x14ac:dyDescent="0.3">
      <c r="A14" s="121"/>
      <c r="B14" s="216">
        <f>'1) Claims Notified'!B14</f>
        <v>2009</v>
      </c>
      <c r="C14" s="198">
        <v>74</v>
      </c>
      <c r="D14" s="8">
        <v>21</v>
      </c>
      <c r="E14" s="8">
        <v>372</v>
      </c>
      <c r="F14" s="8">
        <v>106</v>
      </c>
      <c r="G14" s="8">
        <v>176</v>
      </c>
      <c r="H14" s="35">
        <v>675</v>
      </c>
      <c r="I14" s="8">
        <v>521</v>
      </c>
      <c r="J14" s="9">
        <v>1196</v>
      </c>
      <c r="K14" s="10">
        <v>113</v>
      </c>
      <c r="L14" s="17">
        <f t="shared" si="0"/>
        <v>1309</v>
      </c>
      <c r="M14" s="4"/>
      <c r="N14" s="50">
        <v>10</v>
      </c>
      <c r="O14" s="50">
        <v>9</v>
      </c>
      <c r="P14" s="121"/>
    </row>
    <row r="15" spans="1:16" ht="12.45" x14ac:dyDescent="0.3">
      <c r="A15" s="121"/>
      <c r="B15" s="216">
        <f>'1) Claims Notified'!B15</f>
        <v>2010</v>
      </c>
      <c r="C15" s="198">
        <v>72</v>
      </c>
      <c r="D15" s="8">
        <v>24</v>
      </c>
      <c r="E15" s="8">
        <v>482</v>
      </c>
      <c r="F15" s="8">
        <v>127</v>
      </c>
      <c r="G15" s="8">
        <v>195</v>
      </c>
      <c r="H15" s="35">
        <v>828</v>
      </c>
      <c r="I15" s="8">
        <v>589</v>
      </c>
      <c r="J15" s="9">
        <v>1417</v>
      </c>
      <c r="K15" s="10">
        <v>113</v>
      </c>
      <c r="L15" s="17">
        <f t="shared" si="0"/>
        <v>1530</v>
      </c>
      <c r="M15" s="4"/>
      <c r="N15" s="50">
        <v>10</v>
      </c>
      <c r="O15" s="50">
        <v>9</v>
      </c>
      <c r="P15" s="121"/>
    </row>
    <row r="16" spans="1:16" ht="12.45" x14ac:dyDescent="0.3">
      <c r="A16" s="121"/>
      <c r="B16" s="216">
        <f>'1) Claims Notified'!B16</f>
        <v>2011</v>
      </c>
      <c r="C16" s="198">
        <v>100</v>
      </c>
      <c r="D16" s="8">
        <v>28</v>
      </c>
      <c r="E16" s="8">
        <v>507</v>
      </c>
      <c r="F16" s="8">
        <v>157</v>
      </c>
      <c r="G16" s="8">
        <v>210</v>
      </c>
      <c r="H16" s="35">
        <v>902</v>
      </c>
      <c r="I16" s="8">
        <v>659</v>
      </c>
      <c r="J16" s="9">
        <v>1561</v>
      </c>
      <c r="K16" s="10">
        <v>58</v>
      </c>
      <c r="L16" s="17">
        <f t="shared" si="0"/>
        <v>1619</v>
      </c>
      <c r="M16" s="4"/>
      <c r="N16" s="50">
        <v>10</v>
      </c>
      <c r="O16" s="50">
        <v>9</v>
      </c>
      <c r="P16" s="121"/>
    </row>
    <row r="17" spans="1:16" ht="12.45" x14ac:dyDescent="0.3">
      <c r="A17" s="121"/>
      <c r="B17" s="216">
        <f>'1) Claims Notified'!B17</f>
        <v>2012</v>
      </c>
      <c r="C17" s="198">
        <v>195</v>
      </c>
      <c r="D17" s="8">
        <v>62</v>
      </c>
      <c r="E17" s="8">
        <v>490</v>
      </c>
      <c r="F17" s="8">
        <v>187</v>
      </c>
      <c r="G17" s="8">
        <v>216</v>
      </c>
      <c r="H17" s="35">
        <v>955</v>
      </c>
      <c r="I17" s="8">
        <v>699</v>
      </c>
      <c r="J17" s="9">
        <v>1654</v>
      </c>
      <c r="K17" s="10">
        <v>67</v>
      </c>
      <c r="L17" s="17">
        <f t="shared" si="0"/>
        <v>1721</v>
      </c>
      <c r="M17" s="4"/>
      <c r="N17" s="50">
        <v>10</v>
      </c>
      <c r="O17" s="50">
        <v>9</v>
      </c>
      <c r="P17" s="121"/>
    </row>
    <row r="18" spans="1:16" ht="12.45" x14ac:dyDescent="0.3">
      <c r="A18" s="125"/>
      <c r="B18" s="216">
        <f>'1) Claims Notified'!B18</f>
        <v>2013</v>
      </c>
      <c r="C18" s="198">
        <v>156</v>
      </c>
      <c r="D18" s="8">
        <v>67</v>
      </c>
      <c r="E18" s="8">
        <v>580</v>
      </c>
      <c r="F18" s="8">
        <v>153</v>
      </c>
      <c r="G18" s="8">
        <v>230</v>
      </c>
      <c r="H18" s="35">
        <v>1030</v>
      </c>
      <c r="I18" s="8">
        <v>745</v>
      </c>
      <c r="J18" s="9">
        <v>1775</v>
      </c>
      <c r="K18" s="10">
        <v>62</v>
      </c>
      <c r="L18" s="17">
        <f t="shared" si="0"/>
        <v>1837</v>
      </c>
      <c r="M18" s="4"/>
      <c r="N18" s="50">
        <v>10</v>
      </c>
      <c r="O18" s="50">
        <v>9</v>
      </c>
      <c r="P18" s="121"/>
    </row>
    <row r="19" spans="1:16" ht="12.45" x14ac:dyDescent="0.3">
      <c r="A19" s="125"/>
      <c r="B19" s="216">
        <f>'1) Claims Notified'!B19</f>
        <v>2014</v>
      </c>
      <c r="C19" s="198">
        <v>146</v>
      </c>
      <c r="D19" s="8">
        <v>79</v>
      </c>
      <c r="E19" s="8">
        <v>533</v>
      </c>
      <c r="F19" s="8">
        <v>155</v>
      </c>
      <c r="G19" s="8">
        <v>214</v>
      </c>
      <c r="H19" s="35">
        <v>981</v>
      </c>
      <c r="I19" s="8">
        <v>765</v>
      </c>
      <c r="J19" s="9">
        <v>1746</v>
      </c>
      <c r="K19" s="10">
        <v>42</v>
      </c>
      <c r="L19" s="17">
        <f t="shared" si="0"/>
        <v>1788</v>
      </c>
      <c r="M19" s="4"/>
      <c r="N19" s="50">
        <v>10</v>
      </c>
      <c r="O19" s="50">
        <v>9</v>
      </c>
      <c r="P19" s="121"/>
    </row>
    <row r="20" spans="1:16" ht="12.45" x14ac:dyDescent="0.3">
      <c r="A20" s="125"/>
      <c r="B20" s="216">
        <f>'1) Claims Notified'!B20</f>
        <v>2015</v>
      </c>
      <c r="C20" s="198">
        <v>178</v>
      </c>
      <c r="D20" s="8">
        <v>80</v>
      </c>
      <c r="E20" s="8">
        <v>449</v>
      </c>
      <c r="F20" s="8">
        <v>184</v>
      </c>
      <c r="G20" s="8">
        <v>199</v>
      </c>
      <c r="H20" s="35">
        <v>912</v>
      </c>
      <c r="I20" s="8">
        <v>764</v>
      </c>
      <c r="J20" s="9">
        <v>1676</v>
      </c>
      <c r="K20" s="10">
        <v>27</v>
      </c>
      <c r="L20" s="17">
        <f t="shared" si="0"/>
        <v>1703</v>
      </c>
      <c r="M20" s="4"/>
      <c r="N20" s="50">
        <v>10</v>
      </c>
      <c r="O20" s="50">
        <v>9</v>
      </c>
      <c r="P20" s="121"/>
    </row>
    <row r="21" spans="1:16" ht="12.45" x14ac:dyDescent="0.3">
      <c r="A21" s="125"/>
      <c r="B21" s="216">
        <f>'1) Claims Notified'!B21</f>
        <v>2016</v>
      </c>
      <c r="C21" s="198">
        <v>165</v>
      </c>
      <c r="D21" s="8">
        <v>99</v>
      </c>
      <c r="E21" s="8">
        <v>387</v>
      </c>
      <c r="F21" s="8">
        <v>133</v>
      </c>
      <c r="G21" s="8">
        <v>156</v>
      </c>
      <c r="H21" s="35">
        <v>775</v>
      </c>
      <c r="I21" s="8">
        <v>701</v>
      </c>
      <c r="J21" s="9">
        <v>1476</v>
      </c>
      <c r="K21" s="10">
        <v>23</v>
      </c>
      <c r="L21" s="17">
        <f t="shared" si="0"/>
        <v>1499</v>
      </c>
      <c r="M21" s="4"/>
      <c r="N21" s="50">
        <v>10</v>
      </c>
      <c r="O21" s="50">
        <v>9</v>
      </c>
      <c r="P21" s="121"/>
    </row>
    <row r="22" spans="1:16" ht="12.45" x14ac:dyDescent="0.3">
      <c r="A22" s="125"/>
      <c r="B22" s="216">
        <f>'1) Claims Notified'!B22</f>
        <v>2017</v>
      </c>
      <c r="C22" s="198">
        <v>183</v>
      </c>
      <c r="D22" s="8">
        <v>102</v>
      </c>
      <c r="E22" s="8">
        <v>319</v>
      </c>
      <c r="F22" s="8">
        <v>116</v>
      </c>
      <c r="G22" s="8">
        <v>148</v>
      </c>
      <c r="H22" s="35">
        <v>685</v>
      </c>
      <c r="I22" s="8">
        <v>601</v>
      </c>
      <c r="J22" s="9">
        <v>1286</v>
      </c>
      <c r="K22" s="10">
        <v>26</v>
      </c>
      <c r="L22" s="17">
        <f t="shared" si="0"/>
        <v>1312</v>
      </c>
      <c r="M22" s="4"/>
      <c r="N22" s="50">
        <v>10</v>
      </c>
      <c r="O22" s="50">
        <v>9</v>
      </c>
      <c r="P22" s="121"/>
    </row>
    <row r="23" spans="1:16" ht="12.45" x14ac:dyDescent="0.3">
      <c r="A23" s="125"/>
      <c r="B23" s="216">
        <f>'1) Claims Notified'!B23</f>
        <v>2018</v>
      </c>
      <c r="C23" s="198">
        <v>108</v>
      </c>
      <c r="D23" s="8">
        <v>54</v>
      </c>
      <c r="E23" s="8">
        <v>305</v>
      </c>
      <c r="F23" s="8">
        <v>93</v>
      </c>
      <c r="G23" s="8">
        <v>171</v>
      </c>
      <c r="H23" s="35">
        <v>623</v>
      </c>
      <c r="I23" s="8">
        <v>484</v>
      </c>
      <c r="J23" s="9">
        <v>1107</v>
      </c>
      <c r="K23" s="10">
        <v>24</v>
      </c>
      <c r="L23" s="17">
        <f t="shared" si="0"/>
        <v>1131</v>
      </c>
      <c r="M23" s="4"/>
      <c r="N23" s="50">
        <v>10</v>
      </c>
      <c r="O23" s="50">
        <v>9</v>
      </c>
      <c r="P23" s="121"/>
    </row>
    <row r="24" spans="1:16" ht="12.45" x14ac:dyDescent="0.3">
      <c r="A24" s="125"/>
      <c r="B24" s="216">
        <f>'1) Claims Notified'!B24</f>
        <v>2019</v>
      </c>
      <c r="C24" s="198">
        <v>99</v>
      </c>
      <c r="D24" s="8">
        <v>44</v>
      </c>
      <c r="E24" s="8">
        <v>220</v>
      </c>
      <c r="F24" s="8">
        <v>63</v>
      </c>
      <c r="G24" s="8">
        <v>70</v>
      </c>
      <c r="H24" s="35">
        <v>397</v>
      </c>
      <c r="I24" s="8">
        <v>352</v>
      </c>
      <c r="J24" s="9">
        <v>749</v>
      </c>
      <c r="K24" s="10">
        <v>17</v>
      </c>
      <c r="L24" s="17">
        <f t="shared" si="0"/>
        <v>766</v>
      </c>
      <c r="M24" s="4"/>
      <c r="N24" s="50">
        <v>10</v>
      </c>
      <c r="O24" s="50">
        <v>9</v>
      </c>
      <c r="P24" s="121"/>
    </row>
    <row r="25" spans="1:16" ht="12.45" x14ac:dyDescent="0.3">
      <c r="A25" s="125"/>
      <c r="B25" s="217">
        <f>'1) Claims Notified'!B25</f>
        <v>2020</v>
      </c>
      <c r="C25" s="16">
        <v>25</v>
      </c>
      <c r="D25" s="8">
        <v>15</v>
      </c>
      <c r="E25" s="8">
        <v>54.18181818181818</v>
      </c>
      <c r="F25" s="8">
        <v>9</v>
      </c>
      <c r="G25" s="8">
        <v>30</v>
      </c>
      <c r="H25" s="35">
        <v>108.18181818181819</v>
      </c>
      <c r="I25" s="8">
        <v>106.63636363636364</v>
      </c>
      <c r="J25" s="9">
        <v>214.81818181818181</v>
      </c>
      <c r="K25" s="10">
        <v>8.7272727272727284</v>
      </c>
      <c r="L25" s="17">
        <f t="shared" si="0"/>
        <v>223.54545454545453</v>
      </c>
      <c r="M25" s="4"/>
      <c r="N25" s="51">
        <v>9</v>
      </c>
      <c r="O25" s="51">
        <v>9</v>
      </c>
      <c r="P25" s="121"/>
    </row>
    <row r="26" spans="1:16" ht="12.45" x14ac:dyDescent="0.3">
      <c r="A26" s="121"/>
      <c r="B26" s="221" t="s">
        <v>6</v>
      </c>
      <c r="C26" s="18">
        <f>SUM(C6:C25)</f>
        <v>12162</v>
      </c>
      <c r="D26" s="36">
        <f t="shared" ref="D26:K26" si="1">SUM(D6:D25)</f>
        <v>741</v>
      </c>
      <c r="E26" s="19">
        <f t="shared" si="1"/>
        <v>9872.181818181818</v>
      </c>
      <c r="F26" s="19">
        <f t="shared" si="1"/>
        <v>1868</v>
      </c>
      <c r="G26" s="19">
        <f t="shared" si="1"/>
        <v>2958</v>
      </c>
      <c r="H26" s="18">
        <f t="shared" si="1"/>
        <v>15439.181818181818</v>
      </c>
      <c r="I26" s="18">
        <f t="shared" si="1"/>
        <v>9543.636363636364</v>
      </c>
      <c r="J26" s="19">
        <f t="shared" si="1"/>
        <v>24982.81818181818</v>
      </c>
      <c r="K26" s="37">
        <f t="shared" si="1"/>
        <v>1994.7272727272727</v>
      </c>
      <c r="L26" s="37">
        <f t="shared" si="0"/>
        <v>26977.545454545452</v>
      </c>
      <c r="M26" s="4"/>
      <c r="N26" s="4"/>
      <c r="O26" s="130"/>
      <c r="P26" s="121"/>
    </row>
    <row r="27" spans="1:16" ht="12.45" x14ac:dyDescent="0.3">
      <c r="A27" s="121"/>
      <c r="B27" s="129"/>
      <c r="C27" s="20"/>
      <c r="D27" s="20"/>
      <c r="E27" s="20"/>
      <c r="F27" s="20"/>
      <c r="G27" s="20"/>
      <c r="H27" s="20"/>
      <c r="I27" s="20"/>
      <c r="J27" s="20"/>
      <c r="K27" s="20"/>
      <c r="L27" s="20"/>
      <c r="M27" s="20"/>
      <c r="N27" s="20"/>
      <c r="O27" s="130"/>
      <c r="P27" s="121"/>
    </row>
    <row r="28" spans="1:16" ht="12.45" x14ac:dyDescent="0.3">
      <c r="A28" s="121"/>
      <c r="C28" s="77"/>
      <c r="D28" s="77"/>
      <c r="E28" s="77"/>
      <c r="F28" s="77"/>
      <c r="G28" s="77"/>
      <c r="H28" s="77"/>
      <c r="I28" s="77"/>
      <c r="J28" s="77"/>
      <c r="K28" s="77"/>
      <c r="L28" s="77"/>
      <c r="M28" s="77"/>
      <c r="N28" s="77"/>
      <c r="O28" s="130"/>
      <c r="P28" s="130"/>
    </row>
    <row r="29" spans="1:16" ht="12.45" x14ac:dyDescent="0.3">
      <c r="M29" s="6"/>
      <c r="N29" s="6"/>
      <c r="O29" s="130"/>
      <c r="P29" s="130"/>
    </row>
    <row r="30" spans="1:16" ht="12.45" x14ac:dyDescent="0.3">
      <c r="B30" s="2" t="s">
        <v>12</v>
      </c>
      <c r="O30" s="130"/>
      <c r="P30" s="130"/>
    </row>
    <row r="31" spans="1:16" ht="12.9" x14ac:dyDescent="0.35">
      <c r="B31" s="1" t="s">
        <v>19</v>
      </c>
      <c r="O31" s="130"/>
      <c r="P31" s="130"/>
    </row>
    <row r="32" spans="1:16" ht="12.9" x14ac:dyDescent="0.35">
      <c r="B32" s="1" t="s">
        <v>28</v>
      </c>
      <c r="O32" s="130"/>
      <c r="P32" s="130"/>
    </row>
    <row r="33" spans="2:16" ht="12.9" x14ac:dyDescent="0.35">
      <c r="B33" s="1" t="s">
        <v>21</v>
      </c>
      <c r="O33" s="130"/>
      <c r="P33" s="130"/>
    </row>
    <row r="34" spans="2:16" x14ac:dyDescent="0.35"/>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pageSetUpPr fitToPage="1"/>
  </sheetPr>
  <dimension ref="A1:P34"/>
  <sheetViews>
    <sheetView showGridLines="0" showRowColHeaders="0" zoomScale="70" zoomScaleNormal="70" workbookViewId="0">
      <selection activeCell="X6" sqref="X6"/>
    </sheetView>
  </sheetViews>
  <sheetFormatPr defaultColWidth="0" defaultRowHeight="12.45" zeroHeight="1" x14ac:dyDescent="0.3"/>
  <cols>
    <col min="1" max="1" width="3.69140625" style="6" customWidth="1"/>
    <col min="2" max="2" width="11.84375" style="6" customWidth="1"/>
    <col min="3" max="8" width="16.69140625" style="6" customWidth="1"/>
    <col min="9" max="9" width="14" style="6" bestFit="1" customWidth="1"/>
    <col min="10" max="10" width="16.69140625" style="121" customWidth="1"/>
    <col min="11" max="11" width="16.69140625" style="6" customWidth="1"/>
    <col min="12" max="12" width="16.69140625" style="121" customWidth="1"/>
    <col min="13" max="13" width="3.84375" style="130" customWidth="1"/>
    <col min="14" max="14" width="16.69140625" style="6" customWidth="1"/>
    <col min="15" max="15" width="17.84375" style="6" customWidth="1"/>
    <col min="16" max="16" width="3.84375" style="6" customWidth="1"/>
    <col min="17" max="16384" width="0" style="6" hidden="1"/>
  </cols>
  <sheetData>
    <row r="1" spans="1:16" ht="15.45" x14ac:dyDescent="0.4">
      <c r="A1" s="46" t="s">
        <v>59</v>
      </c>
      <c r="B1" s="127"/>
      <c r="M1" s="121"/>
      <c r="N1" s="121"/>
      <c r="O1" s="128"/>
      <c r="P1" s="128"/>
    </row>
    <row r="2" spans="1:16" x14ac:dyDescent="0.3">
      <c r="A2" s="40"/>
      <c r="H2"/>
      <c r="I2"/>
      <c r="J2"/>
      <c r="M2" s="121"/>
      <c r="N2" s="121"/>
    </row>
    <row r="3" spans="1:16" x14ac:dyDescent="0.3">
      <c r="A3" s="40"/>
      <c r="M3" s="121"/>
      <c r="N3" s="121"/>
      <c r="P3" s="121"/>
    </row>
    <row r="4" spans="1:16" x14ac:dyDescent="0.3">
      <c r="B4" s="253" t="s">
        <v>27</v>
      </c>
      <c r="C4" s="254"/>
      <c r="D4" s="254"/>
      <c r="E4" s="254"/>
      <c r="F4" s="254"/>
      <c r="G4" s="254"/>
      <c r="H4" s="254"/>
      <c r="I4" s="254"/>
      <c r="J4" s="254"/>
      <c r="K4" s="254"/>
      <c r="L4" s="255"/>
      <c r="M4" s="47"/>
      <c r="N4" s="47"/>
      <c r="O4" s="130"/>
      <c r="P4" s="121"/>
    </row>
    <row r="5" spans="1:16" ht="43.4" customHeight="1" x14ac:dyDescent="0.3">
      <c r="A5" s="121"/>
      <c r="B5" s="5" t="s">
        <v>17</v>
      </c>
      <c r="C5" s="5" t="s">
        <v>1</v>
      </c>
      <c r="D5" s="123" t="s">
        <v>31</v>
      </c>
      <c r="E5" s="123" t="s">
        <v>2</v>
      </c>
      <c r="F5" s="123" t="s">
        <v>3</v>
      </c>
      <c r="G5" s="123" t="s">
        <v>7</v>
      </c>
      <c r="H5" s="49" t="s">
        <v>5</v>
      </c>
      <c r="I5" s="91" t="s">
        <v>4</v>
      </c>
      <c r="J5" s="92" t="s">
        <v>8</v>
      </c>
      <c r="K5" s="124" t="s">
        <v>9</v>
      </c>
      <c r="L5" s="3" t="s">
        <v>6</v>
      </c>
      <c r="M5" s="48"/>
      <c r="N5" s="49" t="s">
        <v>72</v>
      </c>
      <c r="O5" s="42" t="s">
        <v>58</v>
      </c>
      <c r="P5" s="121"/>
    </row>
    <row r="6" spans="1:16" s="197" customFormat="1" x14ac:dyDescent="0.3">
      <c r="A6" s="183"/>
      <c r="B6" s="215">
        <f>'1) Claims Notified'!B6</f>
        <v>2001</v>
      </c>
      <c r="C6" s="198">
        <v>121</v>
      </c>
      <c r="D6" s="199">
        <v>0</v>
      </c>
      <c r="E6" s="199">
        <v>266</v>
      </c>
      <c r="F6" s="199">
        <v>6</v>
      </c>
      <c r="G6" s="199">
        <v>4</v>
      </c>
      <c r="H6" s="200">
        <v>276</v>
      </c>
      <c r="I6" s="199">
        <v>129</v>
      </c>
      <c r="J6" s="201">
        <v>405</v>
      </c>
      <c r="K6" s="202">
        <v>249</v>
      </c>
      <c r="L6" s="203">
        <f>SUM(J6:K6)</f>
        <v>654</v>
      </c>
      <c r="M6" s="205"/>
      <c r="N6" s="188">
        <v>7</v>
      </c>
      <c r="O6" s="188">
        <v>3</v>
      </c>
      <c r="P6" s="183"/>
    </row>
    <row r="7" spans="1:16" x14ac:dyDescent="0.3">
      <c r="A7" s="121"/>
      <c r="B7" s="216">
        <f>'1) Claims Notified'!B7</f>
        <v>2002</v>
      </c>
      <c r="C7" s="198">
        <v>192</v>
      </c>
      <c r="D7" s="8">
        <v>5</v>
      </c>
      <c r="E7" s="8">
        <v>379</v>
      </c>
      <c r="F7" s="8">
        <v>11</v>
      </c>
      <c r="G7" s="8">
        <v>11</v>
      </c>
      <c r="H7" s="35">
        <v>406</v>
      </c>
      <c r="I7" s="8">
        <v>172</v>
      </c>
      <c r="J7" s="9">
        <v>578</v>
      </c>
      <c r="K7" s="10">
        <v>222</v>
      </c>
      <c r="L7" s="17">
        <f t="shared" ref="L7:L26" si="0">SUM(J7:K7)</f>
        <v>800</v>
      </c>
      <c r="M7" s="4"/>
      <c r="N7" s="50">
        <v>8</v>
      </c>
      <c r="O7" s="50">
        <v>3</v>
      </c>
      <c r="P7" s="121"/>
    </row>
    <row r="8" spans="1:16" x14ac:dyDescent="0.3">
      <c r="A8" s="121"/>
      <c r="B8" s="216">
        <f>'1) Claims Notified'!B8</f>
        <v>2003</v>
      </c>
      <c r="C8" s="198">
        <v>397</v>
      </c>
      <c r="D8" s="8">
        <v>7</v>
      </c>
      <c r="E8" s="8">
        <v>619</v>
      </c>
      <c r="F8" s="8">
        <v>17</v>
      </c>
      <c r="G8" s="8">
        <v>31</v>
      </c>
      <c r="H8" s="35">
        <v>674</v>
      </c>
      <c r="I8" s="8">
        <v>214</v>
      </c>
      <c r="J8" s="9">
        <v>888</v>
      </c>
      <c r="K8" s="10">
        <v>259</v>
      </c>
      <c r="L8" s="17">
        <f t="shared" si="0"/>
        <v>1147</v>
      </c>
      <c r="M8" s="4"/>
      <c r="N8" s="50">
        <v>8</v>
      </c>
      <c r="O8" s="50">
        <v>4</v>
      </c>
      <c r="P8" s="121"/>
    </row>
    <row r="9" spans="1:16" x14ac:dyDescent="0.3">
      <c r="A9" s="121"/>
      <c r="B9" s="216">
        <f>'1) Claims Notified'!B9</f>
        <v>2004</v>
      </c>
      <c r="C9" s="198">
        <v>1095</v>
      </c>
      <c r="D9" s="8">
        <v>4</v>
      </c>
      <c r="E9" s="8">
        <v>766</v>
      </c>
      <c r="F9" s="8">
        <v>32</v>
      </c>
      <c r="G9" s="8">
        <v>35</v>
      </c>
      <c r="H9" s="35">
        <v>837</v>
      </c>
      <c r="I9" s="8">
        <v>320</v>
      </c>
      <c r="J9" s="9">
        <v>1157</v>
      </c>
      <c r="K9" s="10">
        <v>196</v>
      </c>
      <c r="L9" s="17">
        <f t="shared" si="0"/>
        <v>1353</v>
      </c>
      <c r="M9" s="4"/>
      <c r="N9" s="50">
        <v>8</v>
      </c>
      <c r="O9" s="50">
        <v>6</v>
      </c>
      <c r="P9" s="121"/>
    </row>
    <row r="10" spans="1:16" x14ac:dyDescent="0.3">
      <c r="A10" s="121"/>
      <c r="B10" s="216">
        <f>'1) Claims Notified'!B10</f>
        <v>2005</v>
      </c>
      <c r="C10" s="198">
        <v>805</v>
      </c>
      <c r="D10" s="8">
        <v>4</v>
      </c>
      <c r="E10" s="8">
        <v>663</v>
      </c>
      <c r="F10" s="8">
        <v>22</v>
      </c>
      <c r="G10" s="8">
        <v>62</v>
      </c>
      <c r="H10" s="35">
        <v>751</v>
      </c>
      <c r="I10" s="8">
        <v>241</v>
      </c>
      <c r="J10" s="9">
        <v>992</v>
      </c>
      <c r="K10" s="10">
        <v>157</v>
      </c>
      <c r="L10" s="17">
        <f t="shared" si="0"/>
        <v>1149</v>
      </c>
      <c r="M10" s="4"/>
      <c r="N10" s="50">
        <v>8</v>
      </c>
      <c r="O10" s="50">
        <v>6</v>
      </c>
      <c r="P10" s="121"/>
    </row>
    <row r="11" spans="1:16" x14ac:dyDescent="0.3">
      <c r="A11" s="121"/>
      <c r="B11" s="216">
        <f>'1) Claims Notified'!B11</f>
        <v>2006</v>
      </c>
      <c r="C11" s="198">
        <v>553</v>
      </c>
      <c r="D11" s="8">
        <v>3</v>
      </c>
      <c r="E11" s="8">
        <v>476</v>
      </c>
      <c r="F11" s="8">
        <v>27</v>
      </c>
      <c r="G11" s="8">
        <v>73</v>
      </c>
      <c r="H11" s="35">
        <v>579</v>
      </c>
      <c r="I11" s="8">
        <v>245</v>
      </c>
      <c r="J11" s="9">
        <v>824</v>
      </c>
      <c r="K11" s="10">
        <v>73</v>
      </c>
      <c r="L11" s="17">
        <f t="shared" si="0"/>
        <v>897</v>
      </c>
      <c r="M11" s="4"/>
      <c r="N11" s="50">
        <v>8</v>
      </c>
      <c r="O11" s="50">
        <v>6</v>
      </c>
      <c r="P11" s="121"/>
    </row>
    <row r="12" spans="1:16" x14ac:dyDescent="0.3">
      <c r="A12" s="121"/>
      <c r="B12" s="216">
        <f>'1) Claims Notified'!B12</f>
        <v>2007</v>
      </c>
      <c r="C12" s="198">
        <v>4594</v>
      </c>
      <c r="D12" s="8">
        <v>2</v>
      </c>
      <c r="E12" s="8">
        <v>752</v>
      </c>
      <c r="F12" s="8">
        <v>48</v>
      </c>
      <c r="G12" s="8">
        <v>160</v>
      </c>
      <c r="H12" s="35">
        <v>962</v>
      </c>
      <c r="I12" s="8">
        <v>400</v>
      </c>
      <c r="J12" s="9">
        <v>1362</v>
      </c>
      <c r="K12" s="10">
        <v>95</v>
      </c>
      <c r="L12" s="17">
        <f t="shared" si="0"/>
        <v>1457</v>
      </c>
      <c r="M12" s="4"/>
      <c r="N12" s="50">
        <v>9</v>
      </c>
      <c r="O12" s="50">
        <v>7</v>
      </c>
      <c r="P12" s="121"/>
    </row>
    <row r="13" spans="1:16" x14ac:dyDescent="0.3">
      <c r="A13" s="121"/>
      <c r="B13" s="216">
        <f>'1) Claims Notified'!B13</f>
        <v>2008</v>
      </c>
      <c r="C13" s="198">
        <v>521</v>
      </c>
      <c r="D13" s="8">
        <v>2</v>
      </c>
      <c r="E13" s="8">
        <v>741</v>
      </c>
      <c r="F13" s="8">
        <v>103</v>
      </c>
      <c r="G13" s="8">
        <v>234</v>
      </c>
      <c r="H13" s="35">
        <v>1080</v>
      </c>
      <c r="I13" s="8">
        <v>487</v>
      </c>
      <c r="J13" s="9">
        <v>1567</v>
      </c>
      <c r="K13" s="10">
        <v>128</v>
      </c>
      <c r="L13" s="17">
        <f t="shared" si="0"/>
        <v>1695</v>
      </c>
      <c r="M13" s="4"/>
      <c r="N13" s="50">
        <v>9</v>
      </c>
      <c r="O13" s="50">
        <v>7</v>
      </c>
      <c r="P13" s="121"/>
    </row>
    <row r="14" spans="1:16" x14ac:dyDescent="0.3">
      <c r="A14" s="121"/>
      <c r="B14" s="216">
        <f>'1) Claims Notified'!B14</f>
        <v>2009</v>
      </c>
      <c r="C14" s="198">
        <v>101</v>
      </c>
      <c r="D14" s="8">
        <v>6</v>
      </c>
      <c r="E14" s="8">
        <v>431</v>
      </c>
      <c r="F14" s="8">
        <v>97</v>
      </c>
      <c r="G14" s="8">
        <v>179</v>
      </c>
      <c r="H14" s="35">
        <v>713</v>
      </c>
      <c r="I14" s="8">
        <v>469</v>
      </c>
      <c r="J14" s="9">
        <v>1182</v>
      </c>
      <c r="K14" s="10">
        <v>115</v>
      </c>
      <c r="L14" s="17">
        <f t="shared" si="0"/>
        <v>1297</v>
      </c>
      <c r="M14" s="4"/>
      <c r="N14" s="50">
        <v>9</v>
      </c>
      <c r="O14" s="50">
        <v>7</v>
      </c>
      <c r="P14" s="121"/>
    </row>
    <row r="15" spans="1:16" x14ac:dyDescent="0.3">
      <c r="A15" s="121"/>
      <c r="B15" s="216">
        <f>'1) Claims Notified'!B15</f>
        <v>2010</v>
      </c>
      <c r="C15" s="198">
        <v>2427</v>
      </c>
      <c r="D15" s="8">
        <v>8</v>
      </c>
      <c r="E15" s="8">
        <v>721</v>
      </c>
      <c r="F15" s="8">
        <v>91</v>
      </c>
      <c r="G15" s="8">
        <v>289</v>
      </c>
      <c r="H15" s="35">
        <v>1109</v>
      </c>
      <c r="I15" s="8">
        <v>472</v>
      </c>
      <c r="J15" s="9">
        <v>1581</v>
      </c>
      <c r="K15" s="10">
        <v>89</v>
      </c>
      <c r="L15" s="17">
        <f t="shared" si="0"/>
        <v>1670</v>
      </c>
      <c r="M15" s="4"/>
      <c r="N15" s="50">
        <v>9</v>
      </c>
      <c r="O15" s="50">
        <v>7</v>
      </c>
      <c r="P15" s="121"/>
    </row>
    <row r="16" spans="1:16" x14ac:dyDescent="0.3">
      <c r="A16" s="121"/>
      <c r="B16" s="216">
        <f>'1) Claims Notified'!B16</f>
        <v>2011</v>
      </c>
      <c r="C16" s="198">
        <v>49</v>
      </c>
      <c r="D16" s="8">
        <v>13</v>
      </c>
      <c r="E16" s="8">
        <v>501</v>
      </c>
      <c r="F16" s="8">
        <v>124</v>
      </c>
      <c r="G16" s="8">
        <v>177</v>
      </c>
      <c r="H16" s="35">
        <v>815</v>
      </c>
      <c r="I16" s="8">
        <v>565</v>
      </c>
      <c r="J16" s="9">
        <v>1380</v>
      </c>
      <c r="K16" s="10">
        <v>198</v>
      </c>
      <c r="L16" s="17">
        <f t="shared" si="0"/>
        <v>1578</v>
      </c>
      <c r="M16" s="4"/>
      <c r="N16" s="50">
        <v>9</v>
      </c>
      <c r="O16" s="50">
        <v>7</v>
      </c>
      <c r="P16" s="121"/>
    </row>
    <row r="17" spans="1:16" x14ac:dyDescent="0.3">
      <c r="A17" s="121"/>
      <c r="B17" s="216">
        <f>'1) Claims Notified'!B17</f>
        <v>2012</v>
      </c>
      <c r="C17" s="198">
        <v>80</v>
      </c>
      <c r="D17" s="8">
        <v>50</v>
      </c>
      <c r="E17" s="8">
        <v>446</v>
      </c>
      <c r="F17" s="8">
        <v>126</v>
      </c>
      <c r="G17" s="8">
        <v>194</v>
      </c>
      <c r="H17" s="35">
        <v>816</v>
      </c>
      <c r="I17" s="8">
        <v>559</v>
      </c>
      <c r="J17" s="9">
        <v>1375</v>
      </c>
      <c r="K17" s="10">
        <v>44</v>
      </c>
      <c r="L17" s="17">
        <f t="shared" si="0"/>
        <v>1419</v>
      </c>
      <c r="M17" s="4"/>
      <c r="N17" s="50">
        <v>9</v>
      </c>
      <c r="O17" s="50">
        <v>7</v>
      </c>
      <c r="P17" s="121"/>
    </row>
    <row r="18" spans="1:16" x14ac:dyDescent="0.3">
      <c r="A18" s="125"/>
      <c r="B18" s="216">
        <f>'1) Claims Notified'!B18</f>
        <v>2013</v>
      </c>
      <c r="C18" s="198">
        <v>245</v>
      </c>
      <c r="D18" s="8">
        <v>55</v>
      </c>
      <c r="E18" s="8">
        <v>443</v>
      </c>
      <c r="F18" s="8">
        <v>164</v>
      </c>
      <c r="G18" s="8">
        <v>201</v>
      </c>
      <c r="H18" s="35">
        <v>863</v>
      </c>
      <c r="I18" s="8">
        <v>633</v>
      </c>
      <c r="J18" s="9">
        <v>1496</v>
      </c>
      <c r="K18" s="10">
        <v>44</v>
      </c>
      <c r="L18" s="17">
        <f t="shared" si="0"/>
        <v>1540</v>
      </c>
      <c r="M18" s="4"/>
      <c r="N18" s="50">
        <v>9</v>
      </c>
      <c r="O18" s="50">
        <v>7</v>
      </c>
      <c r="P18" s="121"/>
    </row>
    <row r="19" spans="1:16" x14ac:dyDescent="0.3">
      <c r="A19" s="125"/>
      <c r="B19" s="216">
        <f>'1) Claims Notified'!B19</f>
        <v>2014</v>
      </c>
      <c r="C19" s="198">
        <v>146</v>
      </c>
      <c r="D19" s="8">
        <v>54</v>
      </c>
      <c r="E19" s="8">
        <v>466</v>
      </c>
      <c r="F19" s="8">
        <v>144</v>
      </c>
      <c r="G19" s="8">
        <v>184</v>
      </c>
      <c r="H19" s="35">
        <v>848</v>
      </c>
      <c r="I19" s="8">
        <v>585</v>
      </c>
      <c r="J19" s="9">
        <v>1433</v>
      </c>
      <c r="K19" s="10">
        <v>43</v>
      </c>
      <c r="L19" s="17">
        <f t="shared" si="0"/>
        <v>1476</v>
      </c>
      <c r="M19" s="4"/>
      <c r="N19" s="50">
        <v>9</v>
      </c>
      <c r="O19" s="50">
        <v>7</v>
      </c>
      <c r="P19" s="121"/>
    </row>
    <row r="20" spans="1:16" x14ac:dyDescent="0.3">
      <c r="A20" s="125"/>
      <c r="B20" s="216">
        <f>'1) Claims Notified'!B20</f>
        <v>2015</v>
      </c>
      <c r="C20" s="198">
        <v>251</v>
      </c>
      <c r="D20" s="8">
        <v>95</v>
      </c>
      <c r="E20" s="8">
        <v>543</v>
      </c>
      <c r="F20" s="8">
        <v>156</v>
      </c>
      <c r="G20" s="8">
        <v>222</v>
      </c>
      <c r="H20" s="35">
        <v>1016</v>
      </c>
      <c r="I20" s="8">
        <v>777</v>
      </c>
      <c r="J20" s="9">
        <v>1793</v>
      </c>
      <c r="K20" s="10">
        <v>21</v>
      </c>
      <c r="L20" s="17">
        <f t="shared" si="0"/>
        <v>1814</v>
      </c>
      <c r="M20" s="4"/>
      <c r="N20" s="50">
        <v>9</v>
      </c>
      <c r="O20" s="50">
        <v>7</v>
      </c>
      <c r="P20" s="121"/>
    </row>
    <row r="21" spans="1:16" x14ac:dyDescent="0.3">
      <c r="A21" s="125"/>
      <c r="B21" s="216">
        <f>'1) Claims Notified'!B21</f>
        <v>2016</v>
      </c>
      <c r="C21" s="198">
        <v>211</v>
      </c>
      <c r="D21" s="8">
        <v>89</v>
      </c>
      <c r="E21" s="8">
        <v>554</v>
      </c>
      <c r="F21" s="8">
        <v>170</v>
      </c>
      <c r="G21" s="8">
        <v>234</v>
      </c>
      <c r="H21" s="35">
        <v>1047</v>
      </c>
      <c r="I21" s="8">
        <v>823</v>
      </c>
      <c r="J21" s="9">
        <v>1870</v>
      </c>
      <c r="K21" s="10">
        <v>18</v>
      </c>
      <c r="L21" s="17">
        <f t="shared" si="0"/>
        <v>1888</v>
      </c>
      <c r="M21" s="4"/>
      <c r="N21" s="50">
        <v>9</v>
      </c>
      <c r="O21" s="50">
        <v>7</v>
      </c>
      <c r="P21" s="121"/>
    </row>
    <row r="22" spans="1:16" x14ac:dyDescent="0.3">
      <c r="A22" s="125"/>
      <c r="B22" s="216">
        <f>'1) Claims Notified'!B22</f>
        <v>2017</v>
      </c>
      <c r="C22" s="198">
        <v>223</v>
      </c>
      <c r="D22" s="8">
        <v>110</v>
      </c>
      <c r="E22" s="8">
        <v>487</v>
      </c>
      <c r="F22" s="8">
        <v>166</v>
      </c>
      <c r="G22" s="8">
        <v>195</v>
      </c>
      <c r="H22" s="35">
        <v>958</v>
      </c>
      <c r="I22" s="8">
        <v>745</v>
      </c>
      <c r="J22" s="9">
        <v>1703</v>
      </c>
      <c r="K22" s="10">
        <v>14</v>
      </c>
      <c r="L22" s="17">
        <f t="shared" si="0"/>
        <v>1717</v>
      </c>
      <c r="M22" s="4"/>
      <c r="N22" s="50">
        <v>9</v>
      </c>
      <c r="O22" s="50">
        <v>7</v>
      </c>
      <c r="P22" s="121"/>
    </row>
    <row r="23" spans="1:16" x14ac:dyDescent="0.3">
      <c r="A23" s="125"/>
      <c r="B23" s="216">
        <f>'1) Claims Notified'!B23</f>
        <v>2018</v>
      </c>
      <c r="C23" s="198">
        <v>172</v>
      </c>
      <c r="D23" s="8">
        <v>93</v>
      </c>
      <c r="E23" s="8">
        <v>402</v>
      </c>
      <c r="F23" s="8">
        <v>123</v>
      </c>
      <c r="G23" s="8">
        <v>182</v>
      </c>
      <c r="H23" s="35">
        <v>800</v>
      </c>
      <c r="I23" s="8">
        <v>697</v>
      </c>
      <c r="J23" s="9">
        <v>1497</v>
      </c>
      <c r="K23" s="10">
        <v>12</v>
      </c>
      <c r="L23" s="17">
        <f t="shared" si="0"/>
        <v>1509</v>
      </c>
      <c r="M23" s="4"/>
      <c r="N23" s="50">
        <v>9</v>
      </c>
      <c r="O23" s="50">
        <v>7</v>
      </c>
      <c r="P23" s="121"/>
    </row>
    <row r="24" spans="1:16" x14ac:dyDescent="0.3">
      <c r="A24" s="125"/>
      <c r="B24" s="216">
        <f>'1) Claims Notified'!B24</f>
        <v>2019</v>
      </c>
      <c r="C24" s="198">
        <v>181</v>
      </c>
      <c r="D24" s="8">
        <v>93</v>
      </c>
      <c r="E24" s="8">
        <v>341</v>
      </c>
      <c r="F24" s="8">
        <v>110</v>
      </c>
      <c r="G24" s="8">
        <v>161</v>
      </c>
      <c r="H24" s="35">
        <v>705</v>
      </c>
      <c r="I24" s="8">
        <v>614</v>
      </c>
      <c r="J24" s="9">
        <v>1319</v>
      </c>
      <c r="K24" s="10">
        <v>27</v>
      </c>
      <c r="L24" s="17">
        <f t="shared" si="0"/>
        <v>1346</v>
      </c>
      <c r="M24" s="4"/>
      <c r="N24" s="50">
        <v>9</v>
      </c>
      <c r="O24" s="50">
        <v>7</v>
      </c>
      <c r="P24" s="121"/>
    </row>
    <row r="25" spans="1:16" x14ac:dyDescent="0.3">
      <c r="A25" s="125"/>
      <c r="B25" s="217">
        <f>'1) Claims Notified'!B25</f>
        <v>2020</v>
      </c>
      <c r="C25" s="198">
        <v>116</v>
      </c>
      <c r="D25" s="8">
        <v>42</v>
      </c>
      <c r="E25" s="8">
        <v>319</v>
      </c>
      <c r="F25" s="8">
        <v>101</v>
      </c>
      <c r="G25" s="8">
        <v>136</v>
      </c>
      <c r="H25" s="35">
        <v>598</v>
      </c>
      <c r="I25" s="8">
        <v>518</v>
      </c>
      <c r="J25" s="9">
        <v>1116</v>
      </c>
      <c r="K25" s="10">
        <v>17</v>
      </c>
      <c r="L25" s="17">
        <f t="shared" si="0"/>
        <v>1133</v>
      </c>
      <c r="M25" s="4"/>
      <c r="N25" s="51">
        <v>9</v>
      </c>
      <c r="O25" s="51">
        <v>7</v>
      </c>
      <c r="P25" s="121"/>
    </row>
    <row r="26" spans="1:16" x14ac:dyDescent="0.3">
      <c r="A26" s="121"/>
      <c r="B26" s="221" t="s">
        <v>6</v>
      </c>
      <c r="C26" s="18">
        <f>SUM(C6:C25)</f>
        <v>12480</v>
      </c>
      <c r="D26" s="36">
        <f t="shared" ref="D26:K26" si="1">SUM(D6:D25)</f>
        <v>735</v>
      </c>
      <c r="E26" s="19">
        <f t="shared" si="1"/>
        <v>10316</v>
      </c>
      <c r="F26" s="19">
        <f t="shared" si="1"/>
        <v>1838</v>
      </c>
      <c r="G26" s="19">
        <f t="shared" si="1"/>
        <v>2964</v>
      </c>
      <c r="H26" s="18">
        <f t="shared" si="1"/>
        <v>15853</v>
      </c>
      <c r="I26" s="18">
        <f t="shared" si="1"/>
        <v>9665</v>
      </c>
      <c r="J26" s="19">
        <f t="shared" si="1"/>
        <v>25518</v>
      </c>
      <c r="K26" s="37">
        <f t="shared" si="1"/>
        <v>2021</v>
      </c>
      <c r="L26" s="37">
        <f t="shared" si="0"/>
        <v>27539</v>
      </c>
      <c r="M26" s="4"/>
      <c r="N26" s="4"/>
      <c r="O26" s="130"/>
      <c r="P26" s="121"/>
    </row>
    <row r="27" spans="1:16" x14ac:dyDescent="0.3">
      <c r="A27" s="121"/>
      <c r="B27" s="129"/>
      <c r="C27" s="20"/>
      <c r="D27" s="20"/>
      <c r="E27" s="20"/>
      <c r="F27" s="20"/>
      <c r="G27" s="20"/>
      <c r="H27" s="20"/>
      <c r="I27" s="20"/>
      <c r="J27" s="20"/>
      <c r="K27" s="20"/>
      <c r="L27" s="20"/>
    </row>
    <row r="28" spans="1:16" x14ac:dyDescent="0.3">
      <c r="A28" s="121"/>
      <c r="C28" s="77"/>
      <c r="D28" s="77"/>
      <c r="E28" s="77"/>
      <c r="F28" s="77"/>
      <c r="G28" s="77"/>
      <c r="H28" s="77"/>
      <c r="I28" s="77"/>
      <c r="J28" s="77"/>
      <c r="K28" s="77"/>
      <c r="L28" s="77"/>
    </row>
    <row r="29" spans="1:16" x14ac:dyDescent="0.3"/>
    <row r="30" spans="1:16" x14ac:dyDescent="0.3">
      <c r="B30" s="2" t="s">
        <v>12</v>
      </c>
    </row>
    <row r="31" spans="1:16" ht="12.9" x14ac:dyDescent="0.35">
      <c r="B31" s="1" t="s">
        <v>26</v>
      </c>
    </row>
    <row r="32" spans="1:16" ht="12.9" x14ac:dyDescent="0.35">
      <c r="B32" s="1" t="s">
        <v>28</v>
      </c>
    </row>
    <row r="33" spans="2:2" ht="12.9" x14ac:dyDescent="0.35">
      <c r="B33" s="1" t="s">
        <v>21</v>
      </c>
    </row>
    <row r="34" spans="2:2" x14ac:dyDescent="0.3"/>
  </sheetData>
  <sheetProtection sheet="1" objects="1" scenarios="1"/>
  <mergeCells count="1">
    <mergeCell ref="B4:L4"/>
  </mergeCells>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pageSetUpPr fitToPage="1"/>
  </sheetPr>
  <dimension ref="A1:P34"/>
  <sheetViews>
    <sheetView showGridLines="0" showRowColHeaders="0" zoomScale="70" zoomScaleNormal="70" workbookViewId="0">
      <selection activeCell="X6" sqref="X6"/>
    </sheetView>
  </sheetViews>
  <sheetFormatPr defaultColWidth="0" defaultRowHeight="12.45" zeroHeight="1" x14ac:dyDescent="0.3"/>
  <cols>
    <col min="1" max="1" width="3.69140625" style="6" customWidth="1"/>
    <col min="2" max="2" width="11.84375" style="6" customWidth="1"/>
    <col min="3" max="8" width="16.69140625" style="6" customWidth="1"/>
    <col min="9" max="9" width="14" style="6" bestFit="1" customWidth="1"/>
    <col min="10" max="10" width="16.69140625" style="121" customWidth="1"/>
    <col min="11" max="11" width="16.69140625" style="6" customWidth="1"/>
    <col min="12" max="12" width="16.69140625" style="121" customWidth="1"/>
    <col min="13" max="13" width="3.84375" style="130" customWidth="1"/>
    <col min="14" max="14" width="16.69140625" style="6" customWidth="1"/>
    <col min="15" max="15" width="17.84375" style="6" customWidth="1"/>
    <col min="16" max="16" width="9.15234375" style="6" customWidth="1"/>
    <col min="17" max="16384" width="9.15234375" style="6" hidden="1"/>
  </cols>
  <sheetData>
    <row r="1" spans="1:15" ht="15.45" x14ac:dyDescent="0.4">
      <c r="A1" s="46" t="s">
        <v>66</v>
      </c>
      <c r="B1" s="127"/>
      <c r="M1" s="128"/>
    </row>
    <row r="2" spans="1:15" x14ac:dyDescent="0.3">
      <c r="A2" s="40"/>
      <c r="H2"/>
      <c r="I2"/>
      <c r="J2"/>
      <c r="K2"/>
      <c r="L2"/>
      <c r="M2" s="6"/>
    </row>
    <row r="3" spans="1:15" x14ac:dyDescent="0.3">
      <c r="A3" s="40"/>
      <c r="M3" s="6"/>
    </row>
    <row r="4" spans="1:15" ht="14.15" x14ac:dyDescent="0.35">
      <c r="B4" s="253" t="s">
        <v>22</v>
      </c>
      <c r="C4" s="254"/>
      <c r="D4" s="254"/>
      <c r="E4" s="254"/>
      <c r="F4" s="254"/>
      <c r="G4" s="254"/>
      <c r="H4" s="254"/>
      <c r="I4" s="254"/>
      <c r="J4" s="254"/>
      <c r="K4" s="254"/>
      <c r="L4" s="255"/>
      <c r="M4" s="128"/>
    </row>
    <row r="5" spans="1:15" ht="43.4" customHeight="1" x14ac:dyDescent="0.3">
      <c r="A5" s="121"/>
      <c r="B5" s="5" t="s">
        <v>0</v>
      </c>
      <c r="C5" s="5" t="s">
        <v>1</v>
      </c>
      <c r="D5" s="123" t="s">
        <v>31</v>
      </c>
      <c r="E5" s="123" t="s">
        <v>2</v>
      </c>
      <c r="F5" s="123" t="s">
        <v>3</v>
      </c>
      <c r="G5" s="123" t="s">
        <v>7</v>
      </c>
      <c r="H5" s="49" t="s">
        <v>5</v>
      </c>
      <c r="I5" s="91" t="s">
        <v>4</v>
      </c>
      <c r="J5" s="92" t="s">
        <v>8</v>
      </c>
      <c r="K5" s="124" t="s">
        <v>9</v>
      </c>
      <c r="L5" s="3" t="s">
        <v>6</v>
      </c>
      <c r="M5" s="48"/>
      <c r="N5" s="49" t="s">
        <v>72</v>
      </c>
      <c r="O5" s="42" t="s">
        <v>58</v>
      </c>
    </row>
    <row r="6" spans="1:15" s="197" customFormat="1" x14ac:dyDescent="0.3">
      <c r="A6" s="183"/>
      <c r="B6" s="215">
        <f>'1) Claims Notified'!B6</f>
        <v>2001</v>
      </c>
      <c r="C6" s="198">
        <v>1222</v>
      </c>
      <c r="D6" s="199">
        <v>25</v>
      </c>
      <c r="E6" s="199">
        <v>774</v>
      </c>
      <c r="F6" s="199">
        <v>52</v>
      </c>
      <c r="G6" s="199">
        <v>77</v>
      </c>
      <c r="H6" s="200">
        <v>928</v>
      </c>
      <c r="I6" s="199">
        <v>617</v>
      </c>
      <c r="J6" s="201">
        <v>1545</v>
      </c>
      <c r="K6" s="202">
        <v>571</v>
      </c>
      <c r="L6" s="203">
        <f>SUM(J6:K6)</f>
        <v>2116</v>
      </c>
      <c r="M6" s="205"/>
      <c r="N6" s="50">
        <v>9</v>
      </c>
      <c r="O6" s="50">
        <v>3</v>
      </c>
    </row>
    <row r="7" spans="1:15" x14ac:dyDescent="0.3">
      <c r="A7" s="121"/>
      <c r="B7" s="216">
        <f>'1) Claims Notified'!B7</f>
        <v>2002</v>
      </c>
      <c r="C7" s="198">
        <v>1610</v>
      </c>
      <c r="D7" s="8">
        <v>20</v>
      </c>
      <c r="E7" s="8">
        <v>761</v>
      </c>
      <c r="F7" s="8">
        <v>68</v>
      </c>
      <c r="G7" s="8">
        <v>84</v>
      </c>
      <c r="H7" s="35">
        <v>933</v>
      </c>
      <c r="I7" s="8">
        <v>598</v>
      </c>
      <c r="J7" s="9">
        <v>1531</v>
      </c>
      <c r="K7" s="10">
        <v>575</v>
      </c>
      <c r="L7" s="17">
        <f t="shared" ref="L7:L26" si="0">SUM(J7:K7)</f>
        <v>2106</v>
      </c>
      <c r="M7" s="4"/>
      <c r="N7" s="50">
        <v>9</v>
      </c>
      <c r="O7" s="50">
        <v>3</v>
      </c>
    </row>
    <row r="8" spans="1:15" x14ac:dyDescent="0.3">
      <c r="A8" s="121"/>
      <c r="B8" s="216">
        <f>'1) Claims Notified'!B8</f>
        <v>2003</v>
      </c>
      <c r="C8" s="198">
        <v>2760</v>
      </c>
      <c r="D8" s="8">
        <v>11</v>
      </c>
      <c r="E8" s="8">
        <v>1089</v>
      </c>
      <c r="F8" s="8">
        <v>78</v>
      </c>
      <c r="G8" s="8">
        <v>240</v>
      </c>
      <c r="H8" s="35">
        <v>1418</v>
      </c>
      <c r="I8" s="8">
        <v>906</v>
      </c>
      <c r="J8" s="9">
        <v>2324</v>
      </c>
      <c r="K8" s="10">
        <v>137</v>
      </c>
      <c r="L8" s="17">
        <f t="shared" si="0"/>
        <v>2461</v>
      </c>
      <c r="M8" s="4"/>
      <c r="N8" s="50">
        <v>9</v>
      </c>
      <c r="O8" s="50">
        <v>4</v>
      </c>
    </row>
    <row r="9" spans="1:15" x14ac:dyDescent="0.3">
      <c r="A9" s="121"/>
      <c r="B9" s="216">
        <f>'1) Claims Notified'!B9</f>
        <v>2004</v>
      </c>
      <c r="C9" s="198">
        <v>2853</v>
      </c>
      <c r="D9" s="8">
        <v>24</v>
      </c>
      <c r="E9" s="8">
        <v>1010</v>
      </c>
      <c r="F9" s="8">
        <v>97</v>
      </c>
      <c r="G9" s="8">
        <v>278</v>
      </c>
      <c r="H9" s="35">
        <v>1409</v>
      </c>
      <c r="I9" s="8">
        <v>889</v>
      </c>
      <c r="J9" s="9">
        <v>2298</v>
      </c>
      <c r="K9" s="10">
        <v>116</v>
      </c>
      <c r="L9" s="17">
        <f t="shared" si="0"/>
        <v>2414</v>
      </c>
      <c r="M9" s="4"/>
      <c r="N9" s="50">
        <v>9</v>
      </c>
      <c r="O9" s="50">
        <v>7</v>
      </c>
    </row>
    <row r="10" spans="1:15" x14ac:dyDescent="0.3">
      <c r="A10" s="121"/>
      <c r="B10" s="216">
        <f>'1) Claims Notified'!B10</f>
        <v>2005</v>
      </c>
      <c r="C10" s="198">
        <v>1360</v>
      </c>
      <c r="D10" s="8">
        <v>33</v>
      </c>
      <c r="E10" s="8">
        <v>1022</v>
      </c>
      <c r="F10" s="8">
        <v>93</v>
      </c>
      <c r="G10" s="8">
        <v>340</v>
      </c>
      <c r="H10" s="35">
        <v>1488</v>
      </c>
      <c r="I10" s="8">
        <v>866</v>
      </c>
      <c r="J10" s="9">
        <v>2354</v>
      </c>
      <c r="K10" s="10">
        <v>156</v>
      </c>
      <c r="L10" s="17">
        <f t="shared" si="0"/>
        <v>2510</v>
      </c>
      <c r="M10" s="4"/>
      <c r="N10" s="50">
        <v>9</v>
      </c>
      <c r="O10" s="50">
        <v>7</v>
      </c>
    </row>
    <row r="11" spans="1:15" x14ac:dyDescent="0.3">
      <c r="A11" s="121"/>
      <c r="B11" s="216">
        <f>'1) Claims Notified'!B11</f>
        <v>2006</v>
      </c>
      <c r="C11" s="198">
        <v>465</v>
      </c>
      <c r="D11" s="8">
        <v>16</v>
      </c>
      <c r="E11" s="8">
        <v>855</v>
      </c>
      <c r="F11" s="8">
        <v>143</v>
      </c>
      <c r="G11" s="8">
        <v>347</v>
      </c>
      <c r="H11" s="35">
        <v>1361</v>
      </c>
      <c r="I11" s="8">
        <v>1223</v>
      </c>
      <c r="J11" s="9">
        <v>2584</v>
      </c>
      <c r="K11" s="10">
        <v>117</v>
      </c>
      <c r="L11" s="17">
        <f t="shared" si="0"/>
        <v>2701</v>
      </c>
      <c r="M11" s="4"/>
      <c r="N11" s="50">
        <v>10</v>
      </c>
      <c r="O11" s="50">
        <v>7</v>
      </c>
    </row>
    <row r="12" spans="1:15" x14ac:dyDescent="0.3">
      <c r="A12" s="121"/>
      <c r="B12" s="216">
        <f>'1) Claims Notified'!B12</f>
        <v>2007</v>
      </c>
      <c r="C12" s="198">
        <v>173</v>
      </c>
      <c r="D12" s="8">
        <v>3</v>
      </c>
      <c r="E12" s="8">
        <v>646</v>
      </c>
      <c r="F12" s="8">
        <v>159</v>
      </c>
      <c r="G12" s="8">
        <v>262</v>
      </c>
      <c r="H12" s="35">
        <v>1070</v>
      </c>
      <c r="I12" s="8">
        <v>1331</v>
      </c>
      <c r="J12" s="9">
        <v>2401</v>
      </c>
      <c r="K12" s="10">
        <v>86</v>
      </c>
      <c r="L12" s="17">
        <f t="shared" si="0"/>
        <v>2487</v>
      </c>
      <c r="M12" s="4"/>
      <c r="N12" s="50">
        <v>10</v>
      </c>
      <c r="O12" s="50">
        <v>8</v>
      </c>
    </row>
    <row r="13" spans="1:15" x14ac:dyDescent="0.3">
      <c r="A13" s="121"/>
      <c r="B13" s="216">
        <f>'1) Claims Notified'!B13</f>
        <v>2008</v>
      </c>
      <c r="C13" s="198">
        <v>68</v>
      </c>
      <c r="D13" s="8">
        <v>12</v>
      </c>
      <c r="E13" s="8">
        <v>644</v>
      </c>
      <c r="F13" s="8">
        <v>142</v>
      </c>
      <c r="G13" s="8">
        <v>285</v>
      </c>
      <c r="H13" s="35">
        <v>1083</v>
      </c>
      <c r="I13" s="8">
        <v>1622</v>
      </c>
      <c r="J13" s="9">
        <v>2705</v>
      </c>
      <c r="K13" s="10">
        <v>78</v>
      </c>
      <c r="L13" s="17">
        <f t="shared" si="0"/>
        <v>2783</v>
      </c>
      <c r="M13" s="4"/>
      <c r="N13" s="50">
        <v>10</v>
      </c>
      <c r="O13" s="50">
        <v>8</v>
      </c>
    </row>
    <row r="14" spans="1:15" x14ac:dyDescent="0.3">
      <c r="A14" s="121"/>
      <c r="B14" s="216">
        <f>'1) Claims Notified'!B14</f>
        <v>2009</v>
      </c>
      <c r="C14" s="198">
        <v>294</v>
      </c>
      <c r="D14" s="8">
        <v>61</v>
      </c>
      <c r="E14" s="8">
        <v>594</v>
      </c>
      <c r="F14" s="8">
        <v>160</v>
      </c>
      <c r="G14" s="8">
        <v>320</v>
      </c>
      <c r="H14" s="35">
        <v>1135</v>
      </c>
      <c r="I14" s="8">
        <v>1656</v>
      </c>
      <c r="J14" s="9">
        <v>2791</v>
      </c>
      <c r="K14" s="10">
        <v>67</v>
      </c>
      <c r="L14" s="17">
        <f t="shared" si="0"/>
        <v>2858</v>
      </c>
      <c r="M14" s="4"/>
      <c r="N14" s="50">
        <v>10</v>
      </c>
      <c r="O14" s="50">
        <v>8</v>
      </c>
    </row>
    <row r="15" spans="1:15" x14ac:dyDescent="0.3">
      <c r="A15" s="121"/>
      <c r="B15" s="216">
        <f>'1) Claims Notified'!B15</f>
        <v>2010</v>
      </c>
      <c r="C15" s="198">
        <v>215</v>
      </c>
      <c r="D15" s="8">
        <v>43</v>
      </c>
      <c r="E15" s="8">
        <v>661</v>
      </c>
      <c r="F15" s="8">
        <v>184</v>
      </c>
      <c r="G15" s="8">
        <v>316</v>
      </c>
      <c r="H15" s="35">
        <v>1204</v>
      </c>
      <c r="I15" s="8">
        <v>1710</v>
      </c>
      <c r="J15" s="9">
        <v>2914</v>
      </c>
      <c r="K15" s="10">
        <v>37</v>
      </c>
      <c r="L15" s="17">
        <f t="shared" si="0"/>
        <v>2951</v>
      </c>
      <c r="M15" s="4"/>
      <c r="N15" s="50">
        <v>10</v>
      </c>
      <c r="O15" s="50">
        <v>8</v>
      </c>
    </row>
    <row r="16" spans="1:15" x14ac:dyDescent="0.3">
      <c r="A16" s="121"/>
      <c r="B16" s="216">
        <f>'1) Claims Notified'!B16</f>
        <v>2011</v>
      </c>
      <c r="C16" s="198">
        <v>280</v>
      </c>
      <c r="D16" s="8">
        <v>49</v>
      </c>
      <c r="E16" s="8">
        <v>715</v>
      </c>
      <c r="F16" s="8">
        <v>242</v>
      </c>
      <c r="G16" s="8">
        <v>387</v>
      </c>
      <c r="H16" s="35">
        <v>1393</v>
      </c>
      <c r="I16" s="8">
        <v>1894</v>
      </c>
      <c r="J16" s="9">
        <v>3287</v>
      </c>
      <c r="K16" s="10">
        <v>16</v>
      </c>
      <c r="L16" s="17">
        <f t="shared" si="0"/>
        <v>3303</v>
      </c>
      <c r="M16" s="4"/>
      <c r="N16" s="50">
        <v>10</v>
      </c>
      <c r="O16" s="50">
        <v>8</v>
      </c>
    </row>
    <row r="17" spans="1:15" x14ac:dyDescent="0.3">
      <c r="A17" s="121"/>
      <c r="B17" s="216">
        <f>'1) Claims Notified'!B17</f>
        <v>2012</v>
      </c>
      <c r="C17" s="198">
        <v>617</v>
      </c>
      <c r="D17" s="8">
        <v>154</v>
      </c>
      <c r="E17" s="8">
        <v>740</v>
      </c>
      <c r="F17" s="8">
        <v>207</v>
      </c>
      <c r="G17" s="8">
        <v>454</v>
      </c>
      <c r="H17" s="35">
        <v>1555</v>
      </c>
      <c r="I17" s="8">
        <v>1865</v>
      </c>
      <c r="J17" s="9">
        <v>3420</v>
      </c>
      <c r="K17" s="10">
        <v>15</v>
      </c>
      <c r="L17" s="17">
        <f t="shared" si="0"/>
        <v>3435</v>
      </c>
      <c r="M17" s="4"/>
      <c r="N17" s="50">
        <v>10</v>
      </c>
      <c r="O17" s="50">
        <v>8</v>
      </c>
    </row>
    <row r="18" spans="1:15" x14ac:dyDescent="0.3">
      <c r="A18" s="125"/>
      <c r="B18" s="216">
        <f>'1) Claims Notified'!B18</f>
        <v>2013</v>
      </c>
      <c r="C18" s="198">
        <v>577</v>
      </c>
      <c r="D18" s="8">
        <v>150</v>
      </c>
      <c r="E18" s="8">
        <v>695</v>
      </c>
      <c r="F18" s="8">
        <v>193</v>
      </c>
      <c r="G18" s="8">
        <v>437</v>
      </c>
      <c r="H18" s="35">
        <v>1475</v>
      </c>
      <c r="I18" s="8">
        <v>1829</v>
      </c>
      <c r="J18" s="9">
        <v>3304</v>
      </c>
      <c r="K18" s="10">
        <v>12</v>
      </c>
      <c r="L18" s="17">
        <f t="shared" si="0"/>
        <v>3316</v>
      </c>
      <c r="M18" s="4"/>
      <c r="N18" s="50">
        <v>10</v>
      </c>
      <c r="O18" s="50">
        <v>8</v>
      </c>
    </row>
    <row r="19" spans="1:15" x14ac:dyDescent="0.3">
      <c r="A19" s="125"/>
      <c r="B19" s="216">
        <f>'1) Claims Notified'!B19</f>
        <v>2014</v>
      </c>
      <c r="C19" s="198">
        <v>599</v>
      </c>
      <c r="D19" s="8">
        <v>160</v>
      </c>
      <c r="E19" s="8">
        <v>660</v>
      </c>
      <c r="F19" s="8">
        <v>205</v>
      </c>
      <c r="G19" s="8">
        <v>371</v>
      </c>
      <c r="H19" s="35">
        <v>1396</v>
      </c>
      <c r="I19" s="8">
        <v>1785</v>
      </c>
      <c r="J19" s="9">
        <v>3181</v>
      </c>
      <c r="K19" s="10">
        <v>20</v>
      </c>
      <c r="L19" s="17">
        <f t="shared" si="0"/>
        <v>3201</v>
      </c>
      <c r="M19" s="4"/>
      <c r="N19" s="50">
        <v>10</v>
      </c>
      <c r="O19" s="50">
        <v>8</v>
      </c>
    </row>
    <row r="20" spans="1:15" x14ac:dyDescent="0.3">
      <c r="A20" s="125"/>
      <c r="B20" s="216">
        <f>'1) Claims Notified'!B20</f>
        <v>2015</v>
      </c>
      <c r="C20" s="198">
        <v>654</v>
      </c>
      <c r="D20" s="8">
        <v>127</v>
      </c>
      <c r="E20" s="8">
        <v>624</v>
      </c>
      <c r="F20" s="8">
        <v>167</v>
      </c>
      <c r="G20" s="8">
        <v>398</v>
      </c>
      <c r="H20" s="35">
        <v>1316</v>
      </c>
      <c r="I20" s="8">
        <v>1819</v>
      </c>
      <c r="J20" s="9">
        <v>3135</v>
      </c>
      <c r="K20" s="10">
        <v>9</v>
      </c>
      <c r="L20" s="17">
        <f t="shared" si="0"/>
        <v>3144</v>
      </c>
      <c r="M20" s="4"/>
      <c r="N20" s="50">
        <v>10</v>
      </c>
      <c r="O20" s="50">
        <v>8</v>
      </c>
    </row>
    <row r="21" spans="1:15" x14ac:dyDescent="0.3">
      <c r="A21" s="125"/>
      <c r="B21" s="216">
        <f>'1) Claims Notified'!B21</f>
        <v>2016</v>
      </c>
      <c r="C21" s="198">
        <v>502</v>
      </c>
      <c r="D21" s="8">
        <v>142</v>
      </c>
      <c r="E21" s="8">
        <v>529</v>
      </c>
      <c r="F21" s="8">
        <v>141</v>
      </c>
      <c r="G21" s="8">
        <v>307</v>
      </c>
      <c r="H21" s="35">
        <v>1119</v>
      </c>
      <c r="I21" s="8">
        <v>1523</v>
      </c>
      <c r="J21" s="9">
        <v>2642</v>
      </c>
      <c r="K21" s="10">
        <v>8</v>
      </c>
      <c r="L21" s="17">
        <f t="shared" si="0"/>
        <v>2650</v>
      </c>
      <c r="M21" s="4"/>
      <c r="N21" s="50">
        <v>10</v>
      </c>
      <c r="O21" s="50">
        <v>8</v>
      </c>
    </row>
    <row r="22" spans="1:15" x14ac:dyDescent="0.3">
      <c r="A22" s="125"/>
      <c r="B22" s="216">
        <f>'1) Claims Notified'!B22</f>
        <v>2017</v>
      </c>
      <c r="C22" s="198">
        <v>498</v>
      </c>
      <c r="D22" s="8">
        <v>194</v>
      </c>
      <c r="E22" s="8">
        <v>440</v>
      </c>
      <c r="F22" s="8">
        <v>99</v>
      </c>
      <c r="G22" s="8">
        <v>256</v>
      </c>
      <c r="H22" s="35">
        <v>989</v>
      </c>
      <c r="I22" s="8">
        <v>1154</v>
      </c>
      <c r="J22" s="9">
        <v>2143</v>
      </c>
      <c r="K22" s="10">
        <v>12</v>
      </c>
      <c r="L22" s="17">
        <f t="shared" si="0"/>
        <v>2155</v>
      </c>
      <c r="M22" s="4"/>
      <c r="N22" s="50">
        <v>10</v>
      </c>
      <c r="O22" s="50">
        <v>8</v>
      </c>
    </row>
    <row r="23" spans="1:15" x14ac:dyDescent="0.3">
      <c r="A23" s="125"/>
      <c r="B23" s="216">
        <f>'1) Claims Notified'!B23</f>
        <v>2018</v>
      </c>
      <c r="C23" s="198">
        <v>288</v>
      </c>
      <c r="D23" s="8">
        <v>130</v>
      </c>
      <c r="E23" s="8">
        <v>278</v>
      </c>
      <c r="F23" s="8">
        <v>57</v>
      </c>
      <c r="G23" s="8">
        <v>163</v>
      </c>
      <c r="H23" s="35">
        <v>628</v>
      </c>
      <c r="I23" s="8">
        <v>761</v>
      </c>
      <c r="J23" s="9">
        <v>1389</v>
      </c>
      <c r="K23" s="10">
        <v>11</v>
      </c>
      <c r="L23" s="17">
        <f t="shared" si="0"/>
        <v>1400</v>
      </c>
      <c r="M23" s="4"/>
      <c r="N23" s="50">
        <v>10</v>
      </c>
      <c r="O23" s="50">
        <v>8</v>
      </c>
    </row>
    <row r="24" spans="1:15" x14ac:dyDescent="0.3">
      <c r="A24" s="125"/>
      <c r="B24" s="216">
        <f>'1) Claims Notified'!B24</f>
        <v>2019</v>
      </c>
      <c r="C24" s="198">
        <v>97</v>
      </c>
      <c r="D24" s="8">
        <v>74</v>
      </c>
      <c r="E24" s="8">
        <v>146</v>
      </c>
      <c r="F24" s="8">
        <v>40</v>
      </c>
      <c r="G24" s="8">
        <v>70</v>
      </c>
      <c r="H24" s="35">
        <v>330</v>
      </c>
      <c r="I24" s="8">
        <v>303</v>
      </c>
      <c r="J24" s="9">
        <v>633</v>
      </c>
      <c r="K24" s="10">
        <v>2</v>
      </c>
      <c r="L24" s="17">
        <f t="shared" si="0"/>
        <v>635</v>
      </c>
      <c r="M24" s="4"/>
      <c r="N24" s="50">
        <v>10</v>
      </c>
      <c r="O24" s="50">
        <v>8</v>
      </c>
    </row>
    <row r="25" spans="1:15" x14ac:dyDescent="0.3">
      <c r="A25" s="125"/>
      <c r="B25" s="217">
        <f>'1) Claims Notified'!B25</f>
        <v>2020</v>
      </c>
      <c r="C25" s="198">
        <v>28</v>
      </c>
      <c r="D25" s="8">
        <v>13</v>
      </c>
      <c r="E25" s="8">
        <v>40</v>
      </c>
      <c r="F25" s="8">
        <v>9</v>
      </c>
      <c r="G25" s="8">
        <v>33</v>
      </c>
      <c r="H25" s="35">
        <v>95</v>
      </c>
      <c r="I25" s="8">
        <v>82.090909090909093</v>
      </c>
      <c r="J25" s="9">
        <v>177.09090909090909</v>
      </c>
      <c r="K25" s="10">
        <v>3</v>
      </c>
      <c r="L25" s="17">
        <f t="shared" si="0"/>
        <v>180.09090909090909</v>
      </c>
      <c r="M25" s="4"/>
      <c r="N25" s="51">
        <v>8</v>
      </c>
      <c r="O25" s="51">
        <v>8</v>
      </c>
    </row>
    <row r="26" spans="1:15" x14ac:dyDescent="0.3">
      <c r="A26" s="121"/>
      <c r="B26" s="221" t="s">
        <v>6</v>
      </c>
      <c r="C26" s="18">
        <f>SUM(C6:C25)</f>
        <v>15160</v>
      </c>
      <c r="D26" s="36">
        <f t="shared" ref="D26:K26" si="1">SUM(D6:D25)</f>
        <v>1441</v>
      </c>
      <c r="E26" s="19">
        <f t="shared" si="1"/>
        <v>12923</v>
      </c>
      <c r="F26" s="19">
        <f t="shared" si="1"/>
        <v>2536</v>
      </c>
      <c r="G26" s="19">
        <f t="shared" si="1"/>
        <v>5425</v>
      </c>
      <c r="H26" s="18">
        <f t="shared" si="1"/>
        <v>22325</v>
      </c>
      <c r="I26" s="18">
        <f t="shared" si="1"/>
        <v>24433.090909090908</v>
      </c>
      <c r="J26" s="19">
        <f t="shared" si="1"/>
        <v>46758.090909090912</v>
      </c>
      <c r="K26" s="37">
        <f t="shared" si="1"/>
        <v>2048</v>
      </c>
      <c r="L26" s="37">
        <f t="shared" si="0"/>
        <v>48806.090909090912</v>
      </c>
    </row>
    <row r="27" spans="1:15" x14ac:dyDescent="0.3">
      <c r="A27" s="121"/>
      <c r="B27" s="129"/>
      <c r="C27" s="20"/>
      <c r="D27" s="20"/>
      <c r="E27" s="20"/>
      <c r="F27" s="20"/>
      <c r="G27" s="20"/>
      <c r="H27" s="20"/>
      <c r="I27" s="20"/>
      <c r="J27" s="20"/>
      <c r="K27" s="20"/>
      <c r="L27" s="20"/>
    </row>
    <row r="28" spans="1:15" x14ac:dyDescent="0.3">
      <c r="A28" s="121"/>
      <c r="C28" s="77"/>
      <c r="D28" s="77"/>
      <c r="E28" s="77"/>
      <c r="F28" s="77"/>
      <c r="G28" s="77"/>
      <c r="H28" s="77"/>
      <c r="I28" s="77"/>
      <c r="J28" s="77"/>
      <c r="K28" s="77"/>
      <c r="L28" s="77"/>
    </row>
    <row r="29" spans="1:15" x14ac:dyDescent="0.3"/>
    <row r="30" spans="1:15" x14ac:dyDescent="0.3">
      <c r="B30" s="2" t="s">
        <v>12</v>
      </c>
    </row>
    <row r="31" spans="1:15" ht="12.9" x14ac:dyDescent="0.35">
      <c r="B31" s="1" t="s">
        <v>82</v>
      </c>
    </row>
    <row r="32" spans="1:15" ht="12.9" x14ac:dyDescent="0.35">
      <c r="B32" s="1" t="s">
        <v>28</v>
      </c>
    </row>
    <row r="33" spans="2:2" ht="12.9" x14ac:dyDescent="0.35">
      <c r="B33" s="1" t="s">
        <v>21</v>
      </c>
    </row>
    <row r="34" spans="2:2" x14ac:dyDescent="0.3"/>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O34"/>
  <sheetViews>
    <sheetView showGridLines="0" showRowColHeaders="0" zoomScale="70" zoomScaleNormal="70" workbookViewId="0">
      <selection activeCell="X6" sqref="X6"/>
    </sheetView>
  </sheetViews>
  <sheetFormatPr defaultColWidth="0" defaultRowHeight="12.45" zeroHeight="1" x14ac:dyDescent="0.3"/>
  <cols>
    <col min="1" max="1" width="3.69140625" style="6" customWidth="1"/>
    <col min="2" max="2" width="11.84375" style="6" customWidth="1"/>
    <col min="3" max="8" width="16.69140625" style="6" customWidth="1"/>
    <col min="9" max="9" width="14" style="6" bestFit="1" customWidth="1"/>
    <col min="10" max="10" width="16.69140625" style="121" customWidth="1"/>
    <col min="11" max="11" width="16.69140625" style="6" customWidth="1"/>
    <col min="12" max="12" width="16.69140625" style="121" customWidth="1"/>
    <col min="13" max="13" width="3.84375" style="130" customWidth="1"/>
    <col min="14" max="14" width="16.69140625" style="6" customWidth="1"/>
    <col min="15" max="15" width="17.84375" style="6" customWidth="1"/>
    <col min="16" max="16" width="9.15234375" style="6" customWidth="1"/>
    <col min="17" max="16384" width="0" style="6" hidden="1"/>
  </cols>
  <sheetData>
    <row r="1" spans="1:15" ht="15.45" x14ac:dyDescent="0.4">
      <c r="A1" s="46" t="s">
        <v>67</v>
      </c>
      <c r="B1" s="127"/>
      <c r="M1" s="128"/>
    </row>
    <row r="2" spans="1:15" x14ac:dyDescent="0.3">
      <c r="A2" s="40"/>
      <c r="G2"/>
      <c r="H2"/>
      <c r="I2"/>
      <c r="J2"/>
      <c r="K2"/>
      <c r="M2" s="6"/>
    </row>
    <row r="3" spans="1:15" x14ac:dyDescent="0.3">
      <c r="A3" s="40"/>
      <c r="M3" s="6"/>
    </row>
    <row r="4" spans="1:15" ht="14.15" x14ac:dyDescent="0.35">
      <c r="B4" s="253" t="s">
        <v>23</v>
      </c>
      <c r="C4" s="254"/>
      <c r="D4" s="254"/>
      <c r="E4" s="254"/>
      <c r="F4" s="254"/>
      <c r="G4" s="254"/>
      <c r="H4" s="254"/>
      <c r="I4" s="254"/>
      <c r="J4" s="254"/>
      <c r="K4" s="254"/>
      <c r="L4" s="255"/>
      <c r="M4" s="128"/>
    </row>
    <row r="5" spans="1:15" ht="43.4" customHeight="1" x14ac:dyDescent="0.35">
      <c r="A5" s="121"/>
      <c r="B5" s="5" t="s">
        <v>17</v>
      </c>
      <c r="C5" s="5" t="s">
        <v>1</v>
      </c>
      <c r="D5" s="123" t="s">
        <v>31</v>
      </c>
      <c r="E5" s="123" t="s">
        <v>2</v>
      </c>
      <c r="F5" s="123" t="s">
        <v>3</v>
      </c>
      <c r="G5" s="123" t="s">
        <v>7</v>
      </c>
      <c r="H5" s="49" t="s">
        <v>5</v>
      </c>
      <c r="I5" s="91" t="s">
        <v>4</v>
      </c>
      <c r="J5" s="92" t="s">
        <v>8</v>
      </c>
      <c r="K5" s="124" t="s">
        <v>9</v>
      </c>
      <c r="L5" s="3" t="s">
        <v>6</v>
      </c>
      <c r="M5" s="128"/>
      <c r="N5" s="49" t="s">
        <v>72</v>
      </c>
      <c r="O5" s="42" t="s">
        <v>58</v>
      </c>
    </row>
    <row r="6" spans="1:15" s="197" customFormat="1" x14ac:dyDescent="0.3">
      <c r="A6" s="183"/>
      <c r="B6" s="215">
        <f>'1) Claims Notified'!B6</f>
        <v>2001</v>
      </c>
      <c r="C6" s="198">
        <v>134</v>
      </c>
      <c r="D6" s="199">
        <v>0</v>
      </c>
      <c r="E6" s="199">
        <v>162</v>
      </c>
      <c r="F6" s="199">
        <v>15</v>
      </c>
      <c r="G6" s="199">
        <v>2</v>
      </c>
      <c r="H6" s="200">
        <v>179</v>
      </c>
      <c r="I6" s="199">
        <v>180</v>
      </c>
      <c r="J6" s="201">
        <v>359</v>
      </c>
      <c r="K6" s="202">
        <v>376</v>
      </c>
      <c r="L6" s="203">
        <f>SUM(J6:K6)</f>
        <v>735</v>
      </c>
      <c r="M6" s="195"/>
      <c r="N6" s="50">
        <v>7</v>
      </c>
      <c r="O6" s="50">
        <v>3</v>
      </c>
    </row>
    <row r="7" spans="1:15" x14ac:dyDescent="0.3">
      <c r="A7" s="121"/>
      <c r="B7" s="216">
        <f>'1) Claims Notified'!B7</f>
        <v>2002</v>
      </c>
      <c r="C7" s="198">
        <v>468</v>
      </c>
      <c r="D7" s="8">
        <v>7</v>
      </c>
      <c r="E7" s="8">
        <v>408</v>
      </c>
      <c r="F7" s="8">
        <v>27</v>
      </c>
      <c r="G7" s="8">
        <v>16</v>
      </c>
      <c r="H7" s="35">
        <v>458</v>
      </c>
      <c r="I7" s="8">
        <v>306</v>
      </c>
      <c r="J7" s="9">
        <v>764</v>
      </c>
      <c r="K7" s="10">
        <v>369</v>
      </c>
      <c r="L7" s="17">
        <f t="shared" ref="L7:L26" si="0">SUM(J7:K7)</f>
        <v>1133</v>
      </c>
      <c r="N7" s="50">
        <v>8</v>
      </c>
      <c r="O7" s="50">
        <v>3</v>
      </c>
    </row>
    <row r="8" spans="1:15" x14ac:dyDescent="0.3">
      <c r="A8" s="121"/>
      <c r="B8" s="216">
        <f>'1) Claims Notified'!B8</f>
        <v>2003</v>
      </c>
      <c r="C8" s="198">
        <v>933</v>
      </c>
      <c r="D8" s="8">
        <v>21</v>
      </c>
      <c r="E8" s="8">
        <v>690</v>
      </c>
      <c r="F8" s="8">
        <v>49</v>
      </c>
      <c r="G8" s="8">
        <v>25</v>
      </c>
      <c r="H8" s="35">
        <v>785</v>
      </c>
      <c r="I8" s="8">
        <v>381</v>
      </c>
      <c r="J8" s="9">
        <v>1166</v>
      </c>
      <c r="K8" s="10">
        <v>310</v>
      </c>
      <c r="L8" s="17">
        <f t="shared" si="0"/>
        <v>1476</v>
      </c>
      <c r="N8" s="50">
        <v>8</v>
      </c>
      <c r="O8" s="50">
        <v>4</v>
      </c>
    </row>
    <row r="9" spans="1:15" x14ac:dyDescent="0.3">
      <c r="A9" s="121"/>
      <c r="B9" s="216">
        <f>'1) Claims Notified'!B9</f>
        <v>2004</v>
      </c>
      <c r="C9" s="198">
        <v>2232</v>
      </c>
      <c r="D9" s="8">
        <v>15</v>
      </c>
      <c r="E9" s="8">
        <v>916</v>
      </c>
      <c r="F9" s="8">
        <v>50</v>
      </c>
      <c r="G9" s="8">
        <v>91</v>
      </c>
      <c r="H9" s="35">
        <v>1072</v>
      </c>
      <c r="I9" s="8">
        <v>716</v>
      </c>
      <c r="J9" s="9">
        <v>1788</v>
      </c>
      <c r="K9" s="10">
        <v>473</v>
      </c>
      <c r="L9" s="17">
        <f t="shared" si="0"/>
        <v>2261</v>
      </c>
      <c r="N9" s="50">
        <v>8</v>
      </c>
      <c r="O9" s="50">
        <v>6</v>
      </c>
    </row>
    <row r="10" spans="1:15" x14ac:dyDescent="0.3">
      <c r="A10" s="121"/>
      <c r="B10" s="216">
        <f>'1) Claims Notified'!B10</f>
        <v>2005</v>
      </c>
      <c r="C10" s="198">
        <v>1632</v>
      </c>
      <c r="D10" s="8">
        <v>16</v>
      </c>
      <c r="E10" s="8">
        <v>741</v>
      </c>
      <c r="F10" s="8">
        <v>47</v>
      </c>
      <c r="G10" s="8">
        <v>114</v>
      </c>
      <c r="H10" s="35">
        <v>918</v>
      </c>
      <c r="I10" s="8">
        <v>570</v>
      </c>
      <c r="J10" s="9">
        <v>1488</v>
      </c>
      <c r="K10" s="10">
        <v>436</v>
      </c>
      <c r="L10" s="17">
        <f t="shared" si="0"/>
        <v>1924</v>
      </c>
      <c r="N10" s="50">
        <v>8</v>
      </c>
      <c r="O10" s="50">
        <v>6</v>
      </c>
    </row>
    <row r="11" spans="1:15" x14ac:dyDescent="0.3">
      <c r="A11" s="121"/>
      <c r="B11" s="216">
        <f>'1) Claims Notified'!B11</f>
        <v>2006</v>
      </c>
      <c r="C11" s="198">
        <v>1221</v>
      </c>
      <c r="D11" s="8">
        <v>12</v>
      </c>
      <c r="E11" s="8">
        <v>577</v>
      </c>
      <c r="F11" s="8">
        <v>34</v>
      </c>
      <c r="G11" s="8">
        <v>143</v>
      </c>
      <c r="H11" s="35">
        <v>766</v>
      </c>
      <c r="I11" s="8">
        <v>593</v>
      </c>
      <c r="J11" s="9">
        <v>1359</v>
      </c>
      <c r="K11" s="10">
        <v>230</v>
      </c>
      <c r="L11" s="17">
        <f t="shared" si="0"/>
        <v>1589</v>
      </c>
      <c r="N11" s="50">
        <v>8</v>
      </c>
      <c r="O11" s="50">
        <v>6</v>
      </c>
    </row>
    <row r="12" spans="1:15" x14ac:dyDescent="0.3">
      <c r="A12" s="121"/>
      <c r="B12" s="216">
        <f>'1) Claims Notified'!B12</f>
        <v>2007</v>
      </c>
      <c r="C12" s="198">
        <v>2369</v>
      </c>
      <c r="D12" s="8">
        <v>3</v>
      </c>
      <c r="E12" s="8">
        <v>862</v>
      </c>
      <c r="F12" s="8">
        <v>103</v>
      </c>
      <c r="G12" s="8">
        <v>231</v>
      </c>
      <c r="H12" s="35">
        <v>1199</v>
      </c>
      <c r="I12" s="8">
        <v>1052</v>
      </c>
      <c r="J12" s="9">
        <v>2251</v>
      </c>
      <c r="K12" s="10">
        <v>160</v>
      </c>
      <c r="L12" s="17">
        <f t="shared" si="0"/>
        <v>2411</v>
      </c>
      <c r="N12" s="50">
        <v>9</v>
      </c>
      <c r="O12" s="50">
        <v>7</v>
      </c>
    </row>
    <row r="13" spans="1:15" x14ac:dyDescent="0.3">
      <c r="A13" s="121"/>
      <c r="B13" s="216">
        <f>'1) Claims Notified'!B13</f>
        <v>2008</v>
      </c>
      <c r="C13" s="198">
        <v>1046</v>
      </c>
      <c r="D13" s="8">
        <v>6</v>
      </c>
      <c r="E13" s="8">
        <v>1007</v>
      </c>
      <c r="F13" s="8">
        <v>144</v>
      </c>
      <c r="G13" s="8">
        <v>325</v>
      </c>
      <c r="H13" s="35">
        <v>1482</v>
      </c>
      <c r="I13" s="8">
        <v>1496</v>
      </c>
      <c r="J13" s="9">
        <v>2978</v>
      </c>
      <c r="K13" s="10">
        <v>136</v>
      </c>
      <c r="L13" s="17">
        <f t="shared" si="0"/>
        <v>3114</v>
      </c>
      <c r="N13" s="50">
        <v>9</v>
      </c>
      <c r="O13" s="50">
        <v>7</v>
      </c>
    </row>
    <row r="14" spans="1:15" x14ac:dyDescent="0.3">
      <c r="A14" s="121"/>
      <c r="B14" s="216">
        <f>'1) Claims Notified'!B14</f>
        <v>2009</v>
      </c>
      <c r="C14" s="198">
        <v>1118</v>
      </c>
      <c r="D14" s="8">
        <v>4</v>
      </c>
      <c r="E14" s="8">
        <v>1177</v>
      </c>
      <c r="F14" s="8">
        <v>177</v>
      </c>
      <c r="G14" s="8">
        <v>357</v>
      </c>
      <c r="H14" s="35">
        <v>1715</v>
      </c>
      <c r="I14" s="8">
        <v>1585</v>
      </c>
      <c r="J14" s="9">
        <v>3300</v>
      </c>
      <c r="K14" s="10">
        <v>142</v>
      </c>
      <c r="L14" s="17">
        <f t="shared" si="0"/>
        <v>3442</v>
      </c>
      <c r="N14" s="50">
        <v>9</v>
      </c>
      <c r="O14" s="50">
        <v>7</v>
      </c>
    </row>
    <row r="15" spans="1:15" x14ac:dyDescent="0.3">
      <c r="A15" s="121"/>
      <c r="B15" s="216">
        <f>'1) Claims Notified'!B15</f>
        <v>2010</v>
      </c>
      <c r="C15" s="198">
        <v>258</v>
      </c>
      <c r="D15" s="8">
        <v>5</v>
      </c>
      <c r="E15" s="8">
        <v>787</v>
      </c>
      <c r="F15" s="8">
        <v>129</v>
      </c>
      <c r="G15" s="8">
        <v>342</v>
      </c>
      <c r="H15" s="35">
        <v>1263</v>
      </c>
      <c r="I15" s="8">
        <v>1344</v>
      </c>
      <c r="J15" s="9">
        <v>2607</v>
      </c>
      <c r="K15" s="10">
        <v>115</v>
      </c>
      <c r="L15" s="17">
        <f t="shared" si="0"/>
        <v>2722</v>
      </c>
      <c r="N15" s="50">
        <v>9</v>
      </c>
      <c r="O15" s="50">
        <v>7</v>
      </c>
    </row>
    <row r="16" spans="1:15" x14ac:dyDescent="0.3">
      <c r="A16" s="121"/>
      <c r="B16" s="216">
        <f>'1) Claims Notified'!B16</f>
        <v>2011</v>
      </c>
      <c r="C16" s="198">
        <v>59</v>
      </c>
      <c r="D16" s="8">
        <v>2</v>
      </c>
      <c r="E16" s="8">
        <v>730</v>
      </c>
      <c r="F16" s="8">
        <v>186</v>
      </c>
      <c r="G16" s="8">
        <v>302</v>
      </c>
      <c r="H16" s="35">
        <v>1220</v>
      </c>
      <c r="I16" s="8">
        <v>1516</v>
      </c>
      <c r="J16" s="9">
        <v>2736</v>
      </c>
      <c r="K16" s="10">
        <v>212</v>
      </c>
      <c r="L16" s="17">
        <f t="shared" si="0"/>
        <v>2948</v>
      </c>
      <c r="N16" s="50">
        <v>9</v>
      </c>
      <c r="O16" s="50">
        <v>7</v>
      </c>
    </row>
    <row r="17" spans="1:15" x14ac:dyDescent="0.3">
      <c r="A17" s="121"/>
      <c r="B17" s="216">
        <f>'1) Claims Notified'!B17</f>
        <v>2012</v>
      </c>
      <c r="C17" s="198">
        <v>116</v>
      </c>
      <c r="D17" s="8">
        <v>29</v>
      </c>
      <c r="E17" s="8">
        <v>656</v>
      </c>
      <c r="F17" s="8">
        <v>151</v>
      </c>
      <c r="G17" s="8">
        <v>265</v>
      </c>
      <c r="H17" s="35">
        <v>1101</v>
      </c>
      <c r="I17" s="8">
        <v>1671</v>
      </c>
      <c r="J17" s="9">
        <v>2772</v>
      </c>
      <c r="K17" s="10">
        <v>15</v>
      </c>
      <c r="L17" s="17">
        <f t="shared" si="0"/>
        <v>2787</v>
      </c>
      <c r="N17" s="50">
        <v>9</v>
      </c>
      <c r="O17" s="50">
        <v>7</v>
      </c>
    </row>
    <row r="18" spans="1:15" x14ac:dyDescent="0.3">
      <c r="A18" s="125"/>
      <c r="B18" s="216">
        <f>'1) Claims Notified'!B18</f>
        <v>2013</v>
      </c>
      <c r="C18" s="198">
        <v>626</v>
      </c>
      <c r="D18" s="8">
        <v>119</v>
      </c>
      <c r="E18" s="8">
        <v>651</v>
      </c>
      <c r="F18" s="8">
        <v>171</v>
      </c>
      <c r="G18" s="8">
        <v>324</v>
      </c>
      <c r="H18" s="35">
        <v>1265</v>
      </c>
      <c r="I18" s="8">
        <v>1535</v>
      </c>
      <c r="J18" s="9">
        <v>2800</v>
      </c>
      <c r="K18" s="10">
        <v>12</v>
      </c>
      <c r="L18" s="17">
        <f t="shared" si="0"/>
        <v>2812</v>
      </c>
      <c r="N18" s="50">
        <v>9</v>
      </c>
      <c r="O18" s="50">
        <v>7</v>
      </c>
    </row>
    <row r="19" spans="1:15" x14ac:dyDescent="0.3">
      <c r="A19" s="125"/>
      <c r="B19" s="216">
        <f>'1) Claims Notified'!B19</f>
        <v>2014</v>
      </c>
      <c r="C19" s="198">
        <v>670</v>
      </c>
      <c r="D19" s="8">
        <v>148</v>
      </c>
      <c r="E19" s="8">
        <v>629</v>
      </c>
      <c r="F19" s="8">
        <v>156</v>
      </c>
      <c r="G19" s="8">
        <v>321</v>
      </c>
      <c r="H19" s="35">
        <v>1254</v>
      </c>
      <c r="I19" s="8">
        <v>1571</v>
      </c>
      <c r="J19" s="9">
        <v>2825</v>
      </c>
      <c r="K19" s="10">
        <v>4</v>
      </c>
      <c r="L19" s="17">
        <f t="shared" si="0"/>
        <v>2829</v>
      </c>
      <c r="N19" s="50">
        <v>9</v>
      </c>
      <c r="O19" s="50">
        <v>7</v>
      </c>
    </row>
    <row r="20" spans="1:15" x14ac:dyDescent="0.3">
      <c r="A20" s="125"/>
      <c r="B20" s="216">
        <f>'1) Claims Notified'!B20</f>
        <v>2015</v>
      </c>
      <c r="C20" s="198">
        <v>649</v>
      </c>
      <c r="D20" s="8">
        <v>145</v>
      </c>
      <c r="E20" s="8">
        <v>691</v>
      </c>
      <c r="F20" s="8">
        <v>202</v>
      </c>
      <c r="G20" s="8">
        <v>388</v>
      </c>
      <c r="H20" s="35">
        <v>1426</v>
      </c>
      <c r="I20" s="8">
        <v>1740</v>
      </c>
      <c r="J20" s="9">
        <v>3166</v>
      </c>
      <c r="K20" s="10">
        <v>14</v>
      </c>
      <c r="L20" s="17">
        <f t="shared" si="0"/>
        <v>3180</v>
      </c>
      <c r="N20" s="50">
        <v>9</v>
      </c>
      <c r="O20" s="50">
        <v>7</v>
      </c>
    </row>
    <row r="21" spans="1:15" x14ac:dyDescent="0.3">
      <c r="A21" s="125"/>
      <c r="B21" s="216">
        <f>'1) Claims Notified'!B21</f>
        <v>2016</v>
      </c>
      <c r="C21" s="198">
        <v>766</v>
      </c>
      <c r="D21" s="8">
        <v>123</v>
      </c>
      <c r="E21" s="8">
        <v>832</v>
      </c>
      <c r="F21" s="8">
        <v>281</v>
      </c>
      <c r="G21" s="8">
        <v>479</v>
      </c>
      <c r="H21" s="35">
        <v>1715</v>
      </c>
      <c r="I21" s="8">
        <v>2034</v>
      </c>
      <c r="J21" s="9">
        <v>3749</v>
      </c>
      <c r="K21" s="10">
        <v>10</v>
      </c>
      <c r="L21" s="17">
        <f t="shared" si="0"/>
        <v>3759</v>
      </c>
      <c r="N21" s="50">
        <v>9</v>
      </c>
      <c r="O21" s="50">
        <v>7</v>
      </c>
    </row>
    <row r="22" spans="1:15" x14ac:dyDescent="0.3">
      <c r="A22" s="125"/>
      <c r="B22" s="216">
        <f>'1) Claims Notified'!B22</f>
        <v>2017</v>
      </c>
      <c r="C22" s="198">
        <v>714</v>
      </c>
      <c r="D22" s="8">
        <v>153</v>
      </c>
      <c r="E22" s="8">
        <v>981</v>
      </c>
      <c r="F22" s="8">
        <v>277</v>
      </c>
      <c r="G22" s="8">
        <v>494</v>
      </c>
      <c r="H22" s="35">
        <v>1905</v>
      </c>
      <c r="I22" s="8">
        <v>2227</v>
      </c>
      <c r="J22" s="9">
        <v>4132</v>
      </c>
      <c r="K22" s="10">
        <v>13</v>
      </c>
      <c r="L22" s="17">
        <f t="shared" si="0"/>
        <v>4145</v>
      </c>
      <c r="N22" s="50">
        <v>9</v>
      </c>
      <c r="O22" s="50">
        <v>7</v>
      </c>
    </row>
    <row r="23" spans="1:15" x14ac:dyDescent="0.3">
      <c r="A23" s="125"/>
      <c r="B23" s="216">
        <f>'1) Claims Notified'!B23</f>
        <v>2018</v>
      </c>
      <c r="C23" s="198">
        <v>779</v>
      </c>
      <c r="D23" s="8">
        <v>207</v>
      </c>
      <c r="E23" s="8">
        <v>738</v>
      </c>
      <c r="F23" s="8">
        <v>141</v>
      </c>
      <c r="G23" s="8">
        <v>414</v>
      </c>
      <c r="H23" s="35">
        <v>1500</v>
      </c>
      <c r="I23" s="8">
        <v>1750</v>
      </c>
      <c r="J23" s="9">
        <v>3250</v>
      </c>
      <c r="K23" s="10">
        <v>12</v>
      </c>
      <c r="L23" s="17">
        <f t="shared" si="0"/>
        <v>3262</v>
      </c>
      <c r="N23" s="50">
        <v>9</v>
      </c>
      <c r="O23" s="50">
        <v>7</v>
      </c>
    </row>
    <row r="24" spans="1:15" x14ac:dyDescent="0.3">
      <c r="A24" s="125"/>
      <c r="B24" s="216">
        <f>'1) Claims Notified'!B24</f>
        <v>2019</v>
      </c>
      <c r="C24" s="198">
        <v>674</v>
      </c>
      <c r="D24" s="8">
        <v>237</v>
      </c>
      <c r="E24" s="8">
        <v>709</v>
      </c>
      <c r="F24" s="8">
        <v>172</v>
      </c>
      <c r="G24" s="8">
        <v>403</v>
      </c>
      <c r="H24" s="35">
        <v>1521</v>
      </c>
      <c r="I24" s="8">
        <v>1806</v>
      </c>
      <c r="J24" s="9">
        <v>3327</v>
      </c>
      <c r="K24" s="10">
        <v>2</v>
      </c>
      <c r="L24" s="17">
        <f t="shared" si="0"/>
        <v>3329</v>
      </c>
      <c r="N24" s="50">
        <v>9</v>
      </c>
      <c r="O24" s="50">
        <v>7</v>
      </c>
    </row>
    <row r="25" spans="1:15" x14ac:dyDescent="0.3">
      <c r="A25" s="125"/>
      <c r="B25" s="217">
        <f>'1) Claims Notified'!B25</f>
        <v>2020</v>
      </c>
      <c r="C25" s="16">
        <v>529</v>
      </c>
      <c r="D25" s="8">
        <v>174</v>
      </c>
      <c r="E25" s="8">
        <v>643</v>
      </c>
      <c r="F25" s="8">
        <v>176</v>
      </c>
      <c r="G25" s="8">
        <v>373</v>
      </c>
      <c r="H25" s="35">
        <v>1366</v>
      </c>
      <c r="I25" s="8">
        <v>1545</v>
      </c>
      <c r="J25" s="9">
        <v>2911</v>
      </c>
      <c r="K25" s="10">
        <v>7</v>
      </c>
      <c r="L25" s="17">
        <f t="shared" si="0"/>
        <v>2918</v>
      </c>
      <c r="N25" s="51">
        <v>9</v>
      </c>
      <c r="O25" s="51">
        <v>7</v>
      </c>
    </row>
    <row r="26" spans="1:15" x14ac:dyDescent="0.3">
      <c r="A26" s="121"/>
      <c r="B26" s="221" t="s">
        <v>6</v>
      </c>
      <c r="C26" s="18">
        <f>SUM(C6:C25)</f>
        <v>16993</v>
      </c>
      <c r="D26" s="36">
        <f t="shared" ref="D26:K26" si="1">SUM(D6:D25)</f>
        <v>1426</v>
      </c>
      <c r="E26" s="19">
        <f t="shared" si="1"/>
        <v>14587</v>
      </c>
      <c r="F26" s="19">
        <f t="shared" si="1"/>
        <v>2688</v>
      </c>
      <c r="G26" s="19">
        <f t="shared" si="1"/>
        <v>5409</v>
      </c>
      <c r="H26" s="18">
        <f t="shared" si="1"/>
        <v>24110</v>
      </c>
      <c r="I26" s="18">
        <f t="shared" si="1"/>
        <v>25618</v>
      </c>
      <c r="J26" s="19">
        <f t="shared" si="1"/>
        <v>49728</v>
      </c>
      <c r="K26" s="37">
        <f t="shared" si="1"/>
        <v>3048</v>
      </c>
      <c r="L26" s="37">
        <f t="shared" si="0"/>
        <v>52776</v>
      </c>
    </row>
    <row r="27" spans="1:15" x14ac:dyDescent="0.3">
      <c r="A27" s="121"/>
      <c r="B27" s="129"/>
      <c r="C27" s="20"/>
      <c r="D27" s="20"/>
      <c r="E27" s="20"/>
      <c r="F27" s="20"/>
      <c r="G27" s="20"/>
      <c r="H27" s="20"/>
      <c r="I27" s="20"/>
      <c r="J27" s="20"/>
      <c r="K27" s="20"/>
      <c r="L27" s="20"/>
    </row>
    <row r="28" spans="1:15" x14ac:dyDescent="0.3">
      <c r="A28" s="121"/>
      <c r="C28" s="77"/>
      <c r="D28" s="77"/>
      <c r="E28" s="77"/>
      <c r="F28" s="77"/>
      <c r="G28" s="77"/>
      <c r="H28" s="77"/>
      <c r="I28" s="77"/>
      <c r="J28" s="77"/>
      <c r="K28" s="77"/>
      <c r="L28" s="77"/>
    </row>
    <row r="29" spans="1:15" x14ac:dyDescent="0.3">
      <c r="F29" s="90"/>
      <c r="I29" s="90"/>
    </row>
    <row r="30" spans="1:15" x14ac:dyDescent="0.3">
      <c r="B30" s="2" t="s">
        <v>12</v>
      </c>
    </row>
    <row r="31" spans="1:15" ht="12.9" x14ac:dyDescent="0.35">
      <c r="B31" s="1" t="s">
        <v>24</v>
      </c>
    </row>
    <row r="32" spans="1:15" ht="12.9" x14ac:dyDescent="0.35">
      <c r="B32" s="1" t="s">
        <v>28</v>
      </c>
    </row>
    <row r="33" spans="2:2" ht="12.9" x14ac:dyDescent="0.35">
      <c r="B33" s="1" t="s">
        <v>21</v>
      </c>
    </row>
    <row r="34" spans="2:2" x14ac:dyDescent="0.3"/>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pageSetUpPr fitToPage="1"/>
  </sheetPr>
  <dimension ref="A1:P35"/>
  <sheetViews>
    <sheetView showGridLines="0" showRowColHeaders="0" zoomScale="70" zoomScaleNormal="70" workbookViewId="0">
      <selection activeCell="X6" sqref="X6"/>
    </sheetView>
  </sheetViews>
  <sheetFormatPr defaultColWidth="0" defaultRowHeight="12.45" zeroHeight="1" x14ac:dyDescent="0.3"/>
  <cols>
    <col min="1" max="1" width="3.69140625" style="6" customWidth="1"/>
    <col min="2" max="2" width="11.84375" style="6" customWidth="1"/>
    <col min="3" max="8" width="16.69140625" style="6" customWidth="1"/>
    <col min="9" max="9" width="17.69140625" style="6" bestFit="1" customWidth="1"/>
    <col min="10" max="10" width="17.3046875" style="121" customWidth="1"/>
    <col min="11" max="11" width="16.69140625" style="6" customWidth="1"/>
    <col min="12" max="12" width="17.69140625" style="121" bestFit="1" customWidth="1"/>
    <col min="13" max="13" width="3.84375" style="130" customWidth="1"/>
    <col min="14" max="14" width="16.69140625" style="6" customWidth="1"/>
    <col min="15" max="15" width="17.84375" style="6" customWidth="1"/>
    <col min="16" max="16" width="9.15234375" style="6" customWidth="1"/>
    <col min="17" max="16384" width="9.15234375" style="6" hidden="1"/>
  </cols>
  <sheetData>
    <row r="1" spans="1:16" ht="15.45" x14ac:dyDescent="0.4">
      <c r="A1" s="46" t="s">
        <v>68</v>
      </c>
      <c r="B1" s="127"/>
      <c r="M1" s="128"/>
    </row>
    <row r="2" spans="1:16" x14ac:dyDescent="0.3">
      <c r="A2" s="40"/>
      <c r="M2" s="6"/>
    </row>
    <row r="3" spans="1:16" x14ac:dyDescent="0.3">
      <c r="A3" s="40"/>
      <c r="M3" s="6"/>
    </row>
    <row r="4" spans="1:16" ht="14.15" x14ac:dyDescent="0.35">
      <c r="B4" s="253" t="s">
        <v>29</v>
      </c>
      <c r="C4" s="254"/>
      <c r="D4" s="254"/>
      <c r="E4" s="254"/>
      <c r="F4" s="254"/>
      <c r="G4" s="254"/>
      <c r="H4" s="254"/>
      <c r="I4" s="254"/>
      <c r="J4" s="254"/>
      <c r="K4" s="254"/>
      <c r="L4" s="255"/>
      <c r="M4" s="128"/>
    </row>
    <row r="5" spans="1:16" ht="43.4" customHeight="1" x14ac:dyDescent="0.35">
      <c r="A5" s="121"/>
      <c r="B5" s="5" t="s">
        <v>0</v>
      </c>
      <c r="C5" s="5" t="s">
        <v>1</v>
      </c>
      <c r="D5" s="123" t="s">
        <v>31</v>
      </c>
      <c r="E5" s="123" t="s">
        <v>2</v>
      </c>
      <c r="F5" s="123" t="s">
        <v>3</v>
      </c>
      <c r="G5" s="123" t="s">
        <v>7</v>
      </c>
      <c r="H5" s="49" t="s">
        <v>5</v>
      </c>
      <c r="I5" s="91" t="s">
        <v>4</v>
      </c>
      <c r="J5" s="92" t="s">
        <v>8</v>
      </c>
      <c r="K5" s="124" t="s">
        <v>9</v>
      </c>
      <c r="L5" s="3" t="s">
        <v>6</v>
      </c>
      <c r="M5" s="128"/>
      <c r="N5" s="49" t="s">
        <v>72</v>
      </c>
      <c r="O5" s="42" t="s">
        <v>58</v>
      </c>
    </row>
    <row r="6" spans="1:16" s="197" customFormat="1" x14ac:dyDescent="0.3">
      <c r="A6" s="183"/>
      <c r="B6" s="215">
        <f>'1) Claims Notified'!B6</f>
        <v>2001</v>
      </c>
      <c r="C6" s="198">
        <v>10893735.931553293</v>
      </c>
      <c r="D6" s="199">
        <v>230597.7</v>
      </c>
      <c r="E6" s="199">
        <v>16496938.034157367</v>
      </c>
      <c r="F6" s="199">
        <v>1740051.46</v>
      </c>
      <c r="G6" s="199">
        <v>1709492.21</v>
      </c>
      <c r="H6" s="200">
        <v>20177079.404157367</v>
      </c>
      <c r="I6" s="199">
        <v>46248763.550000004</v>
      </c>
      <c r="J6" s="201">
        <v>66425842.954157367</v>
      </c>
      <c r="K6" s="202">
        <v>8637671.1299987324</v>
      </c>
      <c r="L6" s="203">
        <f>SUM(J6:K6)</f>
        <v>75063514.084156096</v>
      </c>
      <c r="M6" s="195"/>
      <c r="N6" s="50">
        <v>9</v>
      </c>
      <c r="O6" s="50">
        <v>3</v>
      </c>
      <c r="P6" s="233"/>
    </row>
    <row r="7" spans="1:16" x14ac:dyDescent="0.3">
      <c r="A7" s="121"/>
      <c r="B7" s="216">
        <f>'1) Claims Notified'!B7</f>
        <v>2002</v>
      </c>
      <c r="C7" s="16">
        <v>13567440.539999999</v>
      </c>
      <c r="D7" s="8">
        <v>193279.66</v>
      </c>
      <c r="E7" s="8">
        <v>25249647.310000002</v>
      </c>
      <c r="F7" s="8">
        <v>2034860.8029343435</v>
      </c>
      <c r="G7" s="8">
        <v>1501806.3399999999</v>
      </c>
      <c r="H7" s="35">
        <v>28979594.112934347</v>
      </c>
      <c r="I7" s="8">
        <v>46742933.420000002</v>
      </c>
      <c r="J7" s="9">
        <v>75722527.532934353</v>
      </c>
      <c r="K7" s="10">
        <v>12286280.139999909</v>
      </c>
      <c r="L7" s="17">
        <f t="shared" ref="L7:L26" si="0">SUM(J7:K7)</f>
        <v>88008807.672934264</v>
      </c>
      <c r="N7" s="50">
        <v>9</v>
      </c>
      <c r="O7" s="50">
        <v>3</v>
      </c>
      <c r="P7" s="233"/>
    </row>
    <row r="8" spans="1:16" x14ac:dyDescent="0.3">
      <c r="A8" s="121"/>
      <c r="B8" s="216">
        <f>'1) Claims Notified'!B8</f>
        <v>2003</v>
      </c>
      <c r="C8" s="16">
        <v>24156715.210000005</v>
      </c>
      <c r="D8" s="8">
        <v>112583.37999999999</v>
      </c>
      <c r="E8" s="8">
        <v>22434327.129999995</v>
      </c>
      <c r="F8" s="8">
        <v>3332138.5600000005</v>
      </c>
      <c r="G8" s="8">
        <v>4458454.18</v>
      </c>
      <c r="H8" s="35">
        <v>30337503.249999993</v>
      </c>
      <c r="I8" s="8">
        <v>70777584.037494868</v>
      </c>
      <c r="J8" s="9">
        <v>101115087.28749487</v>
      </c>
      <c r="K8" s="10">
        <v>4593573.0099999988</v>
      </c>
      <c r="L8" s="17">
        <f t="shared" si="0"/>
        <v>105708660.29749487</v>
      </c>
      <c r="N8" s="50">
        <v>9</v>
      </c>
      <c r="O8" s="50">
        <v>4</v>
      </c>
      <c r="P8" s="233"/>
    </row>
    <row r="9" spans="1:16" x14ac:dyDescent="0.3">
      <c r="A9" s="121"/>
      <c r="B9" s="216">
        <f>'1) Claims Notified'!B9</f>
        <v>2004</v>
      </c>
      <c r="C9" s="16">
        <v>19369373.339999802</v>
      </c>
      <c r="D9" s="8">
        <v>272799.28000000003</v>
      </c>
      <c r="E9" s="8">
        <v>23351609.98664625</v>
      </c>
      <c r="F9" s="8">
        <v>4453497.57</v>
      </c>
      <c r="G9" s="8">
        <v>5823800.6600000011</v>
      </c>
      <c r="H9" s="35">
        <v>33901707.496646255</v>
      </c>
      <c r="I9" s="8">
        <v>66239610.579997011</v>
      </c>
      <c r="J9" s="9">
        <v>100141318.07664326</v>
      </c>
      <c r="K9" s="10">
        <v>1872693.4700000004</v>
      </c>
      <c r="L9" s="17">
        <f t="shared" si="0"/>
        <v>102014011.54664326</v>
      </c>
      <c r="N9" s="50">
        <v>9</v>
      </c>
      <c r="O9" s="50">
        <v>7</v>
      </c>
      <c r="P9" s="233"/>
    </row>
    <row r="10" spans="1:16" x14ac:dyDescent="0.3">
      <c r="A10" s="121"/>
      <c r="B10" s="216">
        <f>'1) Claims Notified'!B10</f>
        <v>2005</v>
      </c>
      <c r="C10" s="16">
        <v>9141325.4400000013</v>
      </c>
      <c r="D10" s="8">
        <v>211585.29</v>
      </c>
      <c r="E10" s="8">
        <v>25600239.379999787</v>
      </c>
      <c r="F10" s="8">
        <v>3511898.87</v>
      </c>
      <c r="G10" s="8">
        <v>6244762.71</v>
      </c>
      <c r="H10" s="35">
        <v>35568486.249999784</v>
      </c>
      <c r="I10" s="8">
        <v>75759121.469999999</v>
      </c>
      <c r="J10" s="9">
        <v>111327607.71999979</v>
      </c>
      <c r="K10" s="10">
        <v>2080186.51</v>
      </c>
      <c r="L10" s="17">
        <f t="shared" si="0"/>
        <v>113407794.2299998</v>
      </c>
      <c r="N10" s="50">
        <v>9</v>
      </c>
      <c r="O10" s="50">
        <v>7</v>
      </c>
      <c r="P10" s="233"/>
    </row>
    <row r="11" spans="1:16" x14ac:dyDescent="0.3">
      <c r="A11" s="121"/>
      <c r="B11" s="216">
        <f>'1) Claims Notified'!B11</f>
        <v>2006</v>
      </c>
      <c r="C11" s="16">
        <v>4848737.1349916672</v>
      </c>
      <c r="D11" s="8">
        <v>118459.90000000001</v>
      </c>
      <c r="E11" s="8">
        <v>27589705.825639538</v>
      </c>
      <c r="F11" s="8">
        <v>7302862.9349166667</v>
      </c>
      <c r="G11" s="8">
        <v>8763099.7990916651</v>
      </c>
      <c r="H11" s="35">
        <v>43774128.459647872</v>
      </c>
      <c r="I11" s="8">
        <v>107137055.65650849</v>
      </c>
      <c r="J11" s="9">
        <v>150911184.11615637</v>
      </c>
      <c r="K11" s="10">
        <v>1817861.9599990002</v>
      </c>
      <c r="L11" s="17">
        <f t="shared" si="0"/>
        <v>152729046.07615536</v>
      </c>
      <c r="N11" s="50">
        <v>10</v>
      </c>
      <c r="O11" s="50">
        <v>7</v>
      </c>
      <c r="P11" s="233"/>
    </row>
    <row r="12" spans="1:16" x14ac:dyDescent="0.3">
      <c r="A12" s="121"/>
      <c r="B12" s="216">
        <f>'1) Claims Notified'!B12</f>
        <v>2007</v>
      </c>
      <c r="C12" s="16">
        <v>1216545.6687490002</v>
      </c>
      <c r="D12" s="8">
        <v>21028.03</v>
      </c>
      <c r="E12" s="8">
        <v>16419238.944150425</v>
      </c>
      <c r="F12" s="8">
        <v>6615858.3174583334</v>
      </c>
      <c r="G12" s="8">
        <v>7597578.7027999992</v>
      </c>
      <c r="H12" s="35">
        <v>30653703.994408756</v>
      </c>
      <c r="I12" s="8">
        <v>126752815.42872587</v>
      </c>
      <c r="J12" s="9">
        <v>157406519.42313462</v>
      </c>
      <c r="K12" s="10">
        <v>2179652.1099999994</v>
      </c>
      <c r="L12" s="17">
        <f t="shared" si="0"/>
        <v>159586171.53313464</v>
      </c>
      <c r="N12" s="50">
        <v>10</v>
      </c>
      <c r="O12" s="50">
        <v>8</v>
      </c>
      <c r="P12" s="233"/>
    </row>
    <row r="13" spans="1:16" x14ac:dyDescent="0.3">
      <c r="A13" s="121"/>
      <c r="B13" s="216">
        <f>'1) Claims Notified'!B13</f>
        <v>2008</v>
      </c>
      <c r="C13" s="16">
        <v>405342.23</v>
      </c>
      <c r="D13" s="8">
        <v>75994.678433333334</v>
      </c>
      <c r="E13" s="8">
        <v>18341310.539908335</v>
      </c>
      <c r="F13" s="8">
        <v>5739358.7279083328</v>
      </c>
      <c r="G13" s="8">
        <v>8173802.4500083327</v>
      </c>
      <c r="H13" s="35">
        <v>32330466.396258332</v>
      </c>
      <c r="I13" s="8">
        <v>150951299.10992399</v>
      </c>
      <c r="J13" s="9">
        <v>183281765.50618231</v>
      </c>
      <c r="K13" s="10">
        <v>1610721.4492464741</v>
      </c>
      <c r="L13" s="17">
        <f t="shared" si="0"/>
        <v>184892486.95542878</v>
      </c>
      <c r="N13" s="50">
        <v>10</v>
      </c>
      <c r="O13" s="50">
        <v>8</v>
      </c>
      <c r="P13" s="233"/>
    </row>
    <row r="14" spans="1:16" x14ac:dyDescent="0.3">
      <c r="A14" s="121"/>
      <c r="B14" s="216">
        <f>'1) Claims Notified'!B14</f>
        <v>2009</v>
      </c>
      <c r="C14" s="16">
        <v>1765797.95</v>
      </c>
      <c r="D14" s="8">
        <v>315917.13906666666</v>
      </c>
      <c r="E14" s="8">
        <v>16972853.374908336</v>
      </c>
      <c r="F14" s="8">
        <v>7923723.2242166651</v>
      </c>
      <c r="G14" s="8">
        <v>9087726.0350250006</v>
      </c>
      <c r="H14" s="35">
        <v>34300219.773216665</v>
      </c>
      <c r="I14" s="8">
        <v>153780893.25726566</v>
      </c>
      <c r="J14" s="9">
        <v>188081113.03048232</v>
      </c>
      <c r="K14" s="10">
        <v>2101976.88</v>
      </c>
      <c r="L14" s="17">
        <f t="shared" si="0"/>
        <v>190183089.91048232</v>
      </c>
      <c r="N14" s="50">
        <v>10</v>
      </c>
      <c r="O14" s="50">
        <v>8</v>
      </c>
      <c r="P14" s="233"/>
    </row>
    <row r="15" spans="1:16" x14ac:dyDescent="0.3">
      <c r="A15" s="121"/>
      <c r="B15" s="216">
        <f>'1) Claims Notified'!B15</f>
        <v>2010</v>
      </c>
      <c r="C15" s="16">
        <v>1375758.81</v>
      </c>
      <c r="D15" s="8">
        <v>215778.24437500001</v>
      </c>
      <c r="E15" s="8">
        <v>18671427.556000002</v>
      </c>
      <c r="F15" s="8">
        <v>8658708.6720083356</v>
      </c>
      <c r="G15" s="8">
        <v>8168192.8533500005</v>
      </c>
      <c r="H15" s="35">
        <v>35714107.325733341</v>
      </c>
      <c r="I15" s="8">
        <v>168355776.95650437</v>
      </c>
      <c r="J15" s="9">
        <v>204069884.28223771</v>
      </c>
      <c r="K15" s="10">
        <v>1108114.5599998999</v>
      </c>
      <c r="L15" s="17">
        <f t="shared" si="0"/>
        <v>205177998.84223762</v>
      </c>
      <c r="N15" s="50">
        <v>10</v>
      </c>
      <c r="O15" s="50">
        <v>8</v>
      </c>
      <c r="P15" s="233"/>
    </row>
    <row r="16" spans="1:16" x14ac:dyDescent="0.3">
      <c r="A16" s="121"/>
      <c r="B16" s="216">
        <f>'1) Claims Notified'!B16</f>
        <v>2011</v>
      </c>
      <c r="C16" s="16">
        <v>2034619.3</v>
      </c>
      <c r="D16" s="8">
        <v>230157.78053333331</v>
      </c>
      <c r="E16" s="8">
        <v>21114361.137324892</v>
      </c>
      <c r="F16" s="8">
        <v>10011192.098046152</v>
      </c>
      <c r="G16" s="8">
        <v>12308505.694191664</v>
      </c>
      <c r="H16" s="35">
        <v>43664216.710096039</v>
      </c>
      <c r="I16" s="8">
        <v>184056132.96801504</v>
      </c>
      <c r="J16" s="9">
        <v>227720349.67811108</v>
      </c>
      <c r="K16" s="10">
        <v>738486.13999896101</v>
      </c>
      <c r="L16" s="17">
        <f t="shared" si="0"/>
        <v>228458835.81811005</v>
      </c>
      <c r="N16" s="50">
        <v>10</v>
      </c>
      <c r="O16" s="50">
        <v>8</v>
      </c>
      <c r="P16" s="233"/>
    </row>
    <row r="17" spans="1:16" x14ac:dyDescent="0.3">
      <c r="A17" s="121"/>
      <c r="B17" s="216">
        <f>'1) Claims Notified'!B17</f>
        <v>2012</v>
      </c>
      <c r="C17" s="16">
        <v>5102146.42</v>
      </c>
      <c r="D17" s="8">
        <v>807903.05985833332</v>
      </c>
      <c r="E17" s="8">
        <v>21173502.690966666</v>
      </c>
      <c r="F17" s="8">
        <v>10335459.591508333</v>
      </c>
      <c r="G17" s="8">
        <v>13593354.471891569</v>
      </c>
      <c r="H17" s="35">
        <v>45910219.814224899</v>
      </c>
      <c r="I17" s="8">
        <v>190208058.23329681</v>
      </c>
      <c r="J17" s="9">
        <v>236118278.04752171</v>
      </c>
      <c r="K17" s="10">
        <v>293042.32000000007</v>
      </c>
      <c r="L17" s="17">
        <f t="shared" si="0"/>
        <v>236411320.3675217</v>
      </c>
      <c r="N17" s="50">
        <v>10</v>
      </c>
      <c r="O17" s="50">
        <v>8</v>
      </c>
      <c r="P17" s="233"/>
    </row>
    <row r="18" spans="1:16" x14ac:dyDescent="0.3">
      <c r="A18" s="125"/>
      <c r="B18" s="216">
        <f>'1) Claims Notified'!B18</f>
        <v>2013</v>
      </c>
      <c r="C18" s="16">
        <v>5632836.6799999997</v>
      </c>
      <c r="D18" s="8">
        <v>1076337.2487166668</v>
      </c>
      <c r="E18" s="8">
        <v>19324542.734191667</v>
      </c>
      <c r="F18" s="8">
        <v>7372473.3315749997</v>
      </c>
      <c r="G18" s="8">
        <v>12635178.972975001</v>
      </c>
      <c r="H18" s="35">
        <v>40408532.28745833</v>
      </c>
      <c r="I18" s="8">
        <v>187628232.20026729</v>
      </c>
      <c r="J18" s="9">
        <v>228036764.48772562</v>
      </c>
      <c r="K18" s="10">
        <v>222706.61000000002</v>
      </c>
      <c r="L18" s="17">
        <f t="shared" si="0"/>
        <v>228259471.09772563</v>
      </c>
      <c r="N18" s="50">
        <v>10</v>
      </c>
      <c r="O18" s="50">
        <v>8</v>
      </c>
      <c r="P18" s="233"/>
    </row>
    <row r="19" spans="1:16" x14ac:dyDescent="0.3">
      <c r="A19" s="125"/>
      <c r="B19" s="216">
        <f>'1) Claims Notified'!B19</f>
        <v>2014</v>
      </c>
      <c r="C19" s="16">
        <v>6425398.1700000009</v>
      </c>
      <c r="D19" s="8">
        <v>1317211.6567416666</v>
      </c>
      <c r="E19" s="8">
        <v>17231805.51264067</v>
      </c>
      <c r="F19" s="8">
        <v>8035294.3856583331</v>
      </c>
      <c r="G19" s="8">
        <v>9980733.2126499023</v>
      </c>
      <c r="H19" s="35">
        <v>36565044.767690577</v>
      </c>
      <c r="I19" s="8">
        <v>187322539.34468818</v>
      </c>
      <c r="J19" s="9">
        <v>223887584.11237875</v>
      </c>
      <c r="K19" s="10">
        <v>453511.13</v>
      </c>
      <c r="L19" s="17">
        <f t="shared" si="0"/>
        <v>224341095.24237874</v>
      </c>
      <c r="N19" s="50">
        <v>10</v>
      </c>
      <c r="O19" s="50">
        <v>8</v>
      </c>
      <c r="P19" s="233"/>
    </row>
    <row r="20" spans="1:16" x14ac:dyDescent="0.3">
      <c r="A20" s="125"/>
      <c r="B20" s="216">
        <f>'1) Claims Notified'!B20</f>
        <v>2015</v>
      </c>
      <c r="C20" s="16">
        <v>7780965.169999999</v>
      </c>
      <c r="D20" s="8">
        <v>1179817.079775</v>
      </c>
      <c r="E20" s="8">
        <v>17753752.716208339</v>
      </c>
      <c r="F20" s="8">
        <v>6517845.0250666663</v>
      </c>
      <c r="G20" s="8">
        <v>12182924.9442125</v>
      </c>
      <c r="H20" s="35">
        <v>37634339.765262499</v>
      </c>
      <c r="I20" s="8">
        <v>204912890.95362148</v>
      </c>
      <c r="J20" s="9">
        <v>242547230.71888399</v>
      </c>
      <c r="K20" s="10">
        <v>248761.669998</v>
      </c>
      <c r="L20" s="17">
        <f t="shared" si="0"/>
        <v>242795992.38888198</v>
      </c>
      <c r="N20" s="50">
        <v>10</v>
      </c>
      <c r="O20" s="50">
        <v>8</v>
      </c>
      <c r="P20" s="233"/>
    </row>
    <row r="21" spans="1:16" x14ac:dyDescent="0.3">
      <c r="A21" s="125"/>
      <c r="B21" s="216">
        <f>'1) Claims Notified'!B21</f>
        <v>2016</v>
      </c>
      <c r="C21" s="16">
        <v>6554779.3300000001</v>
      </c>
      <c r="D21" s="8">
        <v>1610600.8377416665</v>
      </c>
      <c r="E21" s="8">
        <v>18980555.219441652</v>
      </c>
      <c r="F21" s="8">
        <v>8886616.3397833332</v>
      </c>
      <c r="G21" s="8">
        <v>11482627.169791669</v>
      </c>
      <c r="H21" s="35">
        <v>40960399.56675832</v>
      </c>
      <c r="I21" s="8">
        <v>216864360.9829998</v>
      </c>
      <c r="J21" s="9">
        <v>257824760.54975814</v>
      </c>
      <c r="K21" s="10">
        <v>33632591.460000001</v>
      </c>
      <c r="L21" s="17">
        <f t="shared" si="0"/>
        <v>291457352.00975811</v>
      </c>
      <c r="N21" s="50">
        <v>10</v>
      </c>
      <c r="O21" s="50">
        <v>8</v>
      </c>
      <c r="P21" s="233"/>
    </row>
    <row r="22" spans="1:16" x14ac:dyDescent="0.3">
      <c r="A22" s="125"/>
      <c r="B22" s="216">
        <f>'1) Claims Notified'!B22</f>
        <v>2017</v>
      </c>
      <c r="C22" s="16">
        <v>8450038.7600000016</v>
      </c>
      <c r="D22" s="8">
        <v>2715544.5250249999</v>
      </c>
      <c r="E22" s="8">
        <v>21316674.653932836</v>
      </c>
      <c r="F22" s="8">
        <v>12683123.357033335</v>
      </c>
      <c r="G22" s="8">
        <v>10150474.460683232</v>
      </c>
      <c r="H22" s="35">
        <v>46865816.996674404</v>
      </c>
      <c r="I22" s="8">
        <v>211403928.60002345</v>
      </c>
      <c r="J22" s="9">
        <v>258269745.59669787</v>
      </c>
      <c r="K22" s="10">
        <v>118090.27</v>
      </c>
      <c r="L22" s="17">
        <f t="shared" si="0"/>
        <v>258387835.86669788</v>
      </c>
      <c r="N22" s="50">
        <v>10</v>
      </c>
      <c r="O22" s="50">
        <v>8</v>
      </c>
      <c r="P22" s="233"/>
    </row>
    <row r="23" spans="1:16" x14ac:dyDescent="0.3">
      <c r="A23" s="125"/>
      <c r="B23" s="216">
        <f>'1) Claims Notified'!B23</f>
        <v>2018</v>
      </c>
      <c r="C23" s="16">
        <v>7784785.6300000008</v>
      </c>
      <c r="D23" s="8">
        <v>2178775.8968833331</v>
      </c>
      <c r="E23" s="8">
        <v>21248534.499287181</v>
      </c>
      <c r="F23" s="8">
        <v>11015544.059983332</v>
      </c>
      <c r="G23" s="8">
        <v>12696371.687500002</v>
      </c>
      <c r="H23" s="35">
        <v>47139226.14365384</v>
      </c>
      <c r="I23" s="8">
        <v>247827113.82662731</v>
      </c>
      <c r="J23" s="9">
        <v>294966339.97028112</v>
      </c>
      <c r="K23" s="10">
        <v>480677.08000000007</v>
      </c>
      <c r="L23" s="17">
        <f t="shared" si="0"/>
        <v>295447017.05028111</v>
      </c>
      <c r="N23" s="50">
        <v>10</v>
      </c>
      <c r="O23" s="50">
        <v>8</v>
      </c>
      <c r="P23" s="233"/>
    </row>
    <row r="24" spans="1:16" x14ac:dyDescent="0.3">
      <c r="A24" s="125"/>
      <c r="B24" s="216">
        <f>'1) Claims Notified'!B24</f>
        <v>2019</v>
      </c>
      <c r="C24" s="16">
        <v>10620924.25</v>
      </c>
      <c r="D24" s="8">
        <v>3419636.844754762</v>
      </c>
      <c r="E24" s="8">
        <v>25989089.038541663</v>
      </c>
      <c r="F24" s="8">
        <v>17452251.486952778</v>
      </c>
      <c r="G24" s="8">
        <v>11984958.662741669</v>
      </c>
      <c r="H24" s="35">
        <v>58845936.032990873</v>
      </c>
      <c r="I24" s="8">
        <v>245004405.00926742</v>
      </c>
      <c r="J24" s="9">
        <v>303850341.04225826</v>
      </c>
      <c r="K24" s="10">
        <v>1351867.1600000001</v>
      </c>
      <c r="L24" s="17">
        <f t="shared" si="0"/>
        <v>305202208.20225829</v>
      </c>
      <c r="N24" s="50">
        <v>10</v>
      </c>
      <c r="O24" s="50">
        <v>8</v>
      </c>
      <c r="P24" s="233"/>
    </row>
    <row r="25" spans="1:16" x14ac:dyDescent="0.3">
      <c r="A25" s="125"/>
      <c r="B25" s="217">
        <f>'1) Claims Notified'!B25</f>
        <v>2020</v>
      </c>
      <c r="C25" s="16">
        <v>10611484.880000001</v>
      </c>
      <c r="D25" s="8">
        <v>2547283.8470916664</v>
      </c>
      <c r="E25" s="8">
        <v>24000717.394212879</v>
      </c>
      <c r="F25" s="8">
        <v>17352171.53496667</v>
      </c>
      <c r="G25" s="8">
        <v>10567507.495180303</v>
      </c>
      <c r="H25" s="35">
        <v>54467680.271451518</v>
      </c>
      <c r="I25" s="8">
        <v>201307074.13272044</v>
      </c>
      <c r="J25" s="9">
        <v>255774754.40417194</v>
      </c>
      <c r="K25" s="10">
        <v>443891.85909090913</v>
      </c>
      <c r="L25" s="17">
        <f t="shared" si="0"/>
        <v>256218646.26326284</v>
      </c>
      <c r="N25" s="51">
        <v>10</v>
      </c>
      <c r="O25" s="51">
        <v>8</v>
      </c>
      <c r="P25" s="233"/>
    </row>
    <row r="26" spans="1:16" x14ac:dyDescent="0.3">
      <c r="A26" s="121"/>
      <c r="B26" s="221" t="s">
        <v>6</v>
      </c>
      <c r="C26" s="18">
        <f>SUM(C6:C25)</f>
        <v>157738750.84529376</v>
      </c>
      <c r="D26" s="36">
        <f t="shared" ref="D26:K26" si="1">SUM(D6:D25)</f>
        <v>18851292.078996427</v>
      </c>
      <c r="E26" s="19">
        <f t="shared" si="1"/>
        <v>419260833.67815846</v>
      </c>
      <c r="F26" s="19">
        <f t="shared" si="1"/>
        <v>160974930.35001662</v>
      </c>
      <c r="G26" s="19">
        <f t="shared" si="1"/>
        <v>179111352.71209249</v>
      </c>
      <c r="H26" s="18">
        <f t="shared" si="1"/>
        <v>778198408.81926417</v>
      </c>
      <c r="I26" s="18">
        <f t="shared" si="1"/>
        <v>3089280589.7179475</v>
      </c>
      <c r="J26" s="19">
        <f t="shared" si="1"/>
        <v>3867478998.5372114</v>
      </c>
      <c r="K26" s="37">
        <f t="shared" si="1"/>
        <v>76272356.918331876</v>
      </c>
      <c r="L26" s="37">
        <f t="shared" si="0"/>
        <v>3943751355.4555435</v>
      </c>
    </row>
    <row r="27" spans="1:16" x14ac:dyDescent="0.3">
      <c r="A27" s="121"/>
      <c r="B27" s="129"/>
      <c r="C27" s="20"/>
      <c r="D27" s="20"/>
      <c r="E27" s="20"/>
      <c r="F27" s="20"/>
      <c r="G27" s="20"/>
      <c r="H27" s="20"/>
      <c r="I27" s="20"/>
      <c r="J27" s="20"/>
      <c r="K27" s="20"/>
      <c r="L27" s="20"/>
    </row>
    <row r="28" spans="1:16" x14ac:dyDescent="0.3">
      <c r="A28" s="121"/>
      <c r="C28" s="77"/>
      <c r="D28" s="77"/>
      <c r="E28" s="77"/>
      <c r="F28" s="77"/>
      <c r="G28" s="77"/>
      <c r="H28" s="77"/>
      <c r="I28" s="77"/>
      <c r="J28" s="77"/>
      <c r="K28" s="77"/>
    </row>
    <row r="29" spans="1:16" x14ac:dyDescent="0.3">
      <c r="B29" s="88"/>
      <c r="C29" s="89"/>
      <c r="D29" s="89"/>
      <c r="E29" s="89"/>
      <c r="F29" s="234"/>
      <c r="G29" s="89"/>
      <c r="H29" s="89"/>
      <c r="I29" s="243"/>
      <c r="J29" s="8"/>
      <c r="K29" s="89"/>
      <c r="L29" s="4"/>
    </row>
    <row r="30" spans="1:16" x14ac:dyDescent="0.3">
      <c r="B30" s="2" t="s">
        <v>12</v>
      </c>
    </row>
    <row r="31" spans="1:16" ht="12.9" x14ac:dyDescent="0.35">
      <c r="B31" s="1" t="s">
        <v>20</v>
      </c>
    </row>
    <row r="32" spans="1:16" ht="12.9" x14ac:dyDescent="0.35">
      <c r="B32" s="1" t="s">
        <v>14</v>
      </c>
    </row>
    <row r="33" spans="2:2" ht="12.9" x14ac:dyDescent="0.35">
      <c r="B33" s="1" t="s">
        <v>28</v>
      </c>
    </row>
    <row r="34" spans="2:2" ht="12.9" x14ac:dyDescent="0.35">
      <c r="B34" s="1" t="s">
        <v>21</v>
      </c>
    </row>
    <row r="35" spans="2:2" x14ac:dyDescent="0.3"/>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P35"/>
  <sheetViews>
    <sheetView showGridLines="0" showRowColHeaders="0" zoomScale="70" zoomScaleNormal="70" workbookViewId="0">
      <selection activeCell="X6" sqref="X6"/>
    </sheetView>
  </sheetViews>
  <sheetFormatPr defaultColWidth="0" defaultRowHeight="12.45" zeroHeight="1" x14ac:dyDescent="0.3"/>
  <cols>
    <col min="1" max="1" width="3.69140625" style="6" customWidth="1"/>
    <col min="2" max="2" width="11.84375" style="130" customWidth="1"/>
    <col min="3" max="8" width="16.69140625" style="130" customWidth="1"/>
    <col min="9" max="9" width="17.69140625" style="130" bestFit="1" customWidth="1"/>
    <col min="10" max="10" width="17.3046875" style="130" customWidth="1"/>
    <col min="11" max="11" width="16.69140625" style="130" customWidth="1"/>
    <col min="12" max="12" width="17.69140625" style="130" bestFit="1" customWidth="1"/>
    <col min="13" max="13" width="3.84375" style="130" customWidth="1"/>
    <col min="14" max="14" width="16.69140625" style="130" customWidth="1"/>
    <col min="15" max="15" width="17.84375" style="130" customWidth="1"/>
    <col min="16" max="16" width="9.15234375" style="130" customWidth="1"/>
    <col min="17" max="16384" width="8.84375" style="130" hidden="1"/>
  </cols>
  <sheetData>
    <row r="1" spans="1:16" s="128" customFormat="1" ht="15.45" x14ac:dyDescent="0.4">
      <c r="A1" s="46" t="s">
        <v>60</v>
      </c>
      <c r="J1" s="139"/>
      <c r="L1" s="139"/>
    </row>
    <row r="2" spans="1:16" s="6" customFormat="1" x14ac:dyDescent="0.3">
      <c r="A2" s="40"/>
      <c r="J2" s="121"/>
      <c r="L2" s="121"/>
    </row>
    <row r="3" spans="1:16" s="6" customFormat="1" x14ac:dyDescent="0.3">
      <c r="A3" s="40"/>
      <c r="J3" s="121"/>
      <c r="L3" s="121"/>
    </row>
    <row r="4" spans="1:16" s="128" customFormat="1" ht="14.15" x14ac:dyDescent="0.35">
      <c r="A4" s="6"/>
      <c r="B4" s="268" t="s">
        <v>61</v>
      </c>
      <c r="C4" s="269"/>
      <c r="D4" s="269"/>
      <c r="E4" s="269"/>
      <c r="F4" s="269"/>
      <c r="G4" s="269"/>
      <c r="H4" s="269"/>
      <c r="I4" s="269"/>
      <c r="J4" s="269"/>
      <c r="K4" s="269"/>
      <c r="L4" s="270"/>
      <c r="N4" s="6"/>
      <c r="O4" s="6"/>
      <c r="P4" s="6"/>
    </row>
    <row r="5" spans="1:16" s="128" customFormat="1" ht="42.45" x14ac:dyDescent="0.35">
      <c r="A5" s="121"/>
      <c r="B5" s="135" t="s">
        <v>0</v>
      </c>
      <c r="C5" s="135" t="s">
        <v>1</v>
      </c>
      <c r="D5" s="136" t="s">
        <v>31</v>
      </c>
      <c r="E5" s="136" t="s">
        <v>2</v>
      </c>
      <c r="F5" s="136" t="s">
        <v>3</v>
      </c>
      <c r="G5" s="136" t="s">
        <v>7</v>
      </c>
      <c r="H5" s="135" t="s">
        <v>5</v>
      </c>
      <c r="I5" s="136" t="s">
        <v>4</v>
      </c>
      <c r="J5" s="137" t="s">
        <v>8</v>
      </c>
      <c r="K5" s="138" t="s">
        <v>9</v>
      </c>
      <c r="L5" s="41" t="s">
        <v>6</v>
      </c>
      <c r="N5" s="49" t="s">
        <v>72</v>
      </c>
      <c r="O5" s="42" t="s">
        <v>58</v>
      </c>
      <c r="P5" s="6"/>
    </row>
    <row r="6" spans="1:16" s="195" customFormat="1" x14ac:dyDescent="0.3">
      <c r="A6" s="183"/>
      <c r="B6" s="215">
        <f>'1) Claims Notified'!B6</f>
        <v>2001</v>
      </c>
      <c r="C6" s="198">
        <v>10893735.931553293</v>
      </c>
      <c r="D6" s="199">
        <v>230597.7</v>
      </c>
      <c r="E6" s="199">
        <v>16500682.138584435</v>
      </c>
      <c r="F6" s="199">
        <v>1740051.46</v>
      </c>
      <c r="G6" s="199">
        <v>1709492.21</v>
      </c>
      <c r="H6" s="200">
        <v>20180823.508584436</v>
      </c>
      <c r="I6" s="199">
        <v>46248763.550000004</v>
      </c>
      <c r="J6" s="201">
        <v>66429587.058584437</v>
      </c>
      <c r="K6" s="202">
        <v>8637671.1299987324</v>
      </c>
      <c r="L6" s="203">
        <f>SUM(J6:K6)</f>
        <v>75067258.188583165</v>
      </c>
      <c r="N6" s="50">
        <v>9</v>
      </c>
      <c r="O6" s="50">
        <v>3</v>
      </c>
      <c r="P6" s="197"/>
    </row>
    <row r="7" spans="1:16" x14ac:dyDescent="0.3">
      <c r="A7" s="121"/>
      <c r="B7" s="216">
        <f>'1) Claims Notified'!B7</f>
        <v>2002</v>
      </c>
      <c r="C7" s="198">
        <v>13556591.039999999</v>
      </c>
      <c r="D7" s="8">
        <v>193279.66</v>
      </c>
      <c r="E7" s="8">
        <v>25231377.310000002</v>
      </c>
      <c r="F7" s="8">
        <v>2034860.8029343435</v>
      </c>
      <c r="G7" s="8">
        <v>1501806.3399999999</v>
      </c>
      <c r="H7" s="35">
        <v>28961324.112934347</v>
      </c>
      <c r="I7" s="8">
        <v>46539238.93</v>
      </c>
      <c r="J7" s="9">
        <v>75500563.042934343</v>
      </c>
      <c r="K7" s="10">
        <v>12278543.899999909</v>
      </c>
      <c r="L7" s="17">
        <f t="shared" ref="L7:L26" si="0">SUM(J7:K7)</f>
        <v>87779106.942934245</v>
      </c>
      <c r="N7" s="50">
        <v>9</v>
      </c>
      <c r="O7" s="50">
        <v>3</v>
      </c>
      <c r="P7" s="6"/>
    </row>
    <row r="8" spans="1:16" x14ac:dyDescent="0.3">
      <c r="A8" s="121"/>
      <c r="B8" s="216">
        <f>'1) Claims Notified'!B8</f>
        <v>2003</v>
      </c>
      <c r="C8" s="198">
        <v>24152791.070000004</v>
      </c>
      <c r="D8" s="8">
        <v>112583.37999999999</v>
      </c>
      <c r="E8" s="8">
        <v>22375879.079999998</v>
      </c>
      <c r="F8" s="8">
        <v>3332138.5600000005</v>
      </c>
      <c r="G8" s="8">
        <v>4458454.18</v>
      </c>
      <c r="H8" s="35">
        <v>30279055.199999996</v>
      </c>
      <c r="I8" s="8">
        <v>70756650.037494868</v>
      </c>
      <c r="J8" s="9">
        <v>101035705.23749486</v>
      </c>
      <c r="K8" s="10">
        <v>4538063.919999999</v>
      </c>
      <c r="L8" s="17">
        <f t="shared" si="0"/>
        <v>105573769.15749486</v>
      </c>
      <c r="N8" s="50">
        <v>9</v>
      </c>
      <c r="O8" s="50">
        <v>4</v>
      </c>
      <c r="P8" s="6"/>
    </row>
    <row r="9" spans="1:16" x14ac:dyDescent="0.3">
      <c r="A9" s="121"/>
      <c r="B9" s="216">
        <f>'1) Claims Notified'!B9</f>
        <v>2004</v>
      </c>
      <c r="C9" s="198">
        <v>19358008.139999799</v>
      </c>
      <c r="D9" s="8">
        <v>272799.28000000003</v>
      </c>
      <c r="E9" s="8">
        <v>23005314.157289084</v>
      </c>
      <c r="F9" s="8">
        <v>4453497.57</v>
      </c>
      <c r="G9" s="8">
        <v>5823800.6600000011</v>
      </c>
      <c r="H9" s="35">
        <v>33555411.667289086</v>
      </c>
      <c r="I9" s="8">
        <v>66160360.579997011</v>
      </c>
      <c r="J9" s="9">
        <v>99715772.247286096</v>
      </c>
      <c r="K9" s="10">
        <v>1869729.4700000004</v>
      </c>
      <c r="L9" s="17">
        <f t="shared" si="0"/>
        <v>101585501.7172861</v>
      </c>
      <c r="N9" s="50">
        <v>9</v>
      </c>
      <c r="O9" s="50">
        <v>7</v>
      </c>
      <c r="P9" s="6"/>
    </row>
    <row r="10" spans="1:16" x14ac:dyDescent="0.3">
      <c r="A10" s="121"/>
      <c r="B10" s="216">
        <f>'1) Claims Notified'!B10</f>
        <v>2005</v>
      </c>
      <c r="C10" s="198">
        <v>9131556.2700000014</v>
      </c>
      <c r="D10" s="8">
        <v>211585.29</v>
      </c>
      <c r="E10" s="8">
        <v>25413803.659999788</v>
      </c>
      <c r="F10" s="8">
        <v>3511898.87</v>
      </c>
      <c r="G10" s="8">
        <v>5881554.2800000003</v>
      </c>
      <c r="H10" s="35">
        <v>35018842.099999785</v>
      </c>
      <c r="I10" s="8">
        <v>75391096.819999993</v>
      </c>
      <c r="J10" s="9">
        <v>110409938.91999978</v>
      </c>
      <c r="K10" s="10">
        <v>2080186.51</v>
      </c>
      <c r="L10" s="17">
        <f t="shared" si="0"/>
        <v>112490125.42999978</v>
      </c>
      <c r="N10" s="50">
        <v>9</v>
      </c>
      <c r="O10" s="50">
        <v>7</v>
      </c>
      <c r="P10" s="6"/>
    </row>
    <row r="11" spans="1:16" x14ac:dyDescent="0.3">
      <c r="A11" s="121"/>
      <c r="B11" s="216">
        <f>'1) Claims Notified'!B11</f>
        <v>2006</v>
      </c>
      <c r="C11" s="198">
        <v>4702758.1018333342</v>
      </c>
      <c r="D11" s="8">
        <v>118459.90000000001</v>
      </c>
      <c r="E11" s="8">
        <v>27283740.01392287</v>
      </c>
      <c r="F11" s="8">
        <v>7270032.8250083327</v>
      </c>
      <c r="G11" s="8">
        <v>8685105.833075</v>
      </c>
      <c r="H11" s="35">
        <v>43357338.572006203</v>
      </c>
      <c r="I11" s="8">
        <v>106248932.85909697</v>
      </c>
      <c r="J11" s="9">
        <v>149606271.43110317</v>
      </c>
      <c r="K11" s="10">
        <v>1817861.9599990002</v>
      </c>
      <c r="L11" s="17">
        <f t="shared" si="0"/>
        <v>151424133.39110216</v>
      </c>
      <c r="N11" s="50">
        <v>10</v>
      </c>
      <c r="O11" s="50">
        <v>7</v>
      </c>
      <c r="P11" s="6"/>
    </row>
    <row r="12" spans="1:16" x14ac:dyDescent="0.3">
      <c r="A12" s="121"/>
      <c r="B12" s="216">
        <f>'1) Claims Notified'!B12</f>
        <v>2007</v>
      </c>
      <c r="C12" s="198">
        <v>1126798.3434666668</v>
      </c>
      <c r="D12" s="8">
        <v>21028.03</v>
      </c>
      <c r="E12" s="8">
        <v>16278266.615272271</v>
      </c>
      <c r="F12" s="8">
        <v>6602058.1556833331</v>
      </c>
      <c r="G12" s="8">
        <v>7380070.5837083329</v>
      </c>
      <c r="H12" s="35">
        <v>30281423.384663932</v>
      </c>
      <c r="I12" s="8">
        <v>121718312.54925725</v>
      </c>
      <c r="J12" s="9">
        <v>151999735.93392119</v>
      </c>
      <c r="K12" s="10">
        <v>1994771.8599999992</v>
      </c>
      <c r="L12" s="17">
        <f t="shared" si="0"/>
        <v>153994507.79392117</v>
      </c>
      <c r="N12" s="50">
        <v>10</v>
      </c>
      <c r="O12" s="50">
        <v>8</v>
      </c>
      <c r="P12" s="6"/>
    </row>
    <row r="13" spans="1:16" x14ac:dyDescent="0.3">
      <c r="A13" s="121"/>
      <c r="B13" s="216">
        <f>'1) Claims Notified'!B13</f>
        <v>2008</v>
      </c>
      <c r="C13" s="198">
        <v>405342.23</v>
      </c>
      <c r="D13" s="8">
        <v>73815.462250000011</v>
      </c>
      <c r="E13" s="8">
        <v>18228067.4956</v>
      </c>
      <c r="F13" s="8">
        <v>5731731.1678416664</v>
      </c>
      <c r="G13" s="8">
        <v>8149923.5851916661</v>
      </c>
      <c r="H13" s="35">
        <v>32183537.710883334</v>
      </c>
      <c r="I13" s="8">
        <v>150725039.85150734</v>
      </c>
      <c r="J13" s="9">
        <v>182908577.56239069</v>
      </c>
      <c r="K13" s="10">
        <v>1610721.5199997998</v>
      </c>
      <c r="L13" s="17">
        <f t="shared" si="0"/>
        <v>184519299.08239049</v>
      </c>
      <c r="N13" s="50">
        <v>10</v>
      </c>
      <c r="O13" s="50">
        <v>8</v>
      </c>
      <c r="P13" s="6"/>
    </row>
    <row r="14" spans="1:16" x14ac:dyDescent="0.3">
      <c r="A14" s="121"/>
      <c r="B14" s="216">
        <f>'1) Claims Notified'!B14</f>
        <v>2009</v>
      </c>
      <c r="C14" s="198">
        <v>1759028.81</v>
      </c>
      <c r="D14" s="8">
        <v>307565.78639166662</v>
      </c>
      <c r="E14" s="8">
        <v>16725063.227258336</v>
      </c>
      <c r="F14" s="8">
        <v>7761016.1168500008</v>
      </c>
      <c r="G14" s="8">
        <v>9072117.1769416686</v>
      </c>
      <c r="H14" s="35">
        <v>33865762.307441674</v>
      </c>
      <c r="I14" s="8">
        <v>152891242.06183234</v>
      </c>
      <c r="J14" s="9">
        <v>186757004.36927402</v>
      </c>
      <c r="K14" s="10">
        <v>2101976.88</v>
      </c>
      <c r="L14" s="17">
        <f t="shared" si="0"/>
        <v>188858981.24927402</v>
      </c>
      <c r="N14" s="50">
        <v>10</v>
      </c>
      <c r="O14" s="50">
        <v>8</v>
      </c>
      <c r="P14" s="6"/>
    </row>
    <row r="15" spans="1:16" x14ac:dyDescent="0.3">
      <c r="A15" s="121"/>
      <c r="B15" s="216">
        <f>'1) Claims Notified'!B15</f>
        <v>2010</v>
      </c>
      <c r="C15" s="198">
        <v>1335165.98</v>
      </c>
      <c r="D15" s="8">
        <v>211009.19259166668</v>
      </c>
      <c r="E15" s="8">
        <v>18432585.442833338</v>
      </c>
      <c r="F15" s="8">
        <v>8621135.6939916667</v>
      </c>
      <c r="G15" s="8">
        <v>8157891.6851666672</v>
      </c>
      <c r="H15" s="35">
        <v>35422622.014583334</v>
      </c>
      <c r="I15" s="8">
        <v>167319243.17008027</v>
      </c>
      <c r="J15" s="9">
        <v>202741865.18466359</v>
      </c>
      <c r="K15" s="10">
        <v>1108114.5599998999</v>
      </c>
      <c r="L15" s="17">
        <f t="shared" si="0"/>
        <v>203849979.74466351</v>
      </c>
      <c r="N15" s="50">
        <v>10</v>
      </c>
      <c r="O15" s="50">
        <v>8</v>
      </c>
      <c r="P15" s="6"/>
    </row>
    <row r="16" spans="1:16" x14ac:dyDescent="0.3">
      <c r="A16" s="121"/>
      <c r="B16" s="216">
        <f>'1) Claims Notified'!B16</f>
        <v>2011</v>
      </c>
      <c r="C16" s="198">
        <v>1942050.6600000001</v>
      </c>
      <c r="D16" s="8">
        <v>225167.03476666665</v>
      </c>
      <c r="E16" s="8">
        <v>20705139.052274991</v>
      </c>
      <c r="F16" s="8">
        <v>9977317.717408333</v>
      </c>
      <c r="G16" s="8">
        <v>12023223.283299997</v>
      </c>
      <c r="H16" s="35">
        <v>42930847.087749988</v>
      </c>
      <c r="I16" s="8">
        <v>181174872.40259069</v>
      </c>
      <c r="J16" s="9">
        <v>224105719.49034068</v>
      </c>
      <c r="K16" s="10">
        <v>399685.17999896104</v>
      </c>
      <c r="L16" s="17">
        <f t="shared" si="0"/>
        <v>224505404.67033964</v>
      </c>
      <c r="N16" s="50">
        <v>10</v>
      </c>
      <c r="O16" s="50">
        <v>8</v>
      </c>
      <c r="P16" s="6"/>
    </row>
    <row r="17" spans="1:16" x14ac:dyDescent="0.3">
      <c r="A17" s="121"/>
      <c r="B17" s="216">
        <f>'1) Claims Notified'!B17</f>
        <v>2012</v>
      </c>
      <c r="C17" s="198">
        <v>5034819.3</v>
      </c>
      <c r="D17" s="8">
        <v>790713.57121666661</v>
      </c>
      <c r="E17" s="8">
        <v>20470233.531683337</v>
      </c>
      <c r="F17" s="8">
        <v>9713272.340758333</v>
      </c>
      <c r="G17" s="8">
        <v>13483139.573608235</v>
      </c>
      <c r="H17" s="35">
        <v>44457359.017266572</v>
      </c>
      <c r="I17" s="8">
        <v>181690065.42716563</v>
      </c>
      <c r="J17" s="9">
        <v>226147424.4444322</v>
      </c>
      <c r="K17" s="10">
        <v>293042.32</v>
      </c>
      <c r="L17" s="17">
        <f t="shared" si="0"/>
        <v>226440466.76443219</v>
      </c>
      <c r="N17" s="50">
        <v>10</v>
      </c>
      <c r="O17" s="50">
        <v>8</v>
      </c>
      <c r="P17" s="6"/>
    </row>
    <row r="18" spans="1:16" x14ac:dyDescent="0.3">
      <c r="A18" s="125"/>
      <c r="B18" s="216">
        <f>'1) Claims Notified'!B18</f>
        <v>2013</v>
      </c>
      <c r="C18" s="198">
        <v>5566957.9899999993</v>
      </c>
      <c r="D18" s="8">
        <v>1035915.2094333334</v>
      </c>
      <c r="E18" s="8">
        <v>18081314.643475</v>
      </c>
      <c r="F18" s="8">
        <v>7093448.5262583327</v>
      </c>
      <c r="G18" s="8">
        <v>12281814.475941665</v>
      </c>
      <c r="H18" s="35">
        <v>38492492.855108328</v>
      </c>
      <c r="I18" s="8">
        <v>178607045.16046566</v>
      </c>
      <c r="J18" s="9">
        <v>217099538.01557398</v>
      </c>
      <c r="K18" s="10">
        <v>222481.79</v>
      </c>
      <c r="L18" s="17">
        <f t="shared" si="0"/>
        <v>217322019.80557397</v>
      </c>
      <c r="N18" s="50">
        <v>10</v>
      </c>
      <c r="O18" s="50">
        <v>8</v>
      </c>
      <c r="P18" s="6"/>
    </row>
    <row r="19" spans="1:16" x14ac:dyDescent="0.3">
      <c r="A19" s="125"/>
      <c r="B19" s="216">
        <f>'1) Claims Notified'!B19</f>
        <v>2014</v>
      </c>
      <c r="C19" s="198">
        <v>6145066.7699999996</v>
      </c>
      <c r="D19" s="8">
        <v>1284553.3668333334</v>
      </c>
      <c r="E19" s="8">
        <v>15784700.065524003</v>
      </c>
      <c r="F19" s="8">
        <v>7342077.3434749991</v>
      </c>
      <c r="G19" s="8">
        <v>9057614.3098332323</v>
      </c>
      <c r="H19" s="35">
        <v>33468945.085665569</v>
      </c>
      <c r="I19" s="8">
        <v>177544548.4086262</v>
      </c>
      <c r="J19" s="9">
        <v>211013493.49429178</v>
      </c>
      <c r="K19" s="10">
        <v>414769.89999999997</v>
      </c>
      <c r="L19" s="17">
        <f t="shared" si="0"/>
        <v>211428263.39429179</v>
      </c>
      <c r="N19" s="50">
        <v>10</v>
      </c>
      <c r="O19" s="50">
        <v>8</v>
      </c>
      <c r="P19" s="6"/>
    </row>
    <row r="20" spans="1:16" x14ac:dyDescent="0.3">
      <c r="A20" s="125"/>
      <c r="B20" s="216">
        <f>'1) Claims Notified'!B20</f>
        <v>2015</v>
      </c>
      <c r="C20" s="198">
        <v>7394884.3799999999</v>
      </c>
      <c r="D20" s="8">
        <v>1107879.1156916665</v>
      </c>
      <c r="E20" s="8">
        <v>15386583.681341667</v>
      </c>
      <c r="F20" s="8">
        <v>5795149.0442499993</v>
      </c>
      <c r="G20" s="8">
        <v>10913557.234875001</v>
      </c>
      <c r="H20" s="35">
        <v>33203169.076158334</v>
      </c>
      <c r="I20" s="8">
        <v>183446276.30149692</v>
      </c>
      <c r="J20" s="9">
        <v>216649445.37765527</v>
      </c>
      <c r="K20" s="10">
        <v>248761.669998</v>
      </c>
      <c r="L20" s="17">
        <f t="shared" si="0"/>
        <v>216898207.04765326</v>
      </c>
      <c r="N20" s="50">
        <v>10</v>
      </c>
      <c r="O20" s="50">
        <v>8</v>
      </c>
      <c r="P20" s="6"/>
    </row>
    <row r="21" spans="1:16" x14ac:dyDescent="0.3">
      <c r="A21" s="125"/>
      <c r="B21" s="216">
        <f>'1) Claims Notified'!B21</f>
        <v>2016</v>
      </c>
      <c r="C21" s="198">
        <v>5868704.7100000009</v>
      </c>
      <c r="D21" s="8">
        <v>1421307.1827833331</v>
      </c>
      <c r="E21" s="8">
        <v>13593366.032924987</v>
      </c>
      <c r="F21" s="8">
        <v>6597910.5684916666</v>
      </c>
      <c r="G21" s="8">
        <v>9262902.8006916661</v>
      </c>
      <c r="H21" s="35">
        <v>30875486.584891655</v>
      </c>
      <c r="I21" s="8">
        <v>153015204.24461269</v>
      </c>
      <c r="J21" s="9">
        <v>183890690.82950434</v>
      </c>
      <c r="K21" s="10">
        <v>633122.47</v>
      </c>
      <c r="L21" s="17">
        <f t="shared" si="0"/>
        <v>184523813.29950434</v>
      </c>
      <c r="N21" s="50">
        <v>10</v>
      </c>
      <c r="O21" s="50">
        <v>8</v>
      </c>
      <c r="P21" s="6"/>
    </row>
    <row r="22" spans="1:16" x14ac:dyDescent="0.3">
      <c r="A22" s="125"/>
      <c r="B22" s="216">
        <f>'1) Claims Notified'!B22</f>
        <v>2017</v>
      </c>
      <c r="C22" s="198">
        <v>5973432.5999999996</v>
      </c>
      <c r="D22" s="8">
        <v>2260380.4852166669</v>
      </c>
      <c r="E22" s="8">
        <v>11116846.433174498</v>
      </c>
      <c r="F22" s="8">
        <v>5492413.2300916659</v>
      </c>
      <c r="G22" s="8">
        <v>6553478.0220415667</v>
      </c>
      <c r="H22" s="35">
        <v>25423118.170524396</v>
      </c>
      <c r="I22" s="8">
        <v>114904270.48915634</v>
      </c>
      <c r="J22" s="9">
        <v>140327388.65968072</v>
      </c>
      <c r="K22" s="10">
        <v>88090.26999999999</v>
      </c>
      <c r="L22" s="17">
        <f t="shared" si="0"/>
        <v>140415478.92968073</v>
      </c>
      <c r="N22" s="50">
        <v>10</v>
      </c>
      <c r="O22" s="50">
        <v>8</v>
      </c>
      <c r="P22" s="6"/>
    </row>
    <row r="23" spans="1:16" x14ac:dyDescent="0.3">
      <c r="A23" s="125"/>
      <c r="B23" s="216">
        <f>'1) Claims Notified'!B23</f>
        <v>2018</v>
      </c>
      <c r="C23" s="198">
        <v>3533847.8099999996</v>
      </c>
      <c r="D23" s="8">
        <v>1618019.5721416664</v>
      </c>
      <c r="E23" s="8">
        <v>6079855.4180833343</v>
      </c>
      <c r="F23" s="8">
        <v>2729416.6039583334</v>
      </c>
      <c r="G23" s="8">
        <v>3411019.2151583331</v>
      </c>
      <c r="H23" s="35">
        <v>13838310.809341665</v>
      </c>
      <c r="I23" s="8">
        <v>69187475.069975004</v>
      </c>
      <c r="J23" s="9">
        <v>83025785.879316673</v>
      </c>
      <c r="K23" s="10">
        <v>174352.66</v>
      </c>
      <c r="L23" s="17">
        <f t="shared" si="0"/>
        <v>83200138.539316669</v>
      </c>
      <c r="N23" s="50">
        <v>10</v>
      </c>
      <c r="O23" s="50">
        <v>8</v>
      </c>
      <c r="P23" s="6"/>
    </row>
    <row r="24" spans="1:16" x14ac:dyDescent="0.3">
      <c r="A24" s="125"/>
      <c r="B24" s="216">
        <f>'1) Claims Notified'!B24</f>
        <v>2019</v>
      </c>
      <c r="C24" s="198">
        <v>902696.59000000008</v>
      </c>
      <c r="D24" s="8">
        <v>606334.37640833342</v>
      </c>
      <c r="E24" s="8">
        <v>2083020.4089833335</v>
      </c>
      <c r="F24" s="8">
        <v>1497558.7235916667</v>
      </c>
      <c r="G24" s="8">
        <v>1162934.5131166666</v>
      </c>
      <c r="H24" s="35">
        <v>5349848.0220999997</v>
      </c>
      <c r="I24" s="8">
        <v>21805245.991616566</v>
      </c>
      <c r="J24" s="9">
        <v>27155094.013716564</v>
      </c>
      <c r="K24" s="10">
        <v>92954.37</v>
      </c>
      <c r="L24" s="17">
        <f t="shared" si="0"/>
        <v>27248048.383716565</v>
      </c>
      <c r="N24" s="50">
        <v>10</v>
      </c>
      <c r="O24" s="50">
        <v>8</v>
      </c>
      <c r="P24" s="6"/>
    </row>
    <row r="25" spans="1:16" x14ac:dyDescent="0.3">
      <c r="A25" s="125"/>
      <c r="B25" s="217">
        <f>'1) Claims Notified'!B25</f>
        <v>2020</v>
      </c>
      <c r="C25" s="198">
        <v>163451.46000000002</v>
      </c>
      <c r="D25" s="8">
        <v>34123.589999999997</v>
      </c>
      <c r="E25" s="8">
        <v>257341.3145833333</v>
      </c>
      <c r="F25" s="8">
        <v>83956.069999999992</v>
      </c>
      <c r="G25" s="8">
        <v>210367.86000000002</v>
      </c>
      <c r="H25" s="35">
        <v>585788.83458333334</v>
      </c>
      <c r="I25" s="8">
        <v>3125691.4236363638</v>
      </c>
      <c r="J25" s="9">
        <v>3711480.258219697</v>
      </c>
      <c r="K25" s="10">
        <v>4961.3999999999996</v>
      </c>
      <c r="L25" s="17">
        <f t="shared" si="0"/>
        <v>3716441.658219697</v>
      </c>
      <c r="N25" s="51">
        <v>8</v>
      </c>
      <c r="O25" s="51">
        <v>8</v>
      </c>
      <c r="P25" s="6"/>
    </row>
    <row r="26" spans="1:16" x14ac:dyDescent="0.3">
      <c r="A26" s="121"/>
      <c r="B26" s="222" t="s">
        <v>6</v>
      </c>
      <c r="C26" s="18">
        <f>SUM(C6:C25)</f>
        <v>128947688.18685307</v>
      </c>
      <c r="D26" s="36">
        <f t="shared" ref="D26:K26" si="1">SUM(D6:D25)</f>
        <v>12137117.185724998</v>
      </c>
      <c r="E26" s="19">
        <f t="shared" si="1"/>
        <v>333033179.7228086</v>
      </c>
      <c r="F26" s="19">
        <f t="shared" si="1"/>
        <v>107380941.39059268</v>
      </c>
      <c r="G26" s="19">
        <f t="shared" si="1"/>
        <v>139180267.82264969</v>
      </c>
      <c r="H26" s="18">
        <f t="shared" si="1"/>
        <v>591731506.12177587</v>
      </c>
      <c r="I26" s="18">
        <f t="shared" si="1"/>
        <v>2268499575.328608</v>
      </c>
      <c r="J26" s="19">
        <f t="shared" si="1"/>
        <v>2860231081.4503846</v>
      </c>
      <c r="K26" s="37">
        <f t="shared" si="1"/>
        <v>40609863.739994295</v>
      </c>
      <c r="L26" s="37">
        <f t="shared" si="0"/>
        <v>2900840945.1903791</v>
      </c>
      <c r="N26" s="6"/>
      <c r="O26" s="6"/>
      <c r="P26" s="6"/>
    </row>
    <row r="27" spans="1:16" x14ac:dyDescent="0.3">
      <c r="A27" s="121"/>
      <c r="B27" s="223"/>
      <c r="N27" s="6"/>
      <c r="O27" s="6"/>
      <c r="P27" s="6"/>
    </row>
    <row r="28" spans="1:16" x14ac:dyDescent="0.3">
      <c r="A28" s="121"/>
    </row>
    <row r="29" spans="1:16" x14ac:dyDescent="0.3"/>
    <row r="30" spans="1:16" x14ac:dyDescent="0.3">
      <c r="B30" s="43" t="s">
        <v>12</v>
      </c>
      <c r="J30" s="140"/>
      <c r="L30" s="140"/>
    </row>
    <row r="31" spans="1:16" ht="12.9" x14ac:dyDescent="0.35">
      <c r="B31" s="44" t="s">
        <v>62</v>
      </c>
      <c r="J31" s="140"/>
      <c r="L31" s="140"/>
    </row>
    <row r="32" spans="1:16" ht="12.9" x14ac:dyDescent="0.35">
      <c r="B32" s="44" t="s">
        <v>14</v>
      </c>
      <c r="J32" s="140"/>
      <c r="L32" s="140"/>
    </row>
    <row r="33" spans="2:12" ht="12.9" x14ac:dyDescent="0.35">
      <c r="B33" s="44" t="s">
        <v>28</v>
      </c>
      <c r="J33" s="141"/>
      <c r="L33" s="140"/>
    </row>
    <row r="34" spans="2:12" ht="12.9" x14ac:dyDescent="0.35">
      <c r="B34" s="44" t="s">
        <v>21</v>
      </c>
    </row>
    <row r="35" spans="2:12" x14ac:dyDescent="0.3"/>
  </sheetData>
  <sheetProtection sheet="1" objects="1" scenarios="1"/>
  <mergeCells count="1">
    <mergeCell ref="B4:L4"/>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3208eb9c-92d8-4bca-8786-5a20df24df72" origin="userSelected"/>
</file>

<file path=customXml/itemProps1.xml><?xml version="1.0" encoding="utf-8"?>
<ds:datastoreItem xmlns:ds="http://schemas.openxmlformats.org/officeDocument/2006/customXml" ds:itemID="{2C0A9D01-F454-4232-8916-DFB6D790B39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Disclaimer</vt:lpstr>
      <vt:lpstr>Data for Website</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11) Mesothelioma info (SY)</vt:lpstr>
      <vt:lpstr>'1) Claims Notified'!Print_Area</vt:lpstr>
      <vt:lpstr>'10) Mesothelioma info (NY)'!Print_Area</vt:lpstr>
      <vt:lpstr>'2) Nil Settled (NY)'!Print_Area</vt:lpstr>
      <vt:lpstr>'3) Nil Settled (SY)'!Print_Area</vt:lpstr>
      <vt:lpstr>'4) Settled At Cost (NY)'!Print_Area</vt:lpstr>
      <vt:lpstr>'5) Settled At Cost (SY)'!Print_Area</vt:lpstr>
      <vt:lpstr>'6) Incurred (NY)'!Print_Area</vt:lpstr>
      <vt:lpstr>'8) Paid on Settled (SY)'!Print_Area</vt:lpstr>
      <vt:lpstr>'9) Average Age (NY)'!Print_Area</vt:lpstr>
    </vt:vector>
  </TitlesOfParts>
  <Company>Norwich Union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Taylor</dc:creator>
  <cp:lastModifiedBy>Robert J Brooks</cp:lastModifiedBy>
  <cp:lastPrinted>2016-08-01T16:06:40Z</cp:lastPrinted>
  <dcterms:created xsi:type="dcterms:W3CDTF">2007-05-24T11:51:49Z</dcterms:created>
  <dcterms:modified xsi:type="dcterms:W3CDTF">2021-11-01T12:07:49Z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7d87a925-79c0-486c-afb3-d86e6f9d31f2</vt:lpwstr>
  </property>
  <property fmtid="{D5CDD505-2E9C-101B-9397-08002B2CF9AE}" pid="3" name="bjDocumentSecurityLabel">
    <vt:lpwstr>No Marking</vt:lpwstr>
  </property>
  <property fmtid="{D5CDD505-2E9C-101B-9397-08002B2CF9AE}" pid="4" name="bjSaver">
    <vt:lpwstr>wRV/r3RgYSqOXIn4z2MMOXnWST8qH3zI</vt:lpwstr>
  </property>
  <property fmtid="{D5CDD505-2E9C-101B-9397-08002B2CF9AE}" pid="5" name="MSIP_Label_d347b247-e90e-43a3-9d7b-004f14ae6873_Enabled">
    <vt:lpwstr>true</vt:lpwstr>
  </property>
  <property fmtid="{D5CDD505-2E9C-101B-9397-08002B2CF9AE}" pid="6" name="MSIP_Label_d347b247-e90e-43a3-9d7b-004f14ae6873_SetDate">
    <vt:lpwstr>2021-10-25T12:11:54Z</vt:lpwstr>
  </property>
  <property fmtid="{D5CDD505-2E9C-101B-9397-08002B2CF9AE}" pid="7" name="MSIP_Label_d347b247-e90e-43a3-9d7b-004f14ae6873_Method">
    <vt:lpwstr>Standard</vt:lpwstr>
  </property>
  <property fmtid="{D5CDD505-2E9C-101B-9397-08002B2CF9AE}" pid="8" name="MSIP_Label_d347b247-e90e-43a3-9d7b-004f14ae6873_Name">
    <vt:lpwstr>d347b247-e90e-43a3-9d7b-004f14ae6873</vt:lpwstr>
  </property>
  <property fmtid="{D5CDD505-2E9C-101B-9397-08002B2CF9AE}" pid="9" name="MSIP_Label_d347b247-e90e-43a3-9d7b-004f14ae6873_SiteId">
    <vt:lpwstr>76e3921f-489b-4b7e-9547-9ea297add9b5</vt:lpwstr>
  </property>
  <property fmtid="{D5CDD505-2E9C-101B-9397-08002B2CF9AE}" pid="10" name="MSIP_Label_d347b247-e90e-43a3-9d7b-004f14ae6873_ActionId">
    <vt:lpwstr>2591bfcf-b232-4363-bfff-c3a95a1c036b</vt:lpwstr>
  </property>
  <property fmtid="{D5CDD505-2E9C-101B-9397-08002B2CF9AE}" pid="11" name="MSIP_Label_d347b247-e90e-43a3-9d7b-004f14ae6873_ContentBits">
    <vt:lpwstr>0</vt:lpwstr>
  </property>
</Properties>
</file>