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U:\Admin\572\Non-life space\Library\UK Asbestos Working Party\Files on IFoA website\AWP Models and spreadsheets\Aggregated market data\"/>
    </mc:Choice>
  </mc:AlternateContent>
  <xr:revisionPtr revIDLastSave="0" documentId="14_{3DE9E8E9-8F40-4286-8582-8F6FCF1A3CD5}" xr6:coauthVersionLast="46" xr6:coauthVersionMax="46" xr10:uidLastSave="{00000000-0000-0000-0000-000000000000}"/>
  <bookViews>
    <workbookView xWindow="-120" yWindow="-120" windowWidth="25440" windowHeight="15390" xr2:uid="{F19EF6E4-5339-4E7F-ACB6-852C2222AC01}"/>
  </bookViews>
  <sheets>
    <sheet name="Disclaimer" sheetId="38" r:id="rId1"/>
    <sheet name="Data for Website" sheetId="28" r:id="rId2"/>
    <sheet name="1) Claims Notified" sheetId="1" r:id="rId3"/>
    <sheet name="2) Nil Settled (NY)" sheetId="3" r:id="rId4"/>
    <sheet name="3) Nil Settled (SY)" sheetId="20" r:id="rId5"/>
    <sheet name="4) Settled At Cost (NY)" sheetId="4" r:id="rId6"/>
    <sheet name="5) Settled At Cost (SY)" sheetId="5" r:id="rId7"/>
    <sheet name="6) Incurred (NY)" sheetId="9" r:id="rId8"/>
    <sheet name="7) Paid on Settled (NY)" sheetId="23" r:id="rId9"/>
    <sheet name="8) Paid on Settled (SY)" sheetId="19" r:id="rId10"/>
    <sheet name="9) Average Age (NY)" sheetId="11" r:id="rId11"/>
    <sheet name="10) Mesothelioma info (NY)" sheetId="21" r:id="rId12"/>
    <sheet name="11) Mesothelioma info (SY)" sheetId="22" r:id="rId13"/>
    <sheet name="12) Immunotherapy" sheetId="24" r:id="rId14"/>
  </sheets>
  <definedNames>
    <definedName name="ID" localSheetId="2" hidden="1">"af5b3b83-8b3f-4de4-a33c-1a72b7b90915"</definedName>
    <definedName name="ID" localSheetId="11" hidden="1">"22cc6682-9bb5-4e30-b0a4-139e585268ca"</definedName>
    <definedName name="ID" localSheetId="12" hidden="1">"09e380e0-a0de-43f6-a9e1-5cea52c75479"</definedName>
    <definedName name="ID" localSheetId="13" hidden="1">"9eee550b-8302-4806-a887-268a39c22565"</definedName>
    <definedName name="ID" localSheetId="3" hidden="1">"6eb94c74-0af2-4ca3-abe7-1f56fadce3fe"</definedName>
    <definedName name="ID" localSheetId="4" hidden="1">"52e34a5d-b829-4488-bb1e-fa936c99c610"</definedName>
    <definedName name="ID" localSheetId="5" hidden="1">"1edba935-9b47-47c0-b7ff-556577ab3d57"</definedName>
    <definedName name="ID" localSheetId="6" hidden="1">"3268d8ad-8165-4935-a11c-1caca799e03a"</definedName>
    <definedName name="ID" localSheetId="7" hidden="1">"ec465c6d-1ad3-4f21-a7ec-bc9d5dc5a5dc"</definedName>
    <definedName name="ID" localSheetId="8" hidden="1">"9dbf0870-4dc4-4fd3-877f-7102aeeb739e"</definedName>
    <definedName name="ID" localSheetId="9" hidden="1">"045548f3-d140-4115-a07d-3f63c1a39366"</definedName>
    <definedName name="ID" localSheetId="10" hidden="1">"61d8b3ea-a8c1-4001-8740-c4a096eb99ae"</definedName>
    <definedName name="_xlnm.Print_Area" localSheetId="2">'1) Claims Notified'!$B$3:$M$36</definedName>
    <definedName name="_xlnm.Print_Area" localSheetId="11">'10) Mesothelioma info (NY)'!$B$3:$U$44</definedName>
    <definedName name="_xlnm.Print_Area" localSheetId="12">'11) Mesothelioma info (SY)'!$B$3:$L$37</definedName>
    <definedName name="_xlnm.Print_Area" localSheetId="3">'2) Nil Settled (NY)'!$B$3:$O$31</definedName>
    <definedName name="_xlnm.Print_Area" localSheetId="4">'3) Nil Settled (SY)'!$B$3:$O$31</definedName>
    <definedName name="_xlnm.Print_Area" localSheetId="5">'4) Settled At Cost (NY)'!$B$3:$O$31</definedName>
    <definedName name="_xlnm.Print_Area" localSheetId="6">'5) Settled At Cost (SY)'!$B$3:$O$32</definedName>
    <definedName name="_xlnm.Print_Area" localSheetId="7">'6) Incurred (NY)'!$B$3:$O$32</definedName>
    <definedName name="_xlnm.Print_Area" localSheetId="8">'7) Paid on Settled (NY)'!$B$3:$O$32</definedName>
    <definedName name="_xlnm.Print_Area" localSheetId="9">'8) Paid on Settled (SY)'!$B$3:$O$32</definedName>
    <definedName name="_xlnm.Print_Area" localSheetId="10">'9) Average Age (NY)'!$B$3:$O$34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8" i="22" l="1"/>
  <c r="O28" i="22"/>
  <c r="N28" i="22"/>
  <c r="N64" i="22" s="1"/>
  <c r="M28" i="22"/>
  <c r="L28" i="22"/>
  <c r="K28" i="22"/>
  <c r="K64" i="22" s="1"/>
  <c r="J28" i="22"/>
  <c r="J64" i="22" s="1"/>
  <c r="I28" i="22"/>
  <c r="I64" i="22" s="1"/>
  <c r="H28" i="22"/>
  <c r="H64" i="22" s="1"/>
  <c r="G28" i="22"/>
  <c r="F28" i="22"/>
  <c r="E28" i="22"/>
  <c r="D28" i="22"/>
  <c r="C28" i="22"/>
  <c r="C64" i="22" s="1"/>
  <c r="P64" i="22"/>
  <c r="B64" i="22"/>
  <c r="O63" i="22"/>
  <c r="G63" i="22"/>
  <c r="B63" i="22"/>
  <c r="N62" i="22"/>
  <c r="F62" i="22"/>
  <c r="B62" i="22"/>
  <c r="M61" i="22"/>
  <c r="E61" i="22"/>
  <c r="B61" i="22"/>
  <c r="L60" i="22"/>
  <c r="D60" i="22"/>
  <c r="B60" i="22"/>
  <c r="B59" i="22"/>
  <c r="B58" i="22"/>
  <c r="B57" i="22"/>
  <c r="B56" i="22"/>
  <c r="B55" i="22"/>
  <c r="N54" i="22"/>
  <c r="F54" i="22"/>
  <c r="B54" i="22"/>
  <c r="M53" i="22"/>
  <c r="E53" i="22"/>
  <c r="B53" i="22"/>
  <c r="L52" i="22"/>
  <c r="D52" i="22"/>
  <c r="B52" i="22"/>
  <c r="K51" i="22"/>
  <c r="C51" i="22"/>
  <c r="B51" i="22"/>
  <c r="J50" i="22"/>
  <c r="B50" i="22"/>
  <c r="I49" i="22"/>
  <c r="B49" i="22"/>
  <c r="P48" i="22"/>
  <c r="O48" i="22"/>
  <c r="N48" i="22"/>
  <c r="M48" i="22"/>
  <c r="L48" i="22"/>
  <c r="K48" i="22"/>
  <c r="J48" i="22"/>
  <c r="I48" i="22"/>
  <c r="H48" i="22"/>
  <c r="G48" i="22"/>
  <c r="F48" i="22"/>
  <c r="E48" i="22"/>
  <c r="D48" i="22"/>
  <c r="C48" i="22"/>
  <c r="B48" i="22"/>
  <c r="P47" i="22"/>
  <c r="O47" i="22"/>
  <c r="N47" i="22"/>
  <c r="M47" i="22"/>
  <c r="L47" i="22"/>
  <c r="K47" i="22"/>
  <c r="J47" i="22"/>
  <c r="I47" i="22"/>
  <c r="H47" i="22"/>
  <c r="G47" i="22"/>
  <c r="F47" i="22"/>
  <c r="E47" i="22"/>
  <c r="D47" i="22"/>
  <c r="C47" i="22"/>
  <c r="B47" i="22"/>
  <c r="P46" i="22"/>
  <c r="O46" i="22"/>
  <c r="N46" i="22"/>
  <c r="M46" i="22"/>
  <c r="L46" i="22"/>
  <c r="K46" i="22"/>
  <c r="J46" i="22"/>
  <c r="I46" i="22"/>
  <c r="H46" i="22"/>
  <c r="G46" i="22"/>
  <c r="F46" i="22"/>
  <c r="E46" i="22"/>
  <c r="D46" i="22"/>
  <c r="C46" i="22"/>
  <c r="B46" i="22"/>
  <c r="P45" i="22"/>
  <c r="O45" i="22"/>
  <c r="N45" i="22"/>
  <c r="M45" i="22"/>
  <c r="L45" i="22"/>
  <c r="K45" i="22"/>
  <c r="J45" i="22"/>
  <c r="I45" i="22"/>
  <c r="H45" i="22"/>
  <c r="G45" i="22"/>
  <c r="F45" i="22"/>
  <c r="E45" i="22"/>
  <c r="D45" i="22"/>
  <c r="C45" i="22"/>
  <c r="B45" i="22"/>
  <c r="P44" i="22"/>
  <c r="O44" i="22"/>
  <c r="N44" i="22"/>
  <c r="M44" i="22"/>
  <c r="L44" i="22"/>
  <c r="K44" i="22"/>
  <c r="J44" i="22"/>
  <c r="I44" i="22"/>
  <c r="H44" i="22"/>
  <c r="G44" i="22"/>
  <c r="F44" i="22"/>
  <c r="E44" i="22"/>
  <c r="D44" i="22"/>
  <c r="C44" i="22"/>
  <c r="O64" i="22"/>
  <c r="M64" i="22"/>
  <c r="G64" i="22"/>
  <c r="F64" i="22"/>
  <c r="E64" i="22"/>
  <c r="D64" i="22"/>
  <c r="P63" i="22"/>
  <c r="N63" i="22"/>
  <c r="M63" i="22"/>
  <c r="L63" i="22"/>
  <c r="K63" i="22"/>
  <c r="J63" i="22"/>
  <c r="I63" i="22"/>
  <c r="H63" i="22"/>
  <c r="F63" i="22"/>
  <c r="E63" i="22"/>
  <c r="D63" i="22"/>
  <c r="C63" i="22"/>
  <c r="B27" i="22"/>
  <c r="P62" i="22"/>
  <c r="O62" i="22"/>
  <c r="M62" i="22"/>
  <c r="L62" i="22"/>
  <c r="K62" i="22"/>
  <c r="J62" i="22"/>
  <c r="I62" i="22"/>
  <c r="H62" i="22"/>
  <c r="G62" i="22"/>
  <c r="E62" i="22"/>
  <c r="D62" i="22"/>
  <c r="C62" i="22"/>
  <c r="B26" i="22"/>
  <c r="P61" i="22"/>
  <c r="O61" i="22"/>
  <c r="N61" i="22"/>
  <c r="L61" i="22"/>
  <c r="K61" i="22"/>
  <c r="J61" i="22"/>
  <c r="I61" i="22"/>
  <c r="H61" i="22"/>
  <c r="G61" i="22"/>
  <c r="F61" i="22"/>
  <c r="D61" i="22"/>
  <c r="C61" i="22"/>
  <c r="B25" i="22"/>
  <c r="P60" i="22"/>
  <c r="O60" i="22"/>
  <c r="N60" i="22"/>
  <c r="M60" i="22"/>
  <c r="K60" i="22"/>
  <c r="J60" i="22"/>
  <c r="I60" i="22"/>
  <c r="H60" i="22"/>
  <c r="G60" i="22"/>
  <c r="F60" i="22"/>
  <c r="E60" i="22"/>
  <c r="C60" i="22"/>
  <c r="B24" i="22"/>
  <c r="B23" i="22"/>
  <c r="P59" i="22"/>
  <c r="O59" i="22"/>
  <c r="N59" i="22"/>
  <c r="M59" i="22"/>
  <c r="L59" i="22"/>
  <c r="K59" i="22"/>
  <c r="J59" i="22"/>
  <c r="I59" i="22"/>
  <c r="H59" i="22"/>
  <c r="G59" i="22"/>
  <c r="F59" i="22"/>
  <c r="E59" i="22"/>
  <c r="D59" i="22"/>
  <c r="C59" i="22"/>
  <c r="B22" i="22"/>
  <c r="P58" i="22"/>
  <c r="O58" i="22"/>
  <c r="N58" i="22"/>
  <c r="M58" i="22"/>
  <c r="L58" i="22"/>
  <c r="K58" i="22"/>
  <c r="J58" i="22"/>
  <c r="I58" i="22"/>
  <c r="H58" i="22"/>
  <c r="G58" i="22"/>
  <c r="F58" i="22"/>
  <c r="E58" i="22"/>
  <c r="D58" i="22"/>
  <c r="C58" i="22"/>
  <c r="B21" i="22"/>
  <c r="P57" i="22"/>
  <c r="O57" i="22"/>
  <c r="N57" i="22"/>
  <c r="M57" i="22"/>
  <c r="L57" i="22"/>
  <c r="K57" i="22"/>
  <c r="J57" i="22"/>
  <c r="I57" i="22"/>
  <c r="H57" i="22"/>
  <c r="G57" i="22"/>
  <c r="F57" i="22"/>
  <c r="E57" i="22"/>
  <c r="D57" i="22"/>
  <c r="C57" i="22"/>
  <c r="B20" i="22"/>
  <c r="P56" i="22"/>
  <c r="O56" i="22"/>
  <c r="N56" i="22"/>
  <c r="M56" i="22"/>
  <c r="L56" i="22"/>
  <c r="K56" i="22"/>
  <c r="J56" i="22"/>
  <c r="I56" i="22"/>
  <c r="H56" i="22"/>
  <c r="G56" i="22"/>
  <c r="F56" i="22"/>
  <c r="E56" i="22"/>
  <c r="D56" i="22"/>
  <c r="C56" i="22"/>
  <c r="B19" i="22"/>
  <c r="P55" i="22"/>
  <c r="O55" i="22"/>
  <c r="N55" i="22"/>
  <c r="M55" i="22"/>
  <c r="L55" i="22"/>
  <c r="K55" i="22"/>
  <c r="J55" i="22"/>
  <c r="I55" i="22"/>
  <c r="H55" i="22"/>
  <c r="G55" i="22"/>
  <c r="F55" i="22"/>
  <c r="E55" i="22"/>
  <c r="D55" i="22"/>
  <c r="C55" i="22"/>
  <c r="B18" i="22"/>
  <c r="B17" i="22"/>
  <c r="B16" i="22"/>
  <c r="B15" i="22"/>
  <c r="B14" i="22"/>
  <c r="B13" i="22"/>
  <c r="P54" i="22"/>
  <c r="O54" i="22"/>
  <c r="M54" i="22"/>
  <c r="L54" i="22"/>
  <c r="K54" i="22"/>
  <c r="J54" i="22"/>
  <c r="I54" i="22"/>
  <c r="H54" i="22"/>
  <c r="G54" i="22"/>
  <c r="E54" i="22"/>
  <c r="D54" i="22"/>
  <c r="C54" i="22"/>
  <c r="B12" i="22"/>
  <c r="P53" i="22"/>
  <c r="O53" i="22"/>
  <c r="N53" i="22"/>
  <c r="L53" i="22"/>
  <c r="K53" i="22"/>
  <c r="J53" i="22"/>
  <c r="I53" i="22"/>
  <c r="H53" i="22"/>
  <c r="G53" i="22"/>
  <c r="F53" i="22"/>
  <c r="D53" i="22"/>
  <c r="C53" i="22"/>
  <c r="B11" i="22"/>
  <c r="P52" i="22"/>
  <c r="O52" i="22"/>
  <c r="N52" i="22"/>
  <c r="M52" i="22"/>
  <c r="K52" i="22"/>
  <c r="J52" i="22"/>
  <c r="I52" i="22"/>
  <c r="H52" i="22"/>
  <c r="G52" i="22"/>
  <c r="F52" i="22"/>
  <c r="E52" i="22"/>
  <c r="C52" i="22"/>
  <c r="B10" i="22"/>
  <c r="P51" i="22"/>
  <c r="O51" i="22"/>
  <c r="N51" i="22"/>
  <c r="M51" i="22"/>
  <c r="L51" i="22"/>
  <c r="J51" i="22"/>
  <c r="I51" i="22"/>
  <c r="H51" i="22"/>
  <c r="G51" i="22"/>
  <c r="F51" i="22"/>
  <c r="E51" i="22"/>
  <c r="D51" i="22"/>
  <c r="B9" i="22"/>
  <c r="P50" i="22"/>
  <c r="O50" i="22"/>
  <c r="N50" i="22"/>
  <c r="M50" i="22"/>
  <c r="L50" i="22"/>
  <c r="K50" i="22"/>
  <c r="I50" i="22"/>
  <c r="H50" i="22"/>
  <c r="G50" i="22"/>
  <c r="F50" i="22"/>
  <c r="E50" i="22"/>
  <c r="D50" i="22"/>
  <c r="C50" i="22"/>
  <c r="B8" i="22"/>
  <c r="P49" i="22"/>
  <c r="O49" i="22"/>
  <c r="N49" i="22"/>
  <c r="M49" i="22"/>
  <c r="L49" i="22"/>
  <c r="K49" i="22"/>
  <c r="J49" i="22"/>
  <c r="H49" i="22"/>
  <c r="G49" i="22"/>
  <c r="F49" i="22"/>
  <c r="E49" i="22"/>
  <c r="D49" i="22"/>
  <c r="C49" i="22"/>
  <c r="U64" i="21"/>
  <c r="T64" i="21"/>
  <c r="S64" i="21"/>
  <c r="R64" i="21"/>
  <c r="Q64" i="21"/>
  <c r="P64" i="21"/>
  <c r="O64" i="21"/>
  <c r="N64" i="21"/>
  <c r="M64" i="21"/>
  <c r="L64" i="21"/>
  <c r="K64" i="21"/>
  <c r="J64" i="21"/>
  <c r="I64" i="21"/>
  <c r="H64" i="21"/>
  <c r="G64" i="21"/>
  <c r="F64" i="21"/>
  <c r="E64" i="21"/>
  <c r="D64" i="21"/>
  <c r="C64" i="21"/>
  <c r="B64" i="21"/>
  <c r="U63" i="21"/>
  <c r="T63" i="21"/>
  <c r="S63" i="21"/>
  <c r="R63" i="21"/>
  <c r="Q63" i="21"/>
  <c r="P63" i="21"/>
  <c r="O63" i="21"/>
  <c r="N63" i="21"/>
  <c r="M63" i="21"/>
  <c r="L63" i="21"/>
  <c r="K63" i="21"/>
  <c r="J63" i="21"/>
  <c r="I63" i="21"/>
  <c r="H63" i="21"/>
  <c r="G63" i="21"/>
  <c r="F63" i="21"/>
  <c r="E63" i="21"/>
  <c r="D63" i="21"/>
  <c r="C63" i="21"/>
  <c r="B63" i="21"/>
  <c r="U62" i="21"/>
  <c r="T62" i="21"/>
  <c r="S62" i="21"/>
  <c r="R62" i="21"/>
  <c r="Q62" i="21"/>
  <c r="P62" i="21"/>
  <c r="O62" i="21"/>
  <c r="N62" i="21"/>
  <c r="M62" i="21"/>
  <c r="L62" i="21"/>
  <c r="K62" i="21"/>
  <c r="J62" i="21"/>
  <c r="I62" i="21"/>
  <c r="H62" i="21"/>
  <c r="G62" i="21"/>
  <c r="F62" i="21"/>
  <c r="E62" i="21"/>
  <c r="D62" i="21"/>
  <c r="C62" i="21"/>
  <c r="B62" i="21"/>
  <c r="U61" i="21"/>
  <c r="T61" i="21"/>
  <c r="S61" i="21"/>
  <c r="R61" i="21"/>
  <c r="Q61" i="21"/>
  <c r="P61" i="21"/>
  <c r="O61" i="21"/>
  <c r="N61" i="21"/>
  <c r="M61" i="21"/>
  <c r="L61" i="21"/>
  <c r="K61" i="21"/>
  <c r="J61" i="21"/>
  <c r="I61" i="21"/>
  <c r="H61" i="21"/>
  <c r="G61" i="21"/>
  <c r="F61" i="21"/>
  <c r="E61" i="21"/>
  <c r="D61" i="21"/>
  <c r="C61" i="21"/>
  <c r="B61" i="21"/>
  <c r="U60" i="21"/>
  <c r="T60" i="21"/>
  <c r="S60" i="21"/>
  <c r="R60" i="21"/>
  <c r="Q60" i="21"/>
  <c r="P60" i="21"/>
  <c r="O60" i="21"/>
  <c r="N60" i="21"/>
  <c r="M60" i="21"/>
  <c r="L60" i="21"/>
  <c r="K60" i="21"/>
  <c r="J60" i="21"/>
  <c r="I60" i="21"/>
  <c r="H60" i="21"/>
  <c r="G60" i="21"/>
  <c r="F60" i="21"/>
  <c r="E60" i="21"/>
  <c r="D60" i="21"/>
  <c r="C60" i="21"/>
  <c r="B60" i="21"/>
  <c r="U59" i="21"/>
  <c r="T59" i="21"/>
  <c r="S59" i="21"/>
  <c r="R59" i="21"/>
  <c r="Q59" i="21"/>
  <c r="P59" i="21"/>
  <c r="O59" i="21"/>
  <c r="N59" i="21"/>
  <c r="M59" i="21"/>
  <c r="L59" i="21"/>
  <c r="K59" i="21"/>
  <c r="J59" i="21"/>
  <c r="I59" i="21"/>
  <c r="H59" i="21"/>
  <c r="G59" i="21"/>
  <c r="F59" i="21"/>
  <c r="E59" i="21"/>
  <c r="D59" i="21"/>
  <c r="C59" i="21"/>
  <c r="B59" i="21"/>
  <c r="U58" i="21"/>
  <c r="T58" i="21"/>
  <c r="S58" i="21"/>
  <c r="R58" i="21"/>
  <c r="Q58" i="21"/>
  <c r="P58" i="21"/>
  <c r="O58" i="21"/>
  <c r="N58" i="21"/>
  <c r="M58" i="21"/>
  <c r="L58" i="21"/>
  <c r="K58" i="21"/>
  <c r="J58" i="21"/>
  <c r="I58" i="21"/>
  <c r="H58" i="21"/>
  <c r="G58" i="21"/>
  <c r="F58" i="21"/>
  <c r="E58" i="21"/>
  <c r="D58" i="21"/>
  <c r="C58" i="21"/>
  <c r="B58" i="21"/>
  <c r="U57" i="21"/>
  <c r="T57" i="21"/>
  <c r="S57" i="21"/>
  <c r="R57" i="21"/>
  <c r="Q57" i="21"/>
  <c r="P57" i="21"/>
  <c r="O57" i="21"/>
  <c r="N57" i="21"/>
  <c r="M57" i="21"/>
  <c r="L57" i="21"/>
  <c r="K57" i="21"/>
  <c r="J57" i="21"/>
  <c r="I57" i="21"/>
  <c r="H57" i="21"/>
  <c r="G57" i="21"/>
  <c r="F57" i="21"/>
  <c r="E57" i="21"/>
  <c r="D57" i="21"/>
  <c r="C57" i="21"/>
  <c r="B57" i="21"/>
  <c r="U56" i="21"/>
  <c r="T56" i="21"/>
  <c r="S56" i="21"/>
  <c r="R56" i="21"/>
  <c r="Q56" i="21"/>
  <c r="P56" i="21"/>
  <c r="O56" i="21"/>
  <c r="N56" i="21"/>
  <c r="M56" i="21"/>
  <c r="L56" i="21"/>
  <c r="K56" i="21"/>
  <c r="J56" i="21"/>
  <c r="I56" i="21"/>
  <c r="H56" i="21"/>
  <c r="G56" i="21"/>
  <c r="F56" i="21"/>
  <c r="E56" i="21"/>
  <c r="D56" i="21"/>
  <c r="C56" i="21"/>
  <c r="B56" i="21"/>
  <c r="U55" i="21"/>
  <c r="T55" i="21"/>
  <c r="S55" i="21"/>
  <c r="R55" i="21"/>
  <c r="Q55" i="21"/>
  <c r="P55" i="21"/>
  <c r="O55" i="21"/>
  <c r="N55" i="21"/>
  <c r="M55" i="21"/>
  <c r="L55" i="21"/>
  <c r="K55" i="21"/>
  <c r="J55" i="21"/>
  <c r="I55" i="21"/>
  <c r="H55" i="21"/>
  <c r="G55" i="21"/>
  <c r="F55" i="21"/>
  <c r="E55" i="21"/>
  <c r="D55" i="21"/>
  <c r="C55" i="21"/>
  <c r="B55" i="21"/>
  <c r="U54" i="21"/>
  <c r="T54" i="21"/>
  <c r="S54" i="21"/>
  <c r="R54" i="21"/>
  <c r="Q54" i="21"/>
  <c r="P54" i="21"/>
  <c r="O54" i="21"/>
  <c r="N54" i="21"/>
  <c r="M54" i="21"/>
  <c r="L54" i="21"/>
  <c r="K54" i="21"/>
  <c r="J54" i="21"/>
  <c r="I54" i="21"/>
  <c r="H54" i="21"/>
  <c r="G54" i="21"/>
  <c r="F54" i="21"/>
  <c r="E54" i="21"/>
  <c r="D54" i="21"/>
  <c r="C54" i="21"/>
  <c r="B54" i="21"/>
  <c r="U53" i="21"/>
  <c r="T53" i="21"/>
  <c r="S53" i="21"/>
  <c r="R53" i="21"/>
  <c r="Q53" i="21"/>
  <c r="P53" i="21"/>
  <c r="O53" i="21"/>
  <c r="N53" i="21"/>
  <c r="M53" i="21"/>
  <c r="L53" i="21"/>
  <c r="K53" i="21"/>
  <c r="J53" i="21"/>
  <c r="I53" i="21"/>
  <c r="H53" i="21"/>
  <c r="G53" i="21"/>
  <c r="F53" i="21"/>
  <c r="E53" i="21"/>
  <c r="D53" i="21"/>
  <c r="C53" i="21"/>
  <c r="B53" i="21"/>
  <c r="U52" i="21"/>
  <c r="T52" i="21"/>
  <c r="S52" i="21"/>
  <c r="R52" i="21"/>
  <c r="Q52" i="21"/>
  <c r="P52" i="21"/>
  <c r="O52" i="21"/>
  <c r="N52" i="21"/>
  <c r="M52" i="21"/>
  <c r="L52" i="21"/>
  <c r="K52" i="21"/>
  <c r="J52" i="21"/>
  <c r="I52" i="21"/>
  <c r="H52" i="21"/>
  <c r="G52" i="21"/>
  <c r="F52" i="21"/>
  <c r="E52" i="21"/>
  <c r="D52" i="21"/>
  <c r="C52" i="21"/>
  <c r="B52" i="21"/>
  <c r="U51" i="21"/>
  <c r="T51" i="21"/>
  <c r="S51" i="21"/>
  <c r="R51" i="21"/>
  <c r="Q51" i="21"/>
  <c r="P51" i="21"/>
  <c r="O51" i="21"/>
  <c r="N51" i="21"/>
  <c r="M51" i="21"/>
  <c r="L51" i="21"/>
  <c r="K51" i="21"/>
  <c r="J51" i="21"/>
  <c r="I51" i="21"/>
  <c r="H51" i="21"/>
  <c r="G51" i="21"/>
  <c r="F51" i="21"/>
  <c r="E51" i="21"/>
  <c r="D51" i="21"/>
  <c r="C51" i="21"/>
  <c r="B51" i="21"/>
  <c r="U50" i="21"/>
  <c r="T50" i="21"/>
  <c r="S50" i="21"/>
  <c r="R50" i="21"/>
  <c r="Q50" i="21"/>
  <c r="P50" i="21"/>
  <c r="O50" i="21"/>
  <c r="N50" i="21"/>
  <c r="M50" i="21"/>
  <c r="L50" i="21"/>
  <c r="K50" i="21"/>
  <c r="J50" i="21"/>
  <c r="I50" i="21"/>
  <c r="H50" i="21"/>
  <c r="G50" i="21"/>
  <c r="F50" i="21"/>
  <c r="E50" i="21"/>
  <c r="D50" i="21"/>
  <c r="C50" i="21"/>
  <c r="B50" i="21"/>
  <c r="U49" i="21"/>
  <c r="T49" i="21"/>
  <c r="S49" i="21"/>
  <c r="R49" i="21"/>
  <c r="Q49" i="21"/>
  <c r="P49" i="21"/>
  <c r="O49" i="21"/>
  <c r="N49" i="21"/>
  <c r="M49" i="21"/>
  <c r="L49" i="21"/>
  <c r="K49" i="21"/>
  <c r="J49" i="21"/>
  <c r="I49" i="21"/>
  <c r="H49" i="21"/>
  <c r="G49" i="21"/>
  <c r="F49" i="21"/>
  <c r="E49" i="21"/>
  <c r="D49" i="21"/>
  <c r="C49" i="21"/>
  <c r="B49" i="21"/>
  <c r="U48" i="21"/>
  <c r="T48" i="21"/>
  <c r="S48" i="21"/>
  <c r="R48" i="21"/>
  <c r="Q48" i="21"/>
  <c r="P48" i="21"/>
  <c r="O48" i="21"/>
  <c r="N48" i="21"/>
  <c r="M48" i="21"/>
  <c r="L48" i="21"/>
  <c r="K48" i="21"/>
  <c r="J48" i="21"/>
  <c r="I48" i="21"/>
  <c r="H48" i="21"/>
  <c r="G48" i="21"/>
  <c r="F48" i="21"/>
  <c r="E48" i="21"/>
  <c r="D48" i="21"/>
  <c r="C48" i="21"/>
  <c r="B48" i="21"/>
  <c r="U47" i="21"/>
  <c r="T47" i="21"/>
  <c r="S47" i="21"/>
  <c r="R47" i="21"/>
  <c r="Q47" i="21"/>
  <c r="P47" i="21"/>
  <c r="O47" i="21"/>
  <c r="N47" i="21"/>
  <c r="M47" i="21"/>
  <c r="L47" i="21"/>
  <c r="K47" i="21"/>
  <c r="J47" i="21"/>
  <c r="I47" i="21"/>
  <c r="H47" i="21"/>
  <c r="G47" i="21"/>
  <c r="F47" i="21"/>
  <c r="E47" i="21"/>
  <c r="D47" i="21"/>
  <c r="C47" i="21"/>
  <c r="B47" i="21"/>
  <c r="U46" i="21"/>
  <c r="T46" i="21"/>
  <c r="S46" i="21"/>
  <c r="R46" i="21"/>
  <c r="Q46" i="21"/>
  <c r="P46" i="21"/>
  <c r="O46" i="21"/>
  <c r="N46" i="21"/>
  <c r="M46" i="21"/>
  <c r="L46" i="21"/>
  <c r="K46" i="21"/>
  <c r="J46" i="21"/>
  <c r="I46" i="21"/>
  <c r="H46" i="21"/>
  <c r="G46" i="21"/>
  <c r="F46" i="21"/>
  <c r="E46" i="21"/>
  <c r="D46" i="21"/>
  <c r="C46" i="21"/>
  <c r="B46" i="21"/>
  <c r="U45" i="21"/>
  <c r="T45" i="21"/>
  <c r="S45" i="21"/>
  <c r="R45" i="21"/>
  <c r="Q45" i="21"/>
  <c r="P45" i="21"/>
  <c r="O45" i="21"/>
  <c r="N45" i="21"/>
  <c r="M45" i="21"/>
  <c r="L45" i="21"/>
  <c r="K45" i="21"/>
  <c r="J45" i="21"/>
  <c r="I45" i="21"/>
  <c r="H45" i="21"/>
  <c r="G45" i="21"/>
  <c r="F45" i="21"/>
  <c r="E45" i="21"/>
  <c r="D45" i="21"/>
  <c r="C45" i="21"/>
  <c r="B45" i="21"/>
  <c r="U44" i="21"/>
  <c r="T44" i="21"/>
  <c r="S44" i="21"/>
  <c r="R44" i="21"/>
  <c r="Q44" i="21"/>
  <c r="P44" i="21"/>
  <c r="O44" i="21"/>
  <c r="N44" i="21"/>
  <c r="M44" i="21"/>
  <c r="L44" i="21"/>
  <c r="K44" i="21"/>
  <c r="J44" i="21"/>
  <c r="I44" i="21"/>
  <c r="H44" i="21"/>
  <c r="G44" i="21"/>
  <c r="F44" i="21"/>
  <c r="E44" i="21"/>
  <c r="D44" i="21"/>
  <c r="C44" i="21"/>
  <c r="U28" i="21"/>
  <c r="T28" i="21"/>
  <c r="S28" i="21"/>
  <c r="R28" i="21"/>
  <c r="Q28" i="21"/>
  <c r="P28" i="21"/>
  <c r="O28" i="21"/>
  <c r="N28" i="21"/>
  <c r="M28" i="21"/>
  <c r="L28" i="21"/>
  <c r="K28" i="21"/>
  <c r="J28" i="21"/>
  <c r="I28" i="21"/>
  <c r="H28" i="21"/>
  <c r="G28" i="21"/>
  <c r="F28" i="21"/>
  <c r="E28" i="21"/>
  <c r="D28" i="21"/>
  <c r="C28" i="21"/>
  <c r="B27" i="21"/>
  <c r="B26" i="21"/>
  <c r="B25" i="21"/>
  <c r="B24" i="21"/>
  <c r="B23" i="21"/>
  <c r="B22" i="21"/>
  <c r="B21" i="21"/>
  <c r="B20" i="21"/>
  <c r="B19" i="21"/>
  <c r="B18" i="21"/>
  <c r="B17" i="21"/>
  <c r="B16" i="21"/>
  <c r="B15" i="21"/>
  <c r="B14" i="21"/>
  <c r="B13" i="21"/>
  <c r="B12" i="21"/>
  <c r="B11" i="21"/>
  <c r="B10" i="21"/>
  <c r="B9" i="21"/>
  <c r="B8" i="21"/>
  <c r="B27" i="11"/>
  <c r="B26" i="11"/>
  <c r="B25" i="11"/>
  <c r="B24" i="11"/>
  <c r="B23" i="11"/>
  <c r="B22" i="11"/>
  <c r="B21" i="11"/>
  <c r="B20" i="11"/>
  <c r="B19" i="11"/>
  <c r="B18" i="11"/>
  <c r="B17" i="11"/>
  <c r="B16" i="11"/>
  <c r="B15" i="11"/>
  <c r="B14" i="11"/>
  <c r="B13" i="11"/>
  <c r="B12" i="11"/>
  <c r="B11" i="11"/>
  <c r="B10" i="11"/>
  <c r="B9" i="11"/>
  <c r="B8" i="11"/>
  <c r="O61" i="19"/>
  <c r="L61" i="19"/>
  <c r="K61" i="19"/>
  <c r="J61" i="19"/>
  <c r="I61" i="19"/>
  <c r="H61" i="19"/>
  <c r="G61" i="19"/>
  <c r="F61" i="19"/>
  <c r="E61" i="19"/>
  <c r="D61" i="19"/>
  <c r="C61" i="19"/>
  <c r="B61" i="19"/>
  <c r="O60" i="19"/>
  <c r="L60" i="19"/>
  <c r="K60" i="19"/>
  <c r="J60" i="19"/>
  <c r="I60" i="19"/>
  <c r="H60" i="19"/>
  <c r="G60" i="19"/>
  <c r="F60" i="19"/>
  <c r="E60" i="19"/>
  <c r="D60" i="19"/>
  <c r="C60" i="19"/>
  <c r="B60" i="19"/>
  <c r="O59" i="19"/>
  <c r="L59" i="19"/>
  <c r="K59" i="19"/>
  <c r="J59" i="19"/>
  <c r="I59" i="19"/>
  <c r="H59" i="19"/>
  <c r="G59" i="19"/>
  <c r="F59" i="19"/>
  <c r="E59" i="19"/>
  <c r="D59" i="19"/>
  <c r="C59" i="19"/>
  <c r="B59" i="19"/>
  <c r="O58" i="19"/>
  <c r="L58" i="19"/>
  <c r="K58" i="19"/>
  <c r="J58" i="19"/>
  <c r="I58" i="19"/>
  <c r="H58" i="19"/>
  <c r="G58" i="19"/>
  <c r="F58" i="19"/>
  <c r="E58" i="19"/>
  <c r="D58" i="19"/>
  <c r="C58" i="19"/>
  <c r="B58" i="19"/>
  <c r="O57" i="19"/>
  <c r="L57" i="19"/>
  <c r="K57" i="19"/>
  <c r="J57" i="19"/>
  <c r="I57" i="19"/>
  <c r="H57" i="19"/>
  <c r="G57" i="19"/>
  <c r="F57" i="19"/>
  <c r="E57" i="19"/>
  <c r="D57" i="19"/>
  <c r="C57" i="19"/>
  <c r="B57" i="19"/>
  <c r="O56" i="19"/>
  <c r="L56" i="19"/>
  <c r="K56" i="19"/>
  <c r="J56" i="19"/>
  <c r="I56" i="19"/>
  <c r="H56" i="19"/>
  <c r="G56" i="19"/>
  <c r="F56" i="19"/>
  <c r="E56" i="19"/>
  <c r="D56" i="19"/>
  <c r="C56" i="19"/>
  <c r="B56" i="19"/>
  <c r="O55" i="19"/>
  <c r="L55" i="19"/>
  <c r="K55" i="19"/>
  <c r="J55" i="19"/>
  <c r="I55" i="19"/>
  <c r="H55" i="19"/>
  <c r="G55" i="19"/>
  <c r="F55" i="19"/>
  <c r="E55" i="19"/>
  <c r="D55" i="19"/>
  <c r="C55" i="19"/>
  <c r="B55" i="19"/>
  <c r="O54" i="19"/>
  <c r="L54" i="19"/>
  <c r="K54" i="19"/>
  <c r="J54" i="19"/>
  <c r="I54" i="19"/>
  <c r="H54" i="19"/>
  <c r="G54" i="19"/>
  <c r="F54" i="19"/>
  <c r="E54" i="19"/>
  <c r="D54" i="19"/>
  <c r="C54" i="19"/>
  <c r="B54" i="19"/>
  <c r="O53" i="19"/>
  <c r="L53" i="19"/>
  <c r="K53" i="19"/>
  <c r="J53" i="19"/>
  <c r="I53" i="19"/>
  <c r="H53" i="19"/>
  <c r="G53" i="19"/>
  <c r="F53" i="19"/>
  <c r="E53" i="19"/>
  <c r="D53" i="19"/>
  <c r="C53" i="19"/>
  <c r="B53" i="19"/>
  <c r="O52" i="19"/>
  <c r="L52" i="19"/>
  <c r="K52" i="19"/>
  <c r="J52" i="19"/>
  <c r="I52" i="19"/>
  <c r="H52" i="19"/>
  <c r="G52" i="19"/>
  <c r="F52" i="19"/>
  <c r="E52" i="19"/>
  <c r="D52" i="19"/>
  <c r="C52" i="19"/>
  <c r="B52" i="19"/>
  <c r="O51" i="19"/>
  <c r="L51" i="19"/>
  <c r="K51" i="19"/>
  <c r="J51" i="19"/>
  <c r="I51" i="19"/>
  <c r="H51" i="19"/>
  <c r="G51" i="19"/>
  <c r="F51" i="19"/>
  <c r="E51" i="19"/>
  <c r="D51" i="19"/>
  <c r="C51" i="19"/>
  <c r="B51" i="19"/>
  <c r="O50" i="19"/>
  <c r="L50" i="19"/>
  <c r="K50" i="19"/>
  <c r="J50" i="19"/>
  <c r="I50" i="19"/>
  <c r="H50" i="19"/>
  <c r="G50" i="19"/>
  <c r="F50" i="19"/>
  <c r="E50" i="19"/>
  <c r="D50" i="19"/>
  <c r="C50" i="19"/>
  <c r="B50" i="19"/>
  <c r="O49" i="19"/>
  <c r="L49" i="19"/>
  <c r="K49" i="19"/>
  <c r="J49" i="19"/>
  <c r="I49" i="19"/>
  <c r="H49" i="19"/>
  <c r="G49" i="19"/>
  <c r="F49" i="19"/>
  <c r="E49" i="19"/>
  <c r="D49" i="19"/>
  <c r="C49" i="19"/>
  <c r="B49" i="19"/>
  <c r="O48" i="19"/>
  <c r="L48" i="19"/>
  <c r="K48" i="19"/>
  <c r="J48" i="19"/>
  <c r="I48" i="19"/>
  <c r="H48" i="19"/>
  <c r="G48" i="19"/>
  <c r="F48" i="19"/>
  <c r="E48" i="19"/>
  <c r="D48" i="19"/>
  <c r="C48" i="19"/>
  <c r="B48" i="19"/>
  <c r="O47" i="19"/>
  <c r="L47" i="19"/>
  <c r="K47" i="19"/>
  <c r="J47" i="19"/>
  <c r="I47" i="19"/>
  <c r="H47" i="19"/>
  <c r="G47" i="19"/>
  <c r="F47" i="19"/>
  <c r="E47" i="19"/>
  <c r="D47" i="19"/>
  <c r="C47" i="19"/>
  <c r="B47" i="19"/>
  <c r="O46" i="19"/>
  <c r="L46" i="19"/>
  <c r="K46" i="19"/>
  <c r="J46" i="19"/>
  <c r="I46" i="19"/>
  <c r="H46" i="19"/>
  <c r="G46" i="19"/>
  <c r="F46" i="19"/>
  <c r="E46" i="19"/>
  <c r="D46" i="19"/>
  <c r="C46" i="19"/>
  <c r="B46" i="19"/>
  <c r="O45" i="19"/>
  <c r="L45" i="19"/>
  <c r="K45" i="19"/>
  <c r="J45" i="19"/>
  <c r="I45" i="19"/>
  <c r="H45" i="19"/>
  <c r="G45" i="19"/>
  <c r="F45" i="19"/>
  <c r="E45" i="19"/>
  <c r="D45" i="19"/>
  <c r="C45" i="19"/>
  <c r="B45" i="19"/>
  <c r="O44" i="19"/>
  <c r="L44" i="19"/>
  <c r="K44" i="19"/>
  <c r="J44" i="19"/>
  <c r="I44" i="19"/>
  <c r="H44" i="19"/>
  <c r="G44" i="19"/>
  <c r="F44" i="19"/>
  <c r="E44" i="19"/>
  <c r="D44" i="19"/>
  <c r="C44" i="19"/>
  <c r="B44" i="19"/>
  <c r="O43" i="19"/>
  <c r="L43" i="19"/>
  <c r="K43" i="19"/>
  <c r="J43" i="19"/>
  <c r="I43" i="19"/>
  <c r="H43" i="19"/>
  <c r="G43" i="19"/>
  <c r="F43" i="19"/>
  <c r="E43" i="19"/>
  <c r="D43" i="19"/>
  <c r="C43" i="19"/>
  <c r="B43" i="19"/>
  <c r="O42" i="19"/>
  <c r="L42" i="19"/>
  <c r="K42" i="19"/>
  <c r="J42" i="19"/>
  <c r="I42" i="19"/>
  <c r="H42" i="19"/>
  <c r="G42" i="19"/>
  <c r="F42" i="19"/>
  <c r="E42" i="19"/>
  <c r="D42" i="19"/>
  <c r="C42" i="19"/>
  <c r="B42" i="19"/>
  <c r="O41" i="19"/>
  <c r="L41" i="19"/>
  <c r="K41" i="19"/>
  <c r="J41" i="19"/>
  <c r="I41" i="19"/>
  <c r="H41" i="19"/>
  <c r="G41" i="19"/>
  <c r="F41" i="19"/>
  <c r="E41" i="19"/>
  <c r="D41" i="19"/>
  <c r="C41" i="19"/>
  <c r="L28" i="19"/>
  <c r="K28" i="19"/>
  <c r="J28" i="19"/>
  <c r="I28" i="19"/>
  <c r="H28" i="19"/>
  <c r="G28" i="19"/>
  <c r="F28" i="19"/>
  <c r="E28" i="19"/>
  <c r="D28" i="19"/>
  <c r="C28" i="19"/>
  <c r="B27" i="19"/>
  <c r="B26" i="19"/>
  <c r="B25" i="19"/>
  <c r="B24" i="19"/>
  <c r="B23" i="19"/>
  <c r="B22" i="19"/>
  <c r="B21" i="19"/>
  <c r="B20" i="19"/>
  <c r="B19" i="19"/>
  <c r="B18" i="19"/>
  <c r="B17" i="19"/>
  <c r="B16" i="19"/>
  <c r="B15" i="19"/>
  <c r="B14" i="19"/>
  <c r="B13" i="19"/>
  <c r="B12" i="19"/>
  <c r="B11" i="19"/>
  <c r="B10" i="19"/>
  <c r="B9" i="19"/>
  <c r="B8" i="19"/>
  <c r="O61" i="23"/>
  <c r="B61" i="23"/>
  <c r="O60" i="23"/>
  <c r="B60" i="23"/>
  <c r="O59" i="23"/>
  <c r="B59" i="23"/>
  <c r="O58" i="23"/>
  <c r="B58" i="23"/>
  <c r="O57" i="23"/>
  <c r="B57" i="23"/>
  <c r="O56" i="23"/>
  <c r="B56" i="23"/>
  <c r="O55" i="23"/>
  <c r="B55" i="23"/>
  <c r="O54" i="23"/>
  <c r="B54" i="23"/>
  <c r="O53" i="23"/>
  <c r="B53" i="23"/>
  <c r="O52" i="23"/>
  <c r="B52" i="23"/>
  <c r="O51" i="23"/>
  <c r="B51" i="23"/>
  <c r="O50" i="23"/>
  <c r="B50" i="23"/>
  <c r="O49" i="23"/>
  <c r="B49" i="23"/>
  <c r="O48" i="23"/>
  <c r="B48" i="23"/>
  <c r="O47" i="23"/>
  <c r="B47" i="23"/>
  <c r="O46" i="23"/>
  <c r="B46" i="23"/>
  <c r="O45" i="23"/>
  <c r="B45" i="23"/>
  <c r="O44" i="23"/>
  <c r="B44" i="23"/>
  <c r="O43" i="23"/>
  <c r="B43" i="23"/>
  <c r="O42" i="23"/>
  <c r="B42" i="23"/>
  <c r="O41" i="23"/>
  <c r="L28" i="23"/>
  <c r="K28" i="23"/>
  <c r="J28" i="23"/>
  <c r="I28" i="23"/>
  <c r="H28" i="23"/>
  <c r="G28" i="23"/>
  <c r="F28" i="23"/>
  <c r="E28" i="23"/>
  <c r="D28" i="23"/>
  <c r="C28" i="23"/>
  <c r="B27" i="23"/>
  <c r="B26" i="23"/>
  <c r="B25" i="23"/>
  <c r="B24" i="23"/>
  <c r="B23" i="23"/>
  <c r="B22" i="23"/>
  <c r="B21" i="23"/>
  <c r="B20" i="23"/>
  <c r="B19" i="23"/>
  <c r="B18" i="23"/>
  <c r="B17" i="23"/>
  <c r="B16" i="23"/>
  <c r="B15" i="23"/>
  <c r="B14" i="23"/>
  <c r="B13" i="23"/>
  <c r="B12" i="23"/>
  <c r="B11" i="23"/>
  <c r="B10" i="23"/>
  <c r="B9" i="23"/>
  <c r="B8" i="23"/>
  <c r="O61" i="9"/>
  <c r="L61" i="9"/>
  <c r="K61" i="9"/>
  <c r="J61" i="9"/>
  <c r="I61" i="9"/>
  <c r="H61" i="9"/>
  <c r="G61" i="9"/>
  <c r="F61" i="9"/>
  <c r="E61" i="9"/>
  <c r="D61" i="9"/>
  <c r="C61" i="9"/>
  <c r="B61" i="9"/>
  <c r="O60" i="9"/>
  <c r="L60" i="9"/>
  <c r="K60" i="9"/>
  <c r="J60" i="9"/>
  <c r="I60" i="9"/>
  <c r="H60" i="9"/>
  <c r="G60" i="9"/>
  <c r="F60" i="9"/>
  <c r="E60" i="9"/>
  <c r="D60" i="9"/>
  <c r="C60" i="9"/>
  <c r="B60" i="9"/>
  <c r="O59" i="9"/>
  <c r="L59" i="9"/>
  <c r="K59" i="9"/>
  <c r="J59" i="9"/>
  <c r="I59" i="9"/>
  <c r="H59" i="9"/>
  <c r="G59" i="9"/>
  <c r="F59" i="9"/>
  <c r="E59" i="9"/>
  <c r="D59" i="9"/>
  <c r="C59" i="9"/>
  <c r="B59" i="9"/>
  <c r="O58" i="9"/>
  <c r="L58" i="9"/>
  <c r="K58" i="9"/>
  <c r="J58" i="9"/>
  <c r="I58" i="9"/>
  <c r="H58" i="9"/>
  <c r="G58" i="9"/>
  <c r="F58" i="9"/>
  <c r="E58" i="9"/>
  <c r="D58" i="9"/>
  <c r="C58" i="9"/>
  <c r="B58" i="9"/>
  <c r="O57" i="9"/>
  <c r="L57" i="9"/>
  <c r="K57" i="9"/>
  <c r="J57" i="9"/>
  <c r="I57" i="9"/>
  <c r="H57" i="9"/>
  <c r="G57" i="9"/>
  <c r="F57" i="9"/>
  <c r="E57" i="9"/>
  <c r="D57" i="9"/>
  <c r="C57" i="9"/>
  <c r="B57" i="9"/>
  <c r="O56" i="9"/>
  <c r="L56" i="9"/>
  <c r="K56" i="9"/>
  <c r="J56" i="9"/>
  <c r="I56" i="9"/>
  <c r="H56" i="9"/>
  <c r="G56" i="9"/>
  <c r="F56" i="9"/>
  <c r="E56" i="9"/>
  <c r="D56" i="9"/>
  <c r="C56" i="9"/>
  <c r="B56" i="9"/>
  <c r="O55" i="9"/>
  <c r="L55" i="9"/>
  <c r="K55" i="9"/>
  <c r="J55" i="9"/>
  <c r="I55" i="9"/>
  <c r="H55" i="9"/>
  <c r="G55" i="9"/>
  <c r="F55" i="9"/>
  <c r="E55" i="9"/>
  <c r="D55" i="9"/>
  <c r="C55" i="9"/>
  <c r="B55" i="9"/>
  <c r="O54" i="9"/>
  <c r="L54" i="9"/>
  <c r="K54" i="9"/>
  <c r="J54" i="9"/>
  <c r="I54" i="9"/>
  <c r="H54" i="9"/>
  <c r="G54" i="9"/>
  <c r="F54" i="9"/>
  <c r="E54" i="9"/>
  <c r="D54" i="9"/>
  <c r="C54" i="9"/>
  <c r="B54" i="9"/>
  <c r="O53" i="9"/>
  <c r="L53" i="9"/>
  <c r="K53" i="9"/>
  <c r="J53" i="9"/>
  <c r="I53" i="9"/>
  <c r="H53" i="9"/>
  <c r="G53" i="9"/>
  <c r="F53" i="9"/>
  <c r="E53" i="9"/>
  <c r="D53" i="9"/>
  <c r="C53" i="9"/>
  <c r="B53" i="9"/>
  <c r="O52" i="9"/>
  <c r="L52" i="9"/>
  <c r="K52" i="9"/>
  <c r="J52" i="9"/>
  <c r="I52" i="9"/>
  <c r="H52" i="9"/>
  <c r="G52" i="9"/>
  <c r="F52" i="9"/>
  <c r="E52" i="9"/>
  <c r="D52" i="9"/>
  <c r="C52" i="9"/>
  <c r="B52" i="9"/>
  <c r="O51" i="9"/>
  <c r="L51" i="9"/>
  <c r="K51" i="9"/>
  <c r="J51" i="9"/>
  <c r="I51" i="9"/>
  <c r="H51" i="9"/>
  <c r="G51" i="9"/>
  <c r="F51" i="9"/>
  <c r="E51" i="9"/>
  <c r="D51" i="9"/>
  <c r="C51" i="9"/>
  <c r="B51" i="9"/>
  <c r="O50" i="9"/>
  <c r="L50" i="9"/>
  <c r="K50" i="9"/>
  <c r="J50" i="9"/>
  <c r="I50" i="9"/>
  <c r="H50" i="9"/>
  <c r="G50" i="9"/>
  <c r="F50" i="9"/>
  <c r="E50" i="9"/>
  <c r="D50" i="9"/>
  <c r="C50" i="9"/>
  <c r="B50" i="9"/>
  <c r="O49" i="9"/>
  <c r="L49" i="9"/>
  <c r="K49" i="9"/>
  <c r="J49" i="9"/>
  <c r="I49" i="9"/>
  <c r="H49" i="9"/>
  <c r="G49" i="9"/>
  <c r="F49" i="9"/>
  <c r="E49" i="9"/>
  <c r="D49" i="9"/>
  <c r="C49" i="9"/>
  <c r="B49" i="9"/>
  <c r="O48" i="9"/>
  <c r="L48" i="9"/>
  <c r="K48" i="9"/>
  <c r="J48" i="9"/>
  <c r="I48" i="9"/>
  <c r="H48" i="9"/>
  <c r="G48" i="9"/>
  <c r="F48" i="9"/>
  <c r="E48" i="9"/>
  <c r="D48" i="9"/>
  <c r="C48" i="9"/>
  <c r="B48" i="9"/>
  <c r="O47" i="9"/>
  <c r="L47" i="9"/>
  <c r="K47" i="9"/>
  <c r="J47" i="9"/>
  <c r="I47" i="9"/>
  <c r="H47" i="9"/>
  <c r="G47" i="9"/>
  <c r="F47" i="9"/>
  <c r="E47" i="9"/>
  <c r="D47" i="9"/>
  <c r="C47" i="9"/>
  <c r="B47" i="9"/>
  <c r="O46" i="9"/>
  <c r="L46" i="9"/>
  <c r="K46" i="9"/>
  <c r="J46" i="9"/>
  <c r="I46" i="9"/>
  <c r="H46" i="9"/>
  <c r="G46" i="9"/>
  <c r="F46" i="9"/>
  <c r="E46" i="9"/>
  <c r="D46" i="9"/>
  <c r="C46" i="9"/>
  <c r="B46" i="9"/>
  <c r="O45" i="9"/>
  <c r="L45" i="9"/>
  <c r="K45" i="9"/>
  <c r="J45" i="9"/>
  <c r="I45" i="9"/>
  <c r="H45" i="9"/>
  <c r="G45" i="9"/>
  <c r="F45" i="9"/>
  <c r="E45" i="9"/>
  <c r="D45" i="9"/>
  <c r="C45" i="9"/>
  <c r="B45" i="9"/>
  <c r="O44" i="9"/>
  <c r="L44" i="9"/>
  <c r="K44" i="9"/>
  <c r="J44" i="9"/>
  <c r="I44" i="9"/>
  <c r="H44" i="9"/>
  <c r="G44" i="9"/>
  <c r="F44" i="9"/>
  <c r="E44" i="9"/>
  <c r="D44" i="9"/>
  <c r="C44" i="9"/>
  <c r="B44" i="9"/>
  <c r="O43" i="9"/>
  <c r="L43" i="9"/>
  <c r="K43" i="9"/>
  <c r="J43" i="9"/>
  <c r="I43" i="9"/>
  <c r="H43" i="9"/>
  <c r="G43" i="9"/>
  <c r="F43" i="9"/>
  <c r="E43" i="9"/>
  <c r="D43" i="9"/>
  <c r="C43" i="9"/>
  <c r="B43" i="9"/>
  <c r="O42" i="9"/>
  <c r="L42" i="9"/>
  <c r="K42" i="9"/>
  <c r="J42" i="9"/>
  <c r="I42" i="9"/>
  <c r="H42" i="9"/>
  <c r="G42" i="9"/>
  <c r="F42" i="9"/>
  <c r="E42" i="9"/>
  <c r="D42" i="9"/>
  <c r="C42" i="9"/>
  <c r="B42" i="9"/>
  <c r="O41" i="9"/>
  <c r="L41" i="9"/>
  <c r="K41" i="9"/>
  <c r="J41" i="9"/>
  <c r="I41" i="9"/>
  <c r="H41" i="9"/>
  <c r="G41" i="9"/>
  <c r="F41" i="9"/>
  <c r="E41" i="9"/>
  <c r="D41" i="9"/>
  <c r="C41" i="9"/>
  <c r="L28" i="9"/>
  <c r="K28" i="9"/>
  <c r="J28" i="9"/>
  <c r="I28" i="9"/>
  <c r="H28" i="9"/>
  <c r="G28" i="9"/>
  <c r="F28" i="9"/>
  <c r="E28" i="9"/>
  <c r="D28" i="9"/>
  <c r="C28" i="9"/>
  <c r="B27" i="9"/>
  <c r="B26" i="9"/>
  <c r="B25" i="9"/>
  <c r="B24" i="9"/>
  <c r="B23" i="9"/>
  <c r="B22" i="9"/>
  <c r="B21" i="9"/>
  <c r="B20" i="9"/>
  <c r="B19" i="9"/>
  <c r="B18" i="9"/>
  <c r="B17" i="9"/>
  <c r="B16" i="9"/>
  <c r="B15" i="9"/>
  <c r="B14" i="9"/>
  <c r="B13" i="9"/>
  <c r="B12" i="9"/>
  <c r="B11" i="9"/>
  <c r="B10" i="9"/>
  <c r="B9" i="9"/>
  <c r="B8" i="9"/>
  <c r="O61" i="5"/>
  <c r="B61" i="5"/>
  <c r="O60" i="5"/>
  <c r="B60" i="5"/>
  <c r="O59" i="5"/>
  <c r="B59" i="5"/>
  <c r="O58" i="5"/>
  <c r="B58" i="5"/>
  <c r="O57" i="5"/>
  <c r="B57" i="5"/>
  <c r="O56" i="5"/>
  <c r="B56" i="5"/>
  <c r="O55" i="5"/>
  <c r="B55" i="5"/>
  <c r="O54" i="5"/>
  <c r="B54" i="5"/>
  <c r="O53" i="5"/>
  <c r="B53" i="5"/>
  <c r="O52" i="5"/>
  <c r="B52" i="5"/>
  <c r="O51" i="5"/>
  <c r="B51" i="5"/>
  <c r="O50" i="5"/>
  <c r="B50" i="5"/>
  <c r="O49" i="5"/>
  <c r="B49" i="5"/>
  <c r="O48" i="5"/>
  <c r="B48" i="5"/>
  <c r="O47" i="5"/>
  <c r="B47" i="5"/>
  <c r="O46" i="5"/>
  <c r="B46" i="5"/>
  <c r="O45" i="5"/>
  <c r="B45" i="5"/>
  <c r="O44" i="5"/>
  <c r="B44" i="5"/>
  <c r="O43" i="5"/>
  <c r="B43" i="5"/>
  <c r="O42" i="5"/>
  <c r="B42" i="5"/>
  <c r="O41" i="5"/>
  <c r="L28" i="5"/>
  <c r="K28" i="5"/>
  <c r="J28" i="5"/>
  <c r="I28" i="5"/>
  <c r="H28" i="5"/>
  <c r="G28" i="5"/>
  <c r="F28" i="5"/>
  <c r="E28" i="5"/>
  <c r="D28" i="5"/>
  <c r="C28" i="5"/>
  <c r="B27" i="5"/>
  <c r="B26" i="5"/>
  <c r="B25" i="5"/>
  <c r="B24" i="5"/>
  <c r="B23" i="5"/>
  <c r="B22" i="5"/>
  <c r="B21" i="5"/>
  <c r="B20" i="5"/>
  <c r="B19" i="5"/>
  <c r="B18" i="5"/>
  <c r="B17" i="5"/>
  <c r="B16" i="5"/>
  <c r="B15" i="5"/>
  <c r="B14" i="5"/>
  <c r="B13" i="5"/>
  <c r="B12" i="5"/>
  <c r="B11" i="5"/>
  <c r="B10" i="5"/>
  <c r="B9" i="5"/>
  <c r="B8" i="5"/>
  <c r="O61" i="4"/>
  <c r="B61" i="4"/>
  <c r="O60" i="4"/>
  <c r="B60" i="4"/>
  <c r="O59" i="4"/>
  <c r="B59" i="4"/>
  <c r="O58" i="4"/>
  <c r="B58" i="4"/>
  <c r="O57" i="4"/>
  <c r="B57" i="4"/>
  <c r="O56" i="4"/>
  <c r="B56" i="4"/>
  <c r="O55" i="4"/>
  <c r="B55" i="4"/>
  <c r="O54" i="4"/>
  <c r="B54" i="4"/>
  <c r="O53" i="4"/>
  <c r="B53" i="4"/>
  <c r="O52" i="4"/>
  <c r="B52" i="4"/>
  <c r="O51" i="4"/>
  <c r="B51" i="4"/>
  <c r="O50" i="4"/>
  <c r="B50" i="4"/>
  <c r="O49" i="4"/>
  <c r="B49" i="4"/>
  <c r="O48" i="4"/>
  <c r="B48" i="4"/>
  <c r="O47" i="4"/>
  <c r="B47" i="4"/>
  <c r="O46" i="4"/>
  <c r="B46" i="4"/>
  <c r="O45" i="4"/>
  <c r="B45" i="4"/>
  <c r="O44" i="4"/>
  <c r="B44" i="4"/>
  <c r="O43" i="4"/>
  <c r="B43" i="4"/>
  <c r="O42" i="4"/>
  <c r="B42" i="4"/>
  <c r="O41" i="4"/>
  <c r="L28" i="4"/>
  <c r="K28" i="4"/>
  <c r="J28" i="4"/>
  <c r="I28" i="4"/>
  <c r="H28" i="4"/>
  <c r="G28" i="4"/>
  <c r="F28" i="4"/>
  <c r="E28" i="4"/>
  <c r="D28" i="4"/>
  <c r="C28" i="4"/>
  <c r="B27" i="4"/>
  <c r="B26" i="4"/>
  <c r="B25" i="4"/>
  <c r="B24" i="4"/>
  <c r="B23" i="4"/>
  <c r="B22" i="4"/>
  <c r="B21" i="4"/>
  <c r="B20" i="4"/>
  <c r="B19" i="4"/>
  <c r="B18" i="4"/>
  <c r="B17" i="4"/>
  <c r="B16" i="4"/>
  <c r="B15" i="4"/>
  <c r="B14" i="4"/>
  <c r="B13" i="4"/>
  <c r="B12" i="4"/>
  <c r="B11" i="4"/>
  <c r="B10" i="4"/>
  <c r="B9" i="4"/>
  <c r="B8" i="4"/>
  <c r="O61" i="20"/>
  <c r="L61" i="20"/>
  <c r="K61" i="20"/>
  <c r="J61" i="20"/>
  <c r="I61" i="20"/>
  <c r="H61" i="20"/>
  <c r="G61" i="20"/>
  <c r="F61" i="20"/>
  <c r="E61" i="20"/>
  <c r="D61" i="20"/>
  <c r="C61" i="20"/>
  <c r="B61" i="20"/>
  <c r="O60" i="20"/>
  <c r="L60" i="20"/>
  <c r="K60" i="20"/>
  <c r="J60" i="20"/>
  <c r="I60" i="20"/>
  <c r="H60" i="20"/>
  <c r="G60" i="20"/>
  <c r="F60" i="20"/>
  <c r="E60" i="20"/>
  <c r="D60" i="20"/>
  <c r="C60" i="20"/>
  <c r="B60" i="20"/>
  <c r="O59" i="20"/>
  <c r="L59" i="20"/>
  <c r="K59" i="20"/>
  <c r="J59" i="20"/>
  <c r="I59" i="20"/>
  <c r="H59" i="20"/>
  <c r="G59" i="20"/>
  <c r="F59" i="20"/>
  <c r="E59" i="20"/>
  <c r="D59" i="20"/>
  <c r="C59" i="20"/>
  <c r="B59" i="20"/>
  <c r="O58" i="20"/>
  <c r="L58" i="20"/>
  <c r="K58" i="20"/>
  <c r="J58" i="20"/>
  <c r="I58" i="20"/>
  <c r="H58" i="20"/>
  <c r="G58" i="20"/>
  <c r="F58" i="20"/>
  <c r="E58" i="20"/>
  <c r="D58" i="20"/>
  <c r="C58" i="20"/>
  <c r="B58" i="20"/>
  <c r="O57" i="20"/>
  <c r="L57" i="20"/>
  <c r="K57" i="20"/>
  <c r="J57" i="20"/>
  <c r="I57" i="20"/>
  <c r="H57" i="20"/>
  <c r="G57" i="20"/>
  <c r="F57" i="20"/>
  <c r="E57" i="20"/>
  <c r="D57" i="20"/>
  <c r="C57" i="20"/>
  <c r="B57" i="20"/>
  <c r="O56" i="20"/>
  <c r="L56" i="20"/>
  <c r="K56" i="20"/>
  <c r="J56" i="20"/>
  <c r="I56" i="20"/>
  <c r="H56" i="20"/>
  <c r="G56" i="20"/>
  <c r="F56" i="20"/>
  <c r="E56" i="20"/>
  <c r="D56" i="20"/>
  <c r="C56" i="20"/>
  <c r="B56" i="20"/>
  <c r="O55" i="20"/>
  <c r="L55" i="20"/>
  <c r="K55" i="20"/>
  <c r="J55" i="20"/>
  <c r="I55" i="20"/>
  <c r="H55" i="20"/>
  <c r="G55" i="20"/>
  <c r="F55" i="20"/>
  <c r="E55" i="20"/>
  <c r="D55" i="20"/>
  <c r="C55" i="20"/>
  <c r="B55" i="20"/>
  <c r="O54" i="20"/>
  <c r="L54" i="20"/>
  <c r="K54" i="20"/>
  <c r="J54" i="20"/>
  <c r="I54" i="20"/>
  <c r="H54" i="20"/>
  <c r="G54" i="20"/>
  <c r="F54" i="20"/>
  <c r="E54" i="20"/>
  <c r="D54" i="20"/>
  <c r="C54" i="20"/>
  <c r="B54" i="20"/>
  <c r="O53" i="20"/>
  <c r="L53" i="20"/>
  <c r="K53" i="20"/>
  <c r="J53" i="20"/>
  <c r="I53" i="20"/>
  <c r="H53" i="20"/>
  <c r="G53" i="20"/>
  <c r="F53" i="20"/>
  <c r="E53" i="20"/>
  <c r="D53" i="20"/>
  <c r="C53" i="20"/>
  <c r="B53" i="20"/>
  <c r="O52" i="20"/>
  <c r="L52" i="20"/>
  <c r="K52" i="20"/>
  <c r="J52" i="20"/>
  <c r="I52" i="20"/>
  <c r="H52" i="20"/>
  <c r="G52" i="20"/>
  <c r="F52" i="20"/>
  <c r="E52" i="20"/>
  <c r="D52" i="20"/>
  <c r="C52" i="20"/>
  <c r="B52" i="20"/>
  <c r="O51" i="20"/>
  <c r="L51" i="20"/>
  <c r="K51" i="20"/>
  <c r="J51" i="20"/>
  <c r="I51" i="20"/>
  <c r="H51" i="20"/>
  <c r="G51" i="20"/>
  <c r="F51" i="20"/>
  <c r="E51" i="20"/>
  <c r="D51" i="20"/>
  <c r="C51" i="20"/>
  <c r="B51" i="20"/>
  <c r="O50" i="20"/>
  <c r="L50" i="20"/>
  <c r="K50" i="20"/>
  <c r="J50" i="20"/>
  <c r="I50" i="20"/>
  <c r="H50" i="20"/>
  <c r="G50" i="20"/>
  <c r="F50" i="20"/>
  <c r="E50" i="20"/>
  <c r="D50" i="20"/>
  <c r="C50" i="20"/>
  <c r="B50" i="20"/>
  <c r="O49" i="20"/>
  <c r="L49" i="20"/>
  <c r="K49" i="20"/>
  <c r="J49" i="20"/>
  <c r="I49" i="20"/>
  <c r="H49" i="20"/>
  <c r="G49" i="20"/>
  <c r="F49" i="20"/>
  <c r="E49" i="20"/>
  <c r="D49" i="20"/>
  <c r="C49" i="20"/>
  <c r="B49" i="20"/>
  <c r="O48" i="20"/>
  <c r="L48" i="20"/>
  <c r="K48" i="20"/>
  <c r="J48" i="20"/>
  <c r="I48" i="20"/>
  <c r="H48" i="20"/>
  <c r="G48" i="20"/>
  <c r="F48" i="20"/>
  <c r="E48" i="20"/>
  <c r="D48" i="20"/>
  <c r="C48" i="20"/>
  <c r="B48" i="20"/>
  <c r="O47" i="20"/>
  <c r="L47" i="20"/>
  <c r="K47" i="20"/>
  <c r="J47" i="20"/>
  <c r="I47" i="20"/>
  <c r="H47" i="20"/>
  <c r="G47" i="20"/>
  <c r="F47" i="20"/>
  <c r="E47" i="20"/>
  <c r="D47" i="20"/>
  <c r="C47" i="20"/>
  <c r="B47" i="20"/>
  <c r="O46" i="20"/>
  <c r="L46" i="20"/>
  <c r="K46" i="20"/>
  <c r="J46" i="20"/>
  <c r="I46" i="20"/>
  <c r="H46" i="20"/>
  <c r="G46" i="20"/>
  <c r="F46" i="20"/>
  <c r="E46" i="20"/>
  <c r="D46" i="20"/>
  <c r="C46" i="20"/>
  <c r="B46" i="20"/>
  <c r="O45" i="20"/>
  <c r="L45" i="20"/>
  <c r="K45" i="20"/>
  <c r="J45" i="20"/>
  <c r="I45" i="20"/>
  <c r="H45" i="20"/>
  <c r="G45" i="20"/>
  <c r="F45" i="20"/>
  <c r="E45" i="20"/>
  <c r="D45" i="20"/>
  <c r="C45" i="20"/>
  <c r="B45" i="20"/>
  <c r="O44" i="20"/>
  <c r="L44" i="20"/>
  <c r="K44" i="20"/>
  <c r="J44" i="20"/>
  <c r="I44" i="20"/>
  <c r="H44" i="20"/>
  <c r="G44" i="20"/>
  <c r="F44" i="20"/>
  <c r="E44" i="20"/>
  <c r="D44" i="20"/>
  <c r="C44" i="20"/>
  <c r="B44" i="20"/>
  <c r="O43" i="20"/>
  <c r="L43" i="20"/>
  <c r="K43" i="20"/>
  <c r="J43" i="20"/>
  <c r="I43" i="20"/>
  <c r="H43" i="20"/>
  <c r="G43" i="20"/>
  <c r="F43" i="20"/>
  <c r="E43" i="20"/>
  <c r="D43" i="20"/>
  <c r="C43" i="20"/>
  <c r="B43" i="20"/>
  <c r="O42" i="20"/>
  <c r="L42" i="20"/>
  <c r="K42" i="20"/>
  <c r="J42" i="20"/>
  <c r="I42" i="20"/>
  <c r="H42" i="20"/>
  <c r="G42" i="20"/>
  <c r="F42" i="20"/>
  <c r="E42" i="20"/>
  <c r="D42" i="20"/>
  <c r="C42" i="20"/>
  <c r="B42" i="20"/>
  <c r="O41" i="20"/>
  <c r="L41" i="20"/>
  <c r="K41" i="20"/>
  <c r="J41" i="20"/>
  <c r="I41" i="20"/>
  <c r="H41" i="20"/>
  <c r="G41" i="20"/>
  <c r="F41" i="20"/>
  <c r="E41" i="20"/>
  <c r="D41" i="20"/>
  <c r="C41" i="20"/>
  <c r="L28" i="20"/>
  <c r="K28" i="20"/>
  <c r="J28" i="20"/>
  <c r="I28" i="20"/>
  <c r="H28" i="20"/>
  <c r="G28" i="20"/>
  <c r="F28" i="20"/>
  <c r="E28" i="20"/>
  <c r="D28" i="20"/>
  <c r="C28" i="20"/>
  <c r="B27" i="20"/>
  <c r="B26" i="20"/>
  <c r="B25" i="20"/>
  <c r="B24" i="20"/>
  <c r="B23" i="20"/>
  <c r="B22" i="20"/>
  <c r="B21" i="20"/>
  <c r="B20" i="20"/>
  <c r="B19" i="20"/>
  <c r="B18" i="20"/>
  <c r="B17" i="20"/>
  <c r="B16" i="20"/>
  <c r="B15" i="20"/>
  <c r="B14" i="20"/>
  <c r="B13" i="20"/>
  <c r="B12" i="20"/>
  <c r="B11" i="20"/>
  <c r="B10" i="20"/>
  <c r="B9" i="20"/>
  <c r="B8" i="20"/>
  <c r="O62" i="3"/>
  <c r="L62" i="3"/>
  <c r="K62" i="3"/>
  <c r="J62" i="3"/>
  <c r="I62" i="3"/>
  <c r="H62" i="3"/>
  <c r="G62" i="3"/>
  <c r="F62" i="3"/>
  <c r="E62" i="3"/>
  <c r="D62" i="3"/>
  <c r="C62" i="3"/>
  <c r="B62" i="3"/>
  <c r="O61" i="3"/>
  <c r="L61" i="3"/>
  <c r="K61" i="3"/>
  <c r="J61" i="3"/>
  <c r="I61" i="3"/>
  <c r="H61" i="3"/>
  <c r="G61" i="3"/>
  <c r="F61" i="3"/>
  <c r="E61" i="3"/>
  <c r="D61" i="3"/>
  <c r="C61" i="3"/>
  <c r="B61" i="3"/>
  <c r="O60" i="3"/>
  <c r="L60" i="3"/>
  <c r="K60" i="3"/>
  <c r="J60" i="3"/>
  <c r="I60" i="3"/>
  <c r="H60" i="3"/>
  <c r="G60" i="3"/>
  <c r="F60" i="3"/>
  <c r="E60" i="3"/>
  <c r="D60" i="3"/>
  <c r="C60" i="3"/>
  <c r="B60" i="3"/>
  <c r="O59" i="3"/>
  <c r="L59" i="3"/>
  <c r="K59" i="3"/>
  <c r="J59" i="3"/>
  <c r="I59" i="3"/>
  <c r="H59" i="3"/>
  <c r="G59" i="3"/>
  <c r="F59" i="3"/>
  <c r="E59" i="3"/>
  <c r="D59" i="3"/>
  <c r="C59" i="3"/>
  <c r="B59" i="3"/>
  <c r="O58" i="3"/>
  <c r="L58" i="3"/>
  <c r="K58" i="3"/>
  <c r="J58" i="3"/>
  <c r="I58" i="3"/>
  <c r="H58" i="3"/>
  <c r="G58" i="3"/>
  <c r="F58" i="3"/>
  <c r="E58" i="3"/>
  <c r="D58" i="3"/>
  <c r="C58" i="3"/>
  <c r="B58" i="3"/>
  <c r="O57" i="3"/>
  <c r="L57" i="3"/>
  <c r="K57" i="3"/>
  <c r="J57" i="3"/>
  <c r="I57" i="3"/>
  <c r="H57" i="3"/>
  <c r="G57" i="3"/>
  <c r="F57" i="3"/>
  <c r="E57" i="3"/>
  <c r="D57" i="3"/>
  <c r="C57" i="3"/>
  <c r="B57" i="3"/>
  <c r="O56" i="3"/>
  <c r="L56" i="3"/>
  <c r="K56" i="3"/>
  <c r="J56" i="3"/>
  <c r="I56" i="3"/>
  <c r="H56" i="3"/>
  <c r="G56" i="3"/>
  <c r="F56" i="3"/>
  <c r="E56" i="3"/>
  <c r="D56" i="3"/>
  <c r="C56" i="3"/>
  <c r="B56" i="3"/>
  <c r="O55" i="3"/>
  <c r="L55" i="3"/>
  <c r="K55" i="3"/>
  <c r="J55" i="3"/>
  <c r="I55" i="3"/>
  <c r="H55" i="3"/>
  <c r="G55" i="3"/>
  <c r="F55" i="3"/>
  <c r="E55" i="3"/>
  <c r="D55" i="3"/>
  <c r="C55" i="3"/>
  <c r="B55" i="3"/>
  <c r="O54" i="3"/>
  <c r="L54" i="3"/>
  <c r="K54" i="3"/>
  <c r="J54" i="3"/>
  <c r="I54" i="3"/>
  <c r="H54" i="3"/>
  <c r="G54" i="3"/>
  <c r="F54" i="3"/>
  <c r="E54" i="3"/>
  <c r="D54" i="3"/>
  <c r="C54" i="3"/>
  <c r="B54" i="3"/>
  <c r="O53" i="3"/>
  <c r="L53" i="3"/>
  <c r="K53" i="3"/>
  <c r="J53" i="3"/>
  <c r="I53" i="3"/>
  <c r="H53" i="3"/>
  <c r="G53" i="3"/>
  <c r="F53" i="3"/>
  <c r="E53" i="3"/>
  <c r="D53" i="3"/>
  <c r="C53" i="3"/>
  <c r="B53" i="3"/>
  <c r="O52" i="3"/>
  <c r="L52" i="3"/>
  <c r="K52" i="3"/>
  <c r="J52" i="3"/>
  <c r="I52" i="3"/>
  <c r="H52" i="3"/>
  <c r="G52" i="3"/>
  <c r="F52" i="3"/>
  <c r="E52" i="3"/>
  <c r="D52" i="3"/>
  <c r="C52" i="3"/>
  <c r="B52" i="3"/>
  <c r="O51" i="3"/>
  <c r="L51" i="3"/>
  <c r="K51" i="3"/>
  <c r="J51" i="3"/>
  <c r="I51" i="3"/>
  <c r="H51" i="3"/>
  <c r="G51" i="3"/>
  <c r="F51" i="3"/>
  <c r="E51" i="3"/>
  <c r="D51" i="3"/>
  <c r="C51" i="3"/>
  <c r="B51" i="3"/>
  <c r="O50" i="3"/>
  <c r="L50" i="3"/>
  <c r="K50" i="3"/>
  <c r="J50" i="3"/>
  <c r="I50" i="3"/>
  <c r="H50" i="3"/>
  <c r="G50" i="3"/>
  <c r="F50" i="3"/>
  <c r="E50" i="3"/>
  <c r="D50" i="3"/>
  <c r="C50" i="3"/>
  <c r="B50" i="3"/>
  <c r="O49" i="3"/>
  <c r="L49" i="3"/>
  <c r="K49" i="3"/>
  <c r="J49" i="3"/>
  <c r="I49" i="3"/>
  <c r="H49" i="3"/>
  <c r="G49" i="3"/>
  <c r="F49" i="3"/>
  <c r="E49" i="3"/>
  <c r="D49" i="3"/>
  <c r="C49" i="3"/>
  <c r="B49" i="3"/>
  <c r="O48" i="3"/>
  <c r="L48" i="3"/>
  <c r="K48" i="3"/>
  <c r="J48" i="3"/>
  <c r="I48" i="3"/>
  <c r="H48" i="3"/>
  <c r="G48" i="3"/>
  <c r="F48" i="3"/>
  <c r="E48" i="3"/>
  <c r="D48" i="3"/>
  <c r="C48" i="3"/>
  <c r="B48" i="3"/>
  <c r="O47" i="3"/>
  <c r="L47" i="3"/>
  <c r="K47" i="3"/>
  <c r="J47" i="3"/>
  <c r="I47" i="3"/>
  <c r="H47" i="3"/>
  <c r="G47" i="3"/>
  <c r="F47" i="3"/>
  <c r="E47" i="3"/>
  <c r="D47" i="3"/>
  <c r="C47" i="3"/>
  <c r="B47" i="3"/>
  <c r="O46" i="3"/>
  <c r="L46" i="3"/>
  <c r="K46" i="3"/>
  <c r="J46" i="3"/>
  <c r="I46" i="3"/>
  <c r="H46" i="3"/>
  <c r="G46" i="3"/>
  <c r="F46" i="3"/>
  <c r="E46" i="3"/>
  <c r="D46" i="3"/>
  <c r="C46" i="3"/>
  <c r="B46" i="3"/>
  <c r="O45" i="3"/>
  <c r="L45" i="3"/>
  <c r="K45" i="3"/>
  <c r="J45" i="3"/>
  <c r="I45" i="3"/>
  <c r="H45" i="3"/>
  <c r="G45" i="3"/>
  <c r="F45" i="3"/>
  <c r="E45" i="3"/>
  <c r="D45" i="3"/>
  <c r="C45" i="3"/>
  <c r="B45" i="3"/>
  <c r="O44" i="3"/>
  <c r="L44" i="3"/>
  <c r="K44" i="3"/>
  <c r="J44" i="3"/>
  <c r="I44" i="3"/>
  <c r="H44" i="3"/>
  <c r="G44" i="3"/>
  <c r="F44" i="3"/>
  <c r="E44" i="3"/>
  <c r="D44" i="3"/>
  <c r="C44" i="3"/>
  <c r="B44" i="3"/>
  <c r="O43" i="3"/>
  <c r="L43" i="3"/>
  <c r="K43" i="3"/>
  <c r="J43" i="3"/>
  <c r="I43" i="3"/>
  <c r="H43" i="3"/>
  <c r="G43" i="3"/>
  <c r="F43" i="3"/>
  <c r="E43" i="3"/>
  <c r="D43" i="3"/>
  <c r="C43" i="3"/>
  <c r="B43" i="3"/>
  <c r="O42" i="3"/>
  <c r="L42" i="3"/>
  <c r="K42" i="3"/>
  <c r="J42" i="3"/>
  <c r="I42" i="3"/>
  <c r="H42" i="3"/>
  <c r="G42" i="3"/>
  <c r="F42" i="3"/>
  <c r="E42" i="3"/>
  <c r="D42" i="3"/>
  <c r="C42" i="3"/>
  <c r="L28" i="3"/>
  <c r="K28" i="3"/>
  <c r="J28" i="3"/>
  <c r="I28" i="3"/>
  <c r="H28" i="3"/>
  <c r="G28" i="3"/>
  <c r="F28" i="3"/>
  <c r="E28" i="3"/>
  <c r="D28" i="3"/>
  <c r="C28" i="3"/>
  <c r="B27" i="3"/>
  <c r="B26" i="3"/>
  <c r="B25" i="3"/>
  <c r="B24" i="3"/>
  <c r="B23" i="3"/>
  <c r="B22" i="3"/>
  <c r="B21" i="3"/>
  <c r="B20" i="3"/>
  <c r="B19" i="3"/>
  <c r="B18" i="3"/>
  <c r="B17" i="3"/>
  <c r="B16" i="3"/>
  <c r="B15" i="3"/>
  <c r="B14" i="3"/>
  <c r="B13" i="3"/>
  <c r="B12" i="3"/>
  <c r="B11" i="3"/>
  <c r="B10" i="3"/>
  <c r="B9" i="3"/>
  <c r="B8" i="3"/>
  <c r="L28" i="1"/>
  <c r="K28" i="1"/>
  <c r="J28" i="1"/>
  <c r="I28" i="1"/>
  <c r="H28" i="1"/>
  <c r="G28" i="1"/>
  <c r="F28" i="1"/>
  <c r="E28" i="1"/>
  <c r="D28" i="1"/>
  <c r="C28" i="1"/>
  <c r="AB27" i="1"/>
  <c r="AA27" i="1"/>
  <c r="Z27" i="1"/>
  <c r="Y27" i="1"/>
  <c r="X27" i="1"/>
  <c r="V27" i="1"/>
  <c r="U27" i="1"/>
  <c r="T27" i="1"/>
  <c r="S27" i="1"/>
  <c r="R27" i="1"/>
  <c r="Q27" i="1"/>
  <c r="B27" i="1"/>
  <c r="AB26" i="1"/>
  <c r="AA26" i="1"/>
  <c r="Z26" i="1"/>
  <c r="Y26" i="1"/>
  <c r="X26" i="1"/>
  <c r="V26" i="1"/>
  <c r="U26" i="1"/>
  <c r="T26" i="1"/>
  <c r="S26" i="1"/>
  <c r="R26" i="1"/>
  <c r="Q26" i="1"/>
  <c r="B26" i="1"/>
  <c r="AB25" i="1"/>
  <c r="AA25" i="1"/>
  <c r="Z25" i="1"/>
  <c r="Y25" i="1"/>
  <c r="X25" i="1"/>
  <c r="V25" i="1"/>
  <c r="U25" i="1"/>
  <c r="T25" i="1"/>
  <c r="S25" i="1"/>
  <c r="R25" i="1"/>
  <c r="Q25" i="1"/>
  <c r="B25" i="1"/>
  <c r="AB24" i="1"/>
  <c r="AA24" i="1"/>
  <c r="Z24" i="1"/>
  <c r="Y24" i="1"/>
  <c r="X24" i="1"/>
  <c r="V24" i="1"/>
  <c r="U24" i="1"/>
  <c r="T24" i="1"/>
  <c r="S24" i="1"/>
  <c r="R24" i="1"/>
  <c r="Q24" i="1"/>
  <c r="B24" i="1"/>
  <c r="AB23" i="1"/>
  <c r="AA23" i="1"/>
  <c r="Z23" i="1"/>
  <c r="Y23" i="1"/>
  <c r="X23" i="1"/>
  <c r="V23" i="1"/>
  <c r="U23" i="1"/>
  <c r="T23" i="1"/>
  <c r="S23" i="1"/>
  <c r="R23" i="1"/>
  <c r="Q23" i="1"/>
  <c r="B23" i="1"/>
  <c r="AB22" i="1"/>
  <c r="AA22" i="1"/>
  <c r="Z22" i="1"/>
  <c r="Y22" i="1"/>
  <c r="X22" i="1"/>
  <c r="V22" i="1"/>
  <c r="U22" i="1"/>
  <c r="T22" i="1"/>
  <c r="S22" i="1"/>
  <c r="R22" i="1"/>
  <c r="Q22" i="1"/>
  <c r="B22" i="1"/>
  <c r="AB21" i="1"/>
  <c r="AA21" i="1"/>
  <c r="Z21" i="1"/>
  <c r="Y21" i="1"/>
  <c r="X21" i="1"/>
  <c r="V21" i="1"/>
  <c r="U21" i="1"/>
  <c r="T21" i="1"/>
  <c r="S21" i="1"/>
  <c r="R21" i="1"/>
  <c r="Q21" i="1"/>
  <c r="B21" i="1"/>
  <c r="AB20" i="1"/>
  <c r="AA20" i="1"/>
  <c r="Z20" i="1"/>
  <c r="Y20" i="1"/>
  <c r="X20" i="1"/>
  <c r="V20" i="1"/>
  <c r="U20" i="1"/>
  <c r="T20" i="1"/>
  <c r="S20" i="1"/>
  <c r="R20" i="1"/>
  <c r="Q20" i="1"/>
  <c r="B20" i="1"/>
  <c r="AB19" i="1"/>
  <c r="AA19" i="1"/>
  <c r="Z19" i="1"/>
  <c r="Y19" i="1"/>
  <c r="X19" i="1"/>
  <c r="V19" i="1"/>
  <c r="U19" i="1"/>
  <c r="T19" i="1"/>
  <c r="S19" i="1"/>
  <c r="R19" i="1"/>
  <c r="Q19" i="1"/>
  <c r="B19" i="1"/>
  <c r="AB18" i="1"/>
  <c r="AA18" i="1"/>
  <c r="Z18" i="1"/>
  <c r="Y18" i="1"/>
  <c r="X18" i="1"/>
  <c r="V18" i="1"/>
  <c r="U18" i="1"/>
  <c r="T18" i="1"/>
  <c r="S18" i="1"/>
  <c r="R18" i="1"/>
  <c r="Q18" i="1"/>
  <c r="B18" i="1"/>
  <c r="AB17" i="1"/>
  <c r="AA17" i="1"/>
  <c r="Z17" i="1"/>
  <c r="Y17" i="1"/>
  <c r="X17" i="1"/>
  <c r="V17" i="1"/>
  <c r="U17" i="1"/>
  <c r="T17" i="1"/>
  <c r="S17" i="1"/>
  <c r="R17" i="1"/>
  <c r="Q17" i="1"/>
  <c r="B17" i="1"/>
  <c r="AB16" i="1"/>
  <c r="AA16" i="1"/>
  <c r="Z16" i="1"/>
  <c r="Y16" i="1"/>
  <c r="X16" i="1"/>
  <c r="V16" i="1"/>
  <c r="U16" i="1"/>
  <c r="T16" i="1"/>
  <c r="S16" i="1"/>
  <c r="R16" i="1"/>
  <c r="Q16" i="1"/>
  <c r="B16" i="1"/>
  <c r="AB15" i="1"/>
  <c r="AA15" i="1"/>
  <c r="Z15" i="1"/>
  <c r="Y15" i="1"/>
  <c r="X15" i="1"/>
  <c r="V15" i="1"/>
  <c r="U15" i="1"/>
  <c r="T15" i="1"/>
  <c r="S15" i="1"/>
  <c r="R15" i="1"/>
  <c r="Q15" i="1"/>
  <c r="B15" i="1"/>
  <c r="AB14" i="1"/>
  <c r="AA14" i="1"/>
  <c r="Z14" i="1"/>
  <c r="Y14" i="1"/>
  <c r="X14" i="1"/>
  <c r="V14" i="1"/>
  <c r="U14" i="1"/>
  <c r="T14" i="1"/>
  <c r="S14" i="1"/>
  <c r="R14" i="1"/>
  <c r="Q14" i="1"/>
  <c r="B14" i="1"/>
  <c r="AB13" i="1"/>
  <c r="AA13" i="1"/>
  <c r="Z13" i="1"/>
  <c r="Y13" i="1"/>
  <c r="X13" i="1"/>
  <c r="V13" i="1"/>
  <c r="U13" i="1"/>
  <c r="T13" i="1"/>
  <c r="S13" i="1"/>
  <c r="R13" i="1"/>
  <c r="Q13" i="1"/>
  <c r="B13" i="1"/>
  <c r="AB12" i="1"/>
  <c r="AA12" i="1"/>
  <c r="Z12" i="1"/>
  <c r="Y12" i="1"/>
  <c r="X12" i="1"/>
  <c r="V12" i="1"/>
  <c r="U12" i="1"/>
  <c r="T12" i="1"/>
  <c r="S12" i="1"/>
  <c r="R12" i="1"/>
  <c r="Q12" i="1"/>
  <c r="B12" i="1"/>
  <c r="AB11" i="1"/>
  <c r="AA11" i="1"/>
  <c r="Z11" i="1"/>
  <c r="Y11" i="1"/>
  <c r="X11" i="1"/>
  <c r="V11" i="1"/>
  <c r="U11" i="1"/>
  <c r="T11" i="1"/>
  <c r="S11" i="1"/>
  <c r="R11" i="1"/>
  <c r="Q11" i="1"/>
  <c r="B11" i="1"/>
  <c r="AB10" i="1"/>
  <c r="AA10" i="1"/>
  <c r="Z10" i="1"/>
  <c r="Y10" i="1"/>
  <c r="X10" i="1"/>
  <c r="V10" i="1"/>
  <c r="U10" i="1"/>
  <c r="T10" i="1"/>
  <c r="S10" i="1"/>
  <c r="R10" i="1"/>
  <c r="Q10" i="1"/>
  <c r="B10" i="1"/>
  <c r="AB9" i="1"/>
  <c r="AA9" i="1"/>
  <c r="Z9" i="1"/>
  <c r="Y9" i="1"/>
  <c r="X9" i="1"/>
  <c r="V9" i="1"/>
  <c r="U9" i="1"/>
  <c r="T9" i="1"/>
  <c r="S9" i="1"/>
  <c r="R9" i="1"/>
  <c r="Q9" i="1"/>
  <c r="B9" i="1"/>
  <c r="AB8" i="1"/>
  <c r="AA8" i="1"/>
  <c r="Z8" i="1"/>
  <c r="Y8" i="1"/>
  <c r="X8" i="1"/>
  <c r="V8" i="1"/>
  <c r="U8" i="1"/>
  <c r="T8" i="1"/>
  <c r="S8" i="1"/>
  <c r="R8" i="1"/>
  <c r="Q8" i="1"/>
  <c r="B8" i="1"/>
  <c r="AB7" i="1"/>
  <c r="AA7" i="1"/>
  <c r="Z7" i="1"/>
  <c r="Y7" i="1"/>
  <c r="X7" i="1"/>
  <c r="V7" i="1"/>
  <c r="U7" i="1"/>
  <c r="T7" i="1"/>
  <c r="S7" i="1"/>
  <c r="R7" i="1"/>
  <c r="Q7" i="1"/>
  <c r="W106" i="28"/>
  <c r="V106" i="28"/>
  <c r="U106" i="28"/>
  <c r="T106" i="28"/>
  <c r="S106" i="28"/>
  <c r="W105" i="28"/>
  <c r="V105" i="28"/>
  <c r="U105" i="28"/>
  <c r="T105" i="28"/>
  <c r="S105" i="28"/>
  <c r="X103" i="28"/>
  <c r="W103" i="28"/>
  <c r="V103" i="28"/>
  <c r="U103" i="28"/>
  <c r="T103" i="28"/>
  <c r="S103" i="28"/>
  <c r="R103" i="28"/>
  <c r="O103" i="28"/>
  <c r="N103" i="28"/>
  <c r="M103" i="28"/>
  <c r="L103" i="28"/>
  <c r="K103" i="28"/>
  <c r="J103" i="28"/>
  <c r="G103" i="28"/>
  <c r="F103" i="28"/>
  <c r="E103" i="28"/>
  <c r="D103" i="28"/>
  <c r="C103" i="28"/>
  <c r="B103" i="28"/>
  <c r="X102" i="28"/>
  <c r="W102" i="28"/>
  <c r="V102" i="28"/>
  <c r="U102" i="28"/>
  <c r="T102" i="28"/>
  <c r="S102" i="28"/>
  <c r="R102" i="28"/>
  <c r="O102" i="28"/>
  <c r="N102" i="28"/>
  <c r="M102" i="28"/>
  <c r="L102" i="28"/>
  <c r="K102" i="28"/>
  <c r="J102" i="28"/>
  <c r="G102" i="28"/>
  <c r="F102" i="28"/>
  <c r="E102" i="28"/>
  <c r="D102" i="28"/>
  <c r="C102" i="28"/>
  <c r="B102" i="28"/>
  <c r="X101" i="28"/>
  <c r="W101" i="28"/>
  <c r="V101" i="28"/>
  <c r="U101" i="28"/>
  <c r="T101" i="28"/>
  <c r="S101" i="28"/>
  <c r="R101" i="28"/>
  <c r="O101" i="28"/>
  <c r="N101" i="28"/>
  <c r="M101" i="28"/>
  <c r="L101" i="28"/>
  <c r="K101" i="28"/>
  <c r="J101" i="28"/>
  <c r="G101" i="28"/>
  <c r="F101" i="28"/>
  <c r="E101" i="28"/>
  <c r="D101" i="28"/>
  <c r="C101" i="28"/>
  <c r="B101" i="28"/>
  <c r="X100" i="28"/>
  <c r="W100" i="28"/>
  <c r="V100" i="28"/>
  <c r="U100" i="28"/>
  <c r="T100" i="28"/>
  <c r="S100" i="28"/>
  <c r="R100" i="28"/>
  <c r="O100" i="28"/>
  <c r="N100" i="28"/>
  <c r="M100" i="28"/>
  <c r="L100" i="28"/>
  <c r="K100" i="28"/>
  <c r="J100" i="28"/>
  <c r="G100" i="28"/>
  <c r="F100" i="28"/>
  <c r="E100" i="28"/>
  <c r="D100" i="28"/>
  <c r="C100" i="28"/>
  <c r="B100" i="28"/>
  <c r="X99" i="28"/>
  <c r="W99" i="28"/>
  <c r="V99" i="28"/>
  <c r="U99" i="28"/>
  <c r="T99" i="28"/>
  <c r="S99" i="28"/>
  <c r="R99" i="28"/>
  <c r="O99" i="28"/>
  <c r="N99" i="28"/>
  <c r="M99" i="28"/>
  <c r="L99" i="28"/>
  <c r="K99" i="28"/>
  <c r="J99" i="28"/>
  <c r="G99" i="28"/>
  <c r="F99" i="28"/>
  <c r="E99" i="28"/>
  <c r="D99" i="28"/>
  <c r="C99" i="28"/>
  <c r="B99" i="28"/>
  <c r="X98" i="28"/>
  <c r="W98" i="28"/>
  <c r="V98" i="28"/>
  <c r="U98" i="28"/>
  <c r="T98" i="28"/>
  <c r="S98" i="28"/>
  <c r="R98" i="28"/>
  <c r="O98" i="28"/>
  <c r="N98" i="28"/>
  <c r="M98" i="28"/>
  <c r="L98" i="28"/>
  <c r="K98" i="28"/>
  <c r="J98" i="28"/>
  <c r="G98" i="28"/>
  <c r="F98" i="28"/>
  <c r="E98" i="28"/>
  <c r="D98" i="28"/>
  <c r="C98" i="28"/>
  <c r="B98" i="28"/>
  <c r="X97" i="28"/>
  <c r="W97" i="28"/>
  <c r="V97" i="28"/>
  <c r="U97" i="28"/>
  <c r="T97" i="28"/>
  <c r="S97" i="28"/>
  <c r="R97" i="28"/>
  <c r="O97" i="28"/>
  <c r="N97" i="28"/>
  <c r="M97" i="28"/>
  <c r="L97" i="28"/>
  <c r="K97" i="28"/>
  <c r="J97" i="28"/>
  <c r="G97" i="28"/>
  <c r="F97" i="28"/>
  <c r="E97" i="28"/>
  <c r="D97" i="28"/>
  <c r="C97" i="28"/>
  <c r="B97" i="28"/>
  <c r="X96" i="28"/>
  <c r="W96" i="28"/>
  <c r="V96" i="28"/>
  <c r="U96" i="28"/>
  <c r="T96" i="28"/>
  <c r="S96" i="28"/>
  <c r="R96" i="28"/>
  <c r="O96" i="28"/>
  <c r="N96" i="28"/>
  <c r="M96" i="28"/>
  <c r="L96" i="28"/>
  <c r="K96" i="28"/>
  <c r="J96" i="28"/>
  <c r="G96" i="28"/>
  <c r="F96" i="28"/>
  <c r="E96" i="28"/>
  <c r="D96" i="28"/>
  <c r="C96" i="28"/>
  <c r="B96" i="28"/>
  <c r="X95" i="28"/>
  <c r="W95" i="28"/>
  <c r="V95" i="28"/>
  <c r="U95" i="28"/>
  <c r="T95" i="28"/>
  <c r="S95" i="28"/>
  <c r="R95" i="28"/>
  <c r="O95" i="28"/>
  <c r="N95" i="28"/>
  <c r="M95" i="28"/>
  <c r="L95" i="28"/>
  <c r="K95" i="28"/>
  <c r="J95" i="28"/>
  <c r="G95" i="28"/>
  <c r="F95" i="28"/>
  <c r="E95" i="28"/>
  <c r="D95" i="28"/>
  <c r="C95" i="28"/>
  <c r="B95" i="28"/>
  <c r="X94" i="28"/>
  <c r="W94" i="28"/>
  <c r="V94" i="28"/>
  <c r="U94" i="28"/>
  <c r="T94" i="28"/>
  <c r="S94" i="28"/>
  <c r="R94" i="28"/>
  <c r="O94" i="28"/>
  <c r="N94" i="28"/>
  <c r="M94" i="28"/>
  <c r="L94" i="28"/>
  <c r="K94" i="28"/>
  <c r="J94" i="28"/>
  <c r="G94" i="28"/>
  <c r="F94" i="28"/>
  <c r="E94" i="28"/>
  <c r="D94" i="28"/>
  <c r="C94" i="28"/>
  <c r="B94" i="28"/>
  <c r="X93" i="28"/>
  <c r="W93" i="28"/>
  <c r="V93" i="28"/>
  <c r="U93" i="28"/>
  <c r="T93" i="28"/>
  <c r="S93" i="28"/>
  <c r="R93" i="28"/>
  <c r="O93" i="28"/>
  <c r="N93" i="28"/>
  <c r="M93" i="28"/>
  <c r="L93" i="28"/>
  <c r="K93" i="28"/>
  <c r="J93" i="28"/>
  <c r="G93" i="28"/>
  <c r="F93" i="28"/>
  <c r="E93" i="28"/>
  <c r="D93" i="28"/>
  <c r="C93" i="28"/>
  <c r="B93" i="28"/>
  <c r="X92" i="28"/>
  <c r="W92" i="28"/>
  <c r="V92" i="28"/>
  <c r="U92" i="28"/>
  <c r="T92" i="28"/>
  <c r="S92" i="28"/>
  <c r="R92" i="28"/>
  <c r="O92" i="28"/>
  <c r="N92" i="28"/>
  <c r="M92" i="28"/>
  <c r="L92" i="28"/>
  <c r="K92" i="28"/>
  <c r="J92" i="28"/>
  <c r="G92" i="28"/>
  <c r="F92" i="28"/>
  <c r="E92" i="28"/>
  <c r="D92" i="28"/>
  <c r="C92" i="28"/>
  <c r="B92" i="28"/>
  <c r="X91" i="28"/>
  <c r="W91" i="28"/>
  <c r="V91" i="28"/>
  <c r="U91" i="28"/>
  <c r="T91" i="28"/>
  <c r="S91" i="28"/>
  <c r="R91" i="28"/>
  <c r="O91" i="28"/>
  <c r="N91" i="28"/>
  <c r="M91" i="28"/>
  <c r="L91" i="28"/>
  <c r="K91" i="28"/>
  <c r="J91" i="28"/>
  <c r="G91" i="28"/>
  <c r="F91" i="28"/>
  <c r="E91" i="28"/>
  <c r="D91" i="28"/>
  <c r="C91" i="28"/>
  <c r="B91" i="28"/>
  <c r="X90" i="28"/>
  <c r="W90" i="28"/>
  <c r="V90" i="28"/>
  <c r="U90" i="28"/>
  <c r="T90" i="28"/>
  <c r="S90" i="28"/>
  <c r="R90" i="28"/>
  <c r="O90" i="28"/>
  <c r="N90" i="28"/>
  <c r="M90" i="28"/>
  <c r="L90" i="28"/>
  <c r="K90" i="28"/>
  <c r="J90" i="28"/>
  <c r="G90" i="28"/>
  <c r="F90" i="28"/>
  <c r="E90" i="28"/>
  <c r="D90" i="28"/>
  <c r="C90" i="28"/>
  <c r="B90" i="28"/>
  <c r="X89" i="28"/>
  <c r="W89" i="28"/>
  <c r="V89" i="28"/>
  <c r="U89" i="28"/>
  <c r="T89" i="28"/>
  <c r="S89" i="28"/>
  <c r="R89" i="28"/>
  <c r="O89" i="28"/>
  <c r="N89" i="28"/>
  <c r="M89" i="28"/>
  <c r="L89" i="28"/>
  <c r="K89" i="28"/>
  <c r="J89" i="28"/>
  <c r="G89" i="28"/>
  <c r="F89" i="28"/>
  <c r="E89" i="28"/>
  <c r="D89" i="28"/>
  <c r="C89" i="28"/>
  <c r="B89" i="28"/>
  <c r="X88" i="28"/>
  <c r="W88" i="28"/>
  <c r="V88" i="28"/>
  <c r="U88" i="28"/>
  <c r="T88" i="28"/>
  <c r="S88" i="28"/>
  <c r="R88" i="28"/>
  <c r="O88" i="28"/>
  <c r="N88" i="28"/>
  <c r="M88" i="28"/>
  <c r="L88" i="28"/>
  <c r="K88" i="28"/>
  <c r="J88" i="28"/>
  <c r="G88" i="28"/>
  <c r="F88" i="28"/>
  <c r="E88" i="28"/>
  <c r="D88" i="28"/>
  <c r="C88" i="28"/>
  <c r="B88" i="28"/>
  <c r="X87" i="28"/>
  <c r="W87" i="28"/>
  <c r="V87" i="28"/>
  <c r="U87" i="28"/>
  <c r="T87" i="28"/>
  <c r="S87" i="28"/>
  <c r="R87" i="28"/>
  <c r="O87" i="28"/>
  <c r="N87" i="28"/>
  <c r="M87" i="28"/>
  <c r="L87" i="28"/>
  <c r="K87" i="28"/>
  <c r="J87" i="28"/>
  <c r="G87" i="28"/>
  <c r="F87" i="28"/>
  <c r="E87" i="28"/>
  <c r="D87" i="28"/>
  <c r="C87" i="28"/>
  <c r="B87" i="28"/>
  <c r="X86" i="28"/>
  <c r="W86" i="28"/>
  <c r="V86" i="28"/>
  <c r="U86" i="28"/>
  <c r="T86" i="28"/>
  <c r="S86" i="28"/>
  <c r="R86" i="28"/>
  <c r="O86" i="28"/>
  <c r="N86" i="28"/>
  <c r="M86" i="28"/>
  <c r="L86" i="28"/>
  <c r="K86" i="28"/>
  <c r="J86" i="28"/>
  <c r="G86" i="28"/>
  <c r="F86" i="28"/>
  <c r="E86" i="28"/>
  <c r="D86" i="28"/>
  <c r="C86" i="28"/>
  <c r="B86" i="28"/>
  <c r="X85" i="28"/>
  <c r="W85" i="28"/>
  <c r="V85" i="28"/>
  <c r="U85" i="28"/>
  <c r="T85" i="28"/>
  <c r="S85" i="28"/>
  <c r="R85" i="28"/>
  <c r="O85" i="28"/>
  <c r="N85" i="28"/>
  <c r="M85" i="28"/>
  <c r="L85" i="28"/>
  <c r="K85" i="28"/>
  <c r="J85" i="28"/>
  <c r="G85" i="28"/>
  <c r="F85" i="28"/>
  <c r="E85" i="28"/>
  <c r="D85" i="28"/>
  <c r="C85" i="28"/>
  <c r="B85" i="28"/>
  <c r="X84" i="28"/>
  <c r="W84" i="28"/>
  <c r="V84" i="28"/>
  <c r="U84" i="28"/>
  <c r="T84" i="28"/>
  <c r="S84" i="28"/>
  <c r="R84" i="28"/>
  <c r="O84" i="28"/>
  <c r="N84" i="28"/>
  <c r="M84" i="28"/>
  <c r="L84" i="28"/>
  <c r="K84" i="28"/>
  <c r="J84" i="28"/>
  <c r="G84" i="28"/>
  <c r="F84" i="28"/>
  <c r="E84" i="28"/>
  <c r="D84" i="28"/>
  <c r="C84" i="28"/>
  <c r="B84" i="28"/>
  <c r="X83" i="28"/>
  <c r="W83" i="28"/>
  <c r="V83" i="28"/>
  <c r="U83" i="28"/>
  <c r="T83" i="28"/>
  <c r="S83" i="28"/>
  <c r="R83" i="28"/>
  <c r="O83" i="28"/>
  <c r="N83" i="28"/>
  <c r="M83" i="28"/>
  <c r="L83" i="28"/>
  <c r="K83" i="28"/>
  <c r="J83" i="28"/>
  <c r="G83" i="28"/>
  <c r="F83" i="28"/>
  <c r="E83" i="28"/>
  <c r="D83" i="28"/>
  <c r="C83" i="28"/>
  <c r="B83" i="28"/>
  <c r="O77" i="28"/>
  <c r="N77" i="28"/>
  <c r="M77" i="28"/>
  <c r="L77" i="28"/>
  <c r="K77" i="28"/>
  <c r="J77" i="28"/>
  <c r="G77" i="28"/>
  <c r="F77" i="28"/>
  <c r="E77" i="28"/>
  <c r="D77" i="28"/>
  <c r="C77" i="28"/>
  <c r="B77" i="28"/>
  <c r="O76" i="28"/>
  <c r="N76" i="28"/>
  <c r="M76" i="28"/>
  <c r="L76" i="28"/>
  <c r="K76" i="28"/>
  <c r="J76" i="28"/>
  <c r="G76" i="28"/>
  <c r="F76" i="28"/>
  <c r="E76" i="28"/>
  <c r="D76" i="28"/>
  <c r="C76" i="28"/>
  <c r="B76" i="28"/>
  <c r="O75" i="28"/>
  <c r="N75" i="28"/>
  <c r="M75" i="28"/>
  <c r="L75" i="28"/>
  <c r="K75" i="28"/>
  <c r="J75" i="28"/>
  <c r="G75" i="28"/>
  <c r="F75" i="28"/>
  <c r="E75" i="28"/>
  <c r="D75" i="28"/>
  <c r="C75" i="28"/>
  <c r="B75" i="28"/>
  <c r="O74" i="28"/>
  <c r="N74" i="28"/>
  <c r="M74" i="28"/>
  <c r="L74" i="28"/>
  <c r="K74" i="28"/>
  <c r="J74" i="28"/>
  <c r="G74" i="28"/>
  <c r="F74" i="28"/>
  <c r="E74" i="28"/>
  <c r="D74" i="28"/>
  <c r="C74" i="28"/>
  <c r="B74" i="28"/>
  <c r="O73" i="28"/>
  <c r="N73" i="28"/>
  <c r="M73" i="28"/>
  <c r="L73" i="28"/>
  <c r="K73" i="28"/>
  <c r="J73" i="28"/>
  <c r="G73" i="28"/>
  <c r="F73" i="28"/>
  <c r="E73" i="28"/>
  <c r="D73" i="28"/>
  <c r="C73" i="28"/>
  <c r="B73" i="28"/>
  <c r="O72" i="28"/>
  <c r="N72" i="28"/>
  <c r="M72" i="28"/>
  <c r="L72" i="28"/>
  <c r="K72" i="28"/>
  <c r="J72" i="28"/>
  <c r="G72" i="28"/>
  <c r="F72" i="28"/>
  <c r="E72" i="28"/>
  <c r="D72" i="28"/>
  <c r="C72" i="28"/>
  <c r="B72" i="28"/>
  <c r="O71" i="28"/>
  <c r="N71" i="28"/>
  <c r="M71" i="28"/>
  <c r="L71" i="28"/>
  <c r="K71" i="28"/>
  <c r="J71" i="28"/>
  <c r="G71" i="28"/>
  <c r="F71" i="28"/>
  <c r="E71" i="28"/>
  <c r="D71" i="28"/>
  <c r="C71" i="28"/>
  <c r="B71" i="28"/>
  <c r="O70" i="28"/>
  <c r="N70" i="28"/>
  <c r="M70" i="28"/>
  <c r="L70" i="28"/>
  <c r="K70" i="28"/>
  <c r="J70" i="28"/>
  <c r="G70" i="28"/>
  <c r="F70" i="28"/>
  <c r="E70" i="28"/>
  <c r="D70" i="28"/>
  <c r="C70" i="28"/>
  <c r="B70" i="28"/>
  <c r="O69" i="28"/>
  <c r="N69" i="28"/>
  <c r="M69" i="28"/>
  <c r="L69" i="28"/>
  <c r="K69" i="28"/>
  <c r="J69" i="28"/>
  <c r="G69" i="28"/>
  <c r="F69" i="28"/>
  <c r="E69" i="28"/>
  <c r="D69" i="28"/>
  <c r="C69" i="28"/>
  <c r="B69" i="28"/>
  <c r="O68" i="28"/>
  <c r="N68" i="28"/>
  <c r="M68" i="28"/>
  <c r="L68" i="28"/>
  <c r="K68" i="28"/>
  <c r="J68" i="28"/>
  <c r="G68" i="28"/>
  <c r="F68" i="28"/>
  <c r="E68" i="28"/>
  <c r="D68" i="28"/>
  <c r="C68" i="28"/>
  <c r="B68" i="28"/>
  <c r="O67" i="28"/>
  <c r="N67" i="28"/>
  <c r="M67" i="28"/>
  <c r="L67" i="28"/>
  <c r="K67" i="28"/>
  <c r="J67" i="28"/>
  <c r="G67" i="28"/>
  <c r="F67" i="28"/>
  <c r="E67" i="28"/>
  <c r="D67" i="28"/>
  <c r="C67" i="28"/>
  <c r="B67" i="28"/>
  <c r="O66" i="28"/>
  <c r="N66" i="28"/>
  <c r="M66" i="28"/>
  <c r="L66" i="28"/>
  <c r="K66" i="28"/>
  <c r="J66" i="28"/>
  <c r="G66" i="28"/>
  <c r="F66" i="28"/>
  <c r="E66" i="28"/>
  <c r="D66" i="28"/>
  <c r="C66" i="28"/>
  <c r="B66" i="28"/>
  <c r="O65" i="28"/>
  <c r="N65" i="28"/>
  <c r="M65" i="28"/>
  <c r="L65" i="28"/>
  <c r="K65" i="28"/>
  <c r="J65" i="28"/>
  <c r="G65" i="28"/>
  <c r="F65" i="28"/>
  <c r="E65" i="28"/>
  <c r="D65" i="28"/>
  <c r="C65" i="28"/>
  <c r="B65" i="28"/>
  <c r="O64" i="28"/>
  <c r="N64" i="28"/>
  <c r="M64" i="28"/>
  <c r="L64" i="28"/>
  <c r="K64" i="28"/>
  <c r="J64" i="28"/>
  <c r="G64" i="28"/>
  <c r="F64" i="28"/>
  <c r="E64" i="28"/>
  <c r="D64" i="28"/>
  <c r="C64" i="28"/>
  <c r="B64" i="28"/>
  <c r="O63" i="28"/>
  <c r="N63" i="28"/>
  <c r="M63" i="28"/>
  <c r="L63" i="28"/>
  <c r="K63" i="28"/>
  <c r="J63" i="28"/>
  <c r="G63" i="28"/>
  <c r="F63" i="28"/>
  <c r="E63" i="28"/>
  <c r="D63" i="28"/>
  <c r="C63" i="28"/>
  <c r="B63" i="28"/>
  <c r="O62" i="28"/>
  <c r="N62" i="28"/>
  <c r="M62" i="28"/>
  <c r="L62" i="28"/>
  <c r="K62" i="28"/>
  <c r="J62" i="28"/>
  <c r="G62" i="28"/>
  <c r="F62" i="28"/>
  <c r="E62" i="28"/>
  <c r="D62" i="28"/>
  <c r="C62" i="28"/>
  <c r="B62" i="28"/>
  <c r="O61" i="28"/>
  <c r="N61" i="28"/>
  <c r="M61" i="28"/>
  <c r="L61" i="28"/>
  <c r="K61" i="28"/>
  <c r="J61" i="28"/>
  <c r="G61" i="28"/>
  <c r="F61" i="28"/>
  <c r="E61" i="28"/>
  <c r="D61" i="28"/>
  <c r="C61" i="28"/>
  <c r="B61" i="28"/>
  <c r="O60" i="28"/>
  <c r="N60" i="28"/>
  <c r="M60" i="28"/>
  <c r="L60" i="28"/>
  <c r="K60" i="28"/>
  <c r="J60" i="28"/>
  <c r="G60" i="28"/>
  <c r="F60" i="28"/>
  <c r="E60" i="28"/>
  <c r="D60" i="28"/>
  <c r="C60" i="28"/>
  <c r="B60" i="28"/>
  <c r="O59" i="28"/>
  <c r="N59" i="28"/>
  <c r="M59" i="28"/>
  <c r="L59" i="28"/>
  <c r="K59" i="28"/>
  <c r="J59" i="28"/>
  <c r="G59" i="28"/>
  <c r="F59" i="28"/>
  <c r="E59" i="28"/>
  <c r="D59" i="28"/>
  <c r="C59" i="28"/>
  <c r="B59" i="28"/>
  <c r="O58" i="28"/>
  <c r="N58" i="28"/>
  <c r="M58" i="28"/>
  <c r="L58" i="28"/>
  <c r="K58" i="28"/>
  <c r="J58" i="28"/>
  <c r="G58" i="28"/>
  <c r="F58" i="28"/>
  <c r="E58" i="28"/>
  <c r="D58" i="28"/>
  <c r="C58" i="28"/>
  <c r="B58" i="28"/>
  <c r="O57" i="28"/>
  <c r="N57" i="28"/>
  <c r="M57" i="28"/>
  <c r="L57" i="28"/>
  <c r="K57" i="28"/>
  <c r="J57" i="28"/>
  <c r="G57" i="28"/>
  <c r="F57" i="28"/>
  <c r="E57" i="28"/>
  <c r="D57" i="28"/>
  <c r="C57" i="28"/>
  <c r="B57" i="28"/>
  <c r="AN51" i="28"/>
  <c r="AM51" i="28"/>
  <c r="AL51" i="28"/>
  <c r="AK51" i="28"/>
  <c r="AJ51" i="28"/>
  <c r="AI51" i="28"/>
  <c r="AH51" i="28"/>
  <c r="AF51" i="28"/>
  <c r="AE51" i="28"/>
  <c r="AD51" i="28"/>
  <c r="AC51" i="28"/>
  <c r="AB51" i="28"/>
  <c r="AA51" i="28"/>
  <c r="Z51" i="28"/>
  <c r="X51" i="28"/>
  <c r="W51" i="28"/>
  <c r="V51" i="28"/>
  <c r="U51" i="28"/>
  <c r="T51" i="28"/>
  <c r="S51" i="28"/>
  <c r="R51" i="28"/>
  <c r="O51" i="28"/>
  <c r="N51" i="28"/>
  <c r="M51" i="28"/>
  <c r="L51" i="28"/>
  <c r="K51" i="28"/>
  <c r="J51" i="28"/>
  <c r="G51" i="28"/>
  <c r="F51" i="28"/>
  <c r="E51" i="28"/>
  <c r="D51" i="28"/>
  <c r="C51" i="28"/>
  <c r="B51" i="28"/>
  <c r="AN50" i="28"/>
  <c r="AM50" i="28"/>
  <c r="AL50" i="28"/>
  <c r="AK50" i="28"/>
  <c r="AJ50" i="28"/>
  <c r="AI50" i="28"/>
  <c r="AH50" i="28"/>
  <c r="AF50" i="28"/>
  <c r="AE50" i="28"/>
  <c r="AD50" i="28"/>
  <c r="AC50" i="28"/>
  <c r="AB50" i="28"/>
  <c r="AA50" i="28"/>
  <c r="Z50" i="28"/>
  <c r="X50" i="28"/>
  <c r="W50" i="28"/>
  <c r="V50" i="28"/>
  <c r="U50" i="28"/>
  <c r="T50" i="28"/>
  <c r="S50" i="28"/>
  <c r="R50" i="28"/>
  <c r="O50" i="28"/>
  <c r="N50" i="28"/>
  <c r="M50" i="28"/>
  <c r="L50" i="28"/>
  <c r="K50" i="28"/>
  <c r="J50" i="28"/>
  <c r="G50" i="28"/>
  <c r="F50" i="28"/>
  <c r="E50" i="28"/>
  <c r="D50" i="28"/>
  <c r="C50" i="28"/>
  <c r="B50" i="28"/>
  <c r="AN49" i="28"/>
  <c r="AM49" i="28"/>
  <c r="AL49" i="28"/>
  <c r="AK49" i="28"/>
  <c r="AJ49" i="28"/>
  <c r="AI49" i="28"/>
  <c r="AH49" i="28"/>
  <c r="AF49" i="28"/>
  <c r="AE49" i="28"/>
  <c r="AD49" i="28"/>
  <c r="AC49" i="28"/>
  <c r="AB49" i="28"/>
  <c r="AA49" i="28"/>
  <c r="Z49" i="28"/>
  <c r="X49" i="28"/>
  <c r="W49" i="28"/>
  <c r="V49" i="28"/>
  <c r="U49" i="28"/>
  <c r="T49" i="28"/>
  <c r="S49" i="28"/>
  <c r="R49" i="28"/>
  <c r="O49" i="28"/>
  <c r="N49" i="28"/>
  <c r="M49" i="28"/>
  <c r="L49" i="28"/>
  <c r="K49" i="28"/>
  <c r="J49" i="28"/>
  <c r="G49" i="28"/>
  <c r="F49" i="28"/>
  <c r="E49" i="28"/>
  <c r="D49" i="28"/>
  <c r="C49" i="28"/>
  <c r="B49" i="28"/>
  <c r="AN48" i="28"/>
  <c r="AM48" i="28"/>
  <c r="AL48" i="28"/>
  <c r="AK48" i="28"/>
  <c r="AJ48" i="28"/>
  <c r="AI48" i="28"/>
  <c r="AH48" i="28"/>
  <c r="AF48" i="28"/>
  <c r="AE48" i="28"/>
  <c r="AD48" i="28"/>
  <c r="AC48" i="28"/>
  <c r="AB48" i="28"/>
  <c r="AA48" i="28"/>
  <c r="Z48" i="28"/>
  <c r="X48" i="28"/>
  <c r="W48" i="28"/>
  <c r="V48" i="28"/>
  <c r="U48" i="28"/>
  <c r="T48" i="28"/>
  <c r="S48" i="28"/>
  <c r="R48" i="28"/>
  <c r="O48" i="28"/>
  <c r="N48" i="28"/>
  <c r="M48" i="28"/>
  <c r="L48" i="28"/>
  <c r="K48" i="28"/>
  <c r="J48" i="28"/>
  <c r="G48" i="28"/>
  <c r="F48" i="28"/>
  <c r="E48" i="28"/>
  <c r="D48" i="28"/>
  <c r="C48" i="28"/>
  <c r="B48" i="28"/>
  <c r="AN47" i="28"/>
  <c r="AM47" i="28"/>
  <c r="AL47" i="28"/>
  <c r="AK47" i="28"/>
  <c r="AJ47" i="28"/>
  <c r="AI47" i="28"/>
  <c r="AH47" i="28"/>
  <c r="AF47" i="28"/>
  <c r="AE47" i="28"/>
  <c r="AD47" i="28"/>
  <c r="AC47" i="28"/>
  <c r="AB47" i="28"/>
  <c r="AA47" i="28"/>
  <c r="Z47" i="28"/>
  <c r="X47" i="28"/>
  <c r="W47" i="28"/>
  <c r="V47" i="28"/>
  <c r="U47" i="28"/>
  <c r="T47" i="28"/>
  <c r="S47" i="28"/>
  <c r="R47" i="28"/>
  <c r="O47" i="28"/>
  <c r="N47" i="28"/>
  <c r="M47" i="28"/>
  <c r="L47" i="28"/>
  <c r="K47" i="28"/>
  <c r="J47" i="28"/>
  <c r="G47" i="28"/>
  <c r="F47" i="28"/>
  <c r="E47" i="28"/>
  <c r="D47" i="28"/>
  <c r="C47" i="28"/>
  <c r="B47" i="28"/>
  <c r="AN46" i="28"/>
  <c r="AM46" i="28"/>
  <c r="AL46" i="28"/>
  <c r="AK46" i="28"/>
  <c r="AJ46" i="28"/>
  <c r="AI46" i="28"/>
  <c r="AH46" i="28"/>
  <c r="AF46" i="28"/>
  <c r="AE46" i="28"/>
  <c r="AD46" i="28"/>
  <c r="AC46" i="28"/>
  <c r="AB46" i="28"/>
  <c r="AA46" i="28"/>
  <c r="Z46" i="28"/>
  <c r="X46" i="28"/>
  <c r="W46" i="28"/>
  <c r="V46" i="28"/>
  <c r="U46" i="28"/>
  <c r="T46" i="28"/>
  <c r="S46" i="28"/>
  <c r="R46" i="28"/>
  <c r="O46" i="28"/>
  <c r="N46" i="28"/>
  <c r="M46" i="28"/>
  <c r="L46" i="28"/>
  <c r="K46" i="28"/>
  <c r="J46" i="28"/>
  <c r="G46" i="28"/>
  <c r="F46" i="28"/>
  <c r="E46" i="28"/>
  <c r="D46" i="28"/>
  <c r="C46" i="28"/>
  <c r="B46" i="28"/>
  <c r="AN45" i="28"/>
  <c r="AM45" i="28"/>
  <c r="AL45" i="28"/>
  <c r="AK45" i="28"/>
  <c r="AJ45" i="28"/>
  <c r="AI45" i="28"/>
  <c r="AH45" i="28"/>
  <c r="AF45" i="28"/>
  <c r="AE45" i="28"/>
  <c r="AD45" i="28"/>
  <c r="AC45" i="28"/>
  <c r="AB45" i="28"/>
  <c r="AA45" i="28"/>
  <c r="Z45" i="28"/>
  <c r="X45" i="28"/>
  <c r="W45" i="28"/>
  <c r="V45" i="28"/>
  <c r="U45" i="28"/>
  <c r="T45" i="28"/>
  <c r="S45" i="28"/>
  <c r="R45" i="28"/>
  <c r="O45" i="28"/>
  <c r="N45" i="28"/>
  <c r="M45" i="28"/>
  <c r="L45" i="28"/>
  <c r="K45" i="28"/>
  <c r="J45" i="28"/>
  <c r="G45" i="28"/>
  <c r="F45" i="28"/>
  <c r="E45" i="28"/>
  <c r="D45" i="28"/>
  <c r="C45" i="28"/>
  <c r="B45" i="28"/>
  <c r="AN44" i="28"/>
  <c r="AM44" i="28"/>
  <c r="AL44" i="28"/>
  <c r="AK44" i="28"/>
  <c r="AJ44" i="28"/>
  <c r="AI44" i="28"/>
  <c r="AH44" i="28"/>
  <c r="AF44" i="28"/>
  <c r="AE44" i="28"/>
  <c r="AD44" i="28"/>
  <c r="AC44" i="28"/>
  <c r="AB44" i="28"/>
  <c r="AA44" i="28"/>
  <c r="Z44" i="28"/>
  <c r="X44" i="28"/>
  <c r="W44" i="28"/>
  <c r="V44" i="28"/>
  <c r="U44" i="28"/>
  <c r="T44" i="28"/>
  <c r="S44" i="28"/>
  <c r="R44" i="28"/>
  <c r="O44" i="28"/>
  <c r="N44" i="28"/>
  <c r="M44" i="28"/>
  <c r="L44" i="28"/>
  <c r="K44" i="28"/>
  <c r="J44" i="28"/>
  <c r="G44" i="28"/>
  <c r="F44" i="28"/>
  <c r="E44" i="28"/>
  <c r="D44" i="28"/>
  <c r="C44" i="28"/>
  <c r="B44" i="28"/>
  <c r="AN43" i="28"/>
  <c r="AM43" i="28"/>
  <c r="AL43" i="28"/>
  <c r="AK43" i="28"/>
  <c r="AJ43" i="28"/>
  <c r="AI43" i="28"/>
  <c r="AH43" i="28"/>
  <c r="AF43" i="28"/>
  <c r="AE43" i="28"/>
  <c r="AD43" i="28"/>
  <c r="AC43" i="28"/>
  <c r="AB43" i="28"/>
  <c r="AA43" i="28"/>
  <c r="Z43" i="28"/>
  <c r="X43" i="28"/>
  <c r="W43" i="28"/>
  <c r="V43" i="28"/>
  <c r="U43" i="28"/>
  <c r="T43" i="28"/>
  <c r="S43" i="28"/>
  <c r="R43" i="28"/>
  <c r="O43" i="28"/>
  <c r="N43" i="28"/>
  <c r="M43" i="28"/>
  <c r="L43" i="28"/>
  <c r="K43" i="28"/>
  <c r="J43" i="28"/>
  <c r="G43" i="28"/>
  <c r="F43" i="28"/>
  <c r="E43" i="28"/>
  <c r="D43" i="28"/>
  <c r="C43" i="28"/>
  <c r="B43" i="28"/>
  <c r="AN42" i="28"/>
  <c r="AM42" i="28"/>
  <c r="AL42" i="28"/>
  <c r="AK42" i="28"/>
  <c r="AJ42" i="28"/>
  <c r="AI42" i="28"/>
  <c r="AH42" i="28"/>
  <c r="AF42" i="28"/>
  <c r="AE42" i="28"/>
  <c r="AD42" i="28"/>
  <c r="AC42" i="28"/>
  <c r="AB42" i="28"/>
  <c r="AA42" i="28"/>
  <c r="Z42" i="28"/>
  <c r="X42" i="28"/>
  <c r="W42" i="28"/>
  <c r="V42" i="28"/>
  <c r="U42" i="28"/>
  <c r="T42" i="28"/>
  <c r="S42" i="28"/>
  <c r="R42" i="28"/>
  <c r="O42" i="28"/>
  <c r="N42" i="28"/>
  <c r="M42" i="28"/>
  <c r="L42" i="28"/>
  <c r="K42" i="28"/>
  <c r="J42" i="28"/>
  <c r="G42" i="28"/>
  <c r="F42" i="28"/>
  <c r="E42" i="28"/>
  <c r="D42" i="28"/>
  <c r="C42" i="28"/>
  <c r="B42" i="28"/>
  <c r="AN41" i="28"/>
  <c r="AM41" i="28"/>
  <c r="AL41" i="28"/>
  <c r="AK41" i="28"/>
  <c r="AJ41" i="28"/>
  <c r="AI41" i="28"/>
  <c r="AH41" i="28"/>
  <c r="AF41" i="28"/>
  <c r="AE41" i="28"/>
  <c r="AD41" i="28"/>
  <c r="AC41" i="28"/>
  <c r="AB41" i="28"/>
  <c r="AA41" i="28"/>
  <c r="Z41" i="28"/>
  <c r="X41" i="28"/>
  <c r="W41" i="28"/>
  <c r="V41" i="28"/>
  <c r="U41" i="28"/>
  <c r="T41" i="28"/>
  <c r="S41" i="28"/>
  <c r="R41" i="28"/>
  <c r="O41" i="28"/>
  <c r="N41" i="28"/>
  <c r="M41" i="28"/>
  <c r="L41" i="28"/>
  <c r="K41" i="28"/>
  <c r="J41" i="28"/>
  <c r="G41" i="28"/>
  <c r="F41" i="28"/>
  <c r="E41" i="28"/>
  <c r="D41" i="28"/>
  <c r="C41" i="28"/>
  <c r="B41" i="28"/>
  <c r="AN40" i="28"/>
  <c r="AM40" i="28"/>
  <c r="AL40" i="28"/>
  <c r="AK40" i="28"/>
  <c r="AJ40" i="28"/>
  <c r="AI40" i="28"/>
  <c r="AH40" i="28"/>
  <c r="AF40" i="28"/>
  <c r="AE40" i="28"/>
  <c r="AD40" i="28"/>
  <c r="AC40" i="28"/>
  <c r="AB40" i="28"/>
  <c r="AA40" i="28"/>
  <c r="Z40" i="28"/>
  <c r="X40" i="28"/>
  <c r="W40" i="28"/>
  <c r="V40" i="28"/>
  <c r="U40" i="28"/>
  <c r="T40" i="28"/>
  <c r="S40" i="28"/>
  <c r="R40" i="28"/>
  <c r="O40" i="28"/>
  <c r="N40" i="28"/>
  <c r="M40" i="28"/>
  <c r="L40" i="28"/>
  <c r="K40" i="28"/>
  <c r="J40" i="28"/>
  <c r="G40" i="28"/>
  <c r="F40" i="28"/>
  <c r="E40" i="28"/>
  <c r="D40" i="28"/>
  <c r="C40" i="28"/>
  <c r="B40" i="28"/>
  <c r="AN39" i="28"/>
  <c r="AM39" i="28"/>
  <c r="AL39" i="28"/>
  <c r="AK39" i="28"/>
  <c r="AJ39" i="28"/>
  <c r="AI39" i="28"/>
  <c r="AH39" i="28"/>
  <c r="AF39" i="28"/>
  <c r="AE39" i="28"/>
  <c r="AD39" i="28"/>
  <c r="AC39" i="28"/>
  <c r="AB39" i="28"/>
  <c r="AA39" i="28"/>
  <c r="Z39" i="28"/>
  <c r="X39" i="28"/>
  <c r="W39" i="28"/>
  <c r="V39" i="28"/>
  <c r="U39" i="28"/>
  <c r="T39" i="28"/>
  <c r="S39" i="28"/>
  <c r="R39" i="28"/>
  <c r="O39" i="28"/>
  <c r="N39" i="28"/>
  <c r="M39" i="28"/>
  <c r="L39" i="28"/>
  <c r="K39" i="28"/>
  <c r="J39" i="28"/>
  <c r="G39" i="28"/>
  <c r="F39" i="28"/>
  <c r="E39" i="28"/>
  <c r="D39" i="28"/>
  <c r="C39" i="28"/>
  <c r="B39" i="28"/>
  <c r="AN38" i="28"/>
  <c r="AM38" i="28"/>
  <c r="AL38" i="28"/>
  <c r="AK38" i="28"/>
  <c r="AJ38" i="28"/>
  <c r="AI38" i="28"/>
  <c r="AH38" i="28"/>
  <c r="AF38" i="28"/>
  <c r="AE38" i="28"/>
  <c r="AD38" i="28"/>
  <c r="AC38" i="28"/>
  <c r="AB38" i="28"/>
  <c r="AA38" i="28"/>
  <c r="Z38" i="28"/>
  <c r="X38" i="28"/>
  <c r="W38" i="28"/>
  <c r="V38" i="28"/>
  <c r="U38" i="28"/>
  <c r="T38" i="28"/>
  <c r="S38" i="28"/>
  <c r="R38" i="28"/>
  <c r="O38" i="28"/>
  <c r="N38" i="28"/>
  <c r="M38" i="28"/>
  <c r="L38" i="28"/>
  <c r="K38" i="28"/>
  <c r="J38" i="28"/>
  <c r="G38" i="28"/>
  <c r="F38" i="28"/>
  <c r="E38" i="28"/>
  <c r="D38" i="28"/>
  <c r="C38" i="28"/>
  <c r="B38" i="28"/>
  <c r="AN37" i="28"/>
  <c r="AM37" i="28"/>
  <c r="AL37" i="28"/>
  <c r="AK37" i="28"/>
  <c r="AJ37" i="28"/>
  <c r="AI37" i="28"/>
  <c r="AH37" i="28"/>
  <c r="AF37" i="28"/>
  <c r="AE37" i="28"/>
  <c r="AD37" i="28"/>
  <c r="AC37" i="28"/>
  <c r="AB37" i="28"/>
  <c r="AA37" i="28"/>
  <c r="Z37" i="28"/>
  <c r="X37" i="28"/>
  <c r="W37" i="28"/>
  <c r="V37" i="28"/>
  <c r="U37" i="28"/>
  <c r="T37" i="28"/>
  <c r="S37" i="28"/>
  <c r="R37" i="28"/>
  <c r="O37" i="28"/>
  <c r="N37" i="28"/>
  <c r="M37" i="28"/>
  <c r="L37" i="28"/>
  <c r="K37" i="28"/>
  <c r="J37" i="28"/>
  <c r="G37" i="28"/>
  <c r="F37" i="28"/>
  <c r="E37" i="28"/>
  <c r="D37" i="28"/>
  <c r="C37" i="28"/>
  <c r="B37" i="28"/>
  <c r="AN36" i="28"/>
  <c r="AM36" i="28"/>
  <c r="AL36" i="28"/>
  <c r="AK36" i="28"/>
  <c r="AJ36" i="28"/>
  <c r="AI36" i="28"/>
  <c r="AH36" i="28"/>
  <c r="AF36" i="28"/>
  <c r="AE36" i="28"/>
  <c r="AD36" i="28"/>
  <c r="AC36" i="28"/>
  <c r="AB36" i="28"/>
  <c r="AA36" i="28"/>
  <c r="Z36" i="28"/>
  <c r="X36" i="28"/>
  <c r="W36" i="28"/>
  <c r="V36" i="28"/>
  <c r="U36" i="28"/>
  <c r="T36" i="28"/>
  <c r="S36" i="28"/>
  <c r="R36" i="28"/>
  <c r="O36" i="28"/>
  <c r="N36" i="28"/>
  <c r="M36" i="28"/>
  <c r="L36" i="28"/>
  <c r="K36" i="28"/>
  <c r="J36" i="28"/>
  <c r="G36" i="28"/>
  <c r="F36" i="28"/>
  <c r="E36" i="28"/>
  <c r="D36" i="28"/>
  <c r="C36" i="28"/>
  <c r="B36" i="28"/>
  <c r="AN35" i="28"/>
  <c r="AM35" i="28"/>
  <c r="AL35" i="28"/>
  <c r="AK35" i="28"/>
  <c r="AJ35" i="28"/>
  <c r="AI35" i="28"/>
  <c r="AH35" i="28"/>
  <c r="AF35" i="28"/>
  <c r="AE35" i="28"/>
  <c r="AD35" i="28"/>
  <c r="AC35" i="28"/>
  <c r="AB35" i="28"/>
  <c r="AA35" i="28"/>
  <c r="Z35" i="28"/>
  <c r="X35" i="28"/>
  <c r="W35" i="28"/>
  <c r="V35" i="28"/>
  <c r="U35" i="28"/>
  <c r="T35" i="28"/>
  <c r="S35" i="28"/>
  <c r="R35" i="28"/>
  <c r="O35" i="28"/>
  <c r="N35" i="28"/>
  <c r="M35" i="28"/>
  <c r="L35" i="28"/>
  <c r="K35" i="28"/>
  <c r="J35" i="28"/>
  <c r="G35" i="28"/>
  <c r="F35" i="28"/>
  <c r="E35" i="28"/>
  <c r="D35" i="28"/>
  <c r="C35" i="28"/>
  <c r="B35" i="28"/>
  <c r="AN34" i="28"/>
  <c r="AM34" i="28"/>
  <c r="AL34" i="28"/>
  <c r="AK34" i="28"/>
  <c r="AJ34" i="28"/>
  <c r="AI34" i="28"/>
  <c r="AH34" i="28"/>
  <c r="AF34" i="28"/>
  <c r="AE34" i="28"/>
  <c r="AD34" i="28"/>
  <c r="AC34" i="28"/>
  <c r="AB34" i="28"/>
  <c r="AA34" i="28"/>
  <c r="Z34" i="28"/>
  <c r="X34" i="28"/>
  <c r="W34" i="28"/>
  <c r="V34" i="28"/>
  <c r="U34" i="28"/>
  <c r="T34" i="28"/>
  <c r="S34" i="28"/>
  <c r="R34" i="28"/>
  <c r="O34" i="28"/>
  <c r="N34" i="28"/>
  <c r="M34" i="28"/>
  <c r="L34" i="28"/>
  <c r="K34" i="28"/>
  <c r="J34" i="28"/>
  <c r="G34" i="28"/>
  <c r="F34" i="28"/>
  <c r="E34" i="28"/>
  <c r="D34" i="28"/>
  <c r="C34" i="28"/>
  <c r="B34" i="28"/>
  <c r="AN33" i="28"/>
  <c r="AM33" i="28"/>
  <c r="AL33" i="28"/>
  <c r="AK33" i="28"/>
  <c r="AJ33" i="28"/>
  <c r="AI33" i="28"/>
  <c r="AH33" i="28"/>
  <c r="AF33" i="28"/>
  <c r="AE33" i="28"/>
  <c r="AD33" i="28"/>
  <c r="AC33" i="28"/>
  <c r="AB33" i="28"/>
  <c r="AA33" i="28"/>
  <c r="Z33" i="28"/>
  <c r="X33" i="28"/>
  <c r="W33" i="28"/>
  <c r="V33" i="28"/>
  <c r="U33" i="28"/>
  <c r="T33" i="28"/>
  <c r="S33" i="28"/>
  <c r="R33" i="28"/>
  <c r="O33" i="28"/>
  <c r="N33" i="28"/>
  <c r="M33" i="28"/>
  <c r="L33" i="28"/>
  <c r="K33" i="28"/>
  <c r="J33" i="28"/>
  <c r="G33" i="28"/>
  <c r="F33" i="28"/>
  <c r="E33" i="28"/>
  <c r="D33" i="28"/>
  <c r="C33" i="28"/>
  <c r="B33" i="28"/>
  <c r="AN32" i="28"/>
  <c r="AM32" i="28"/>
  <c r="AL32" i="28"/>
  <c r="AK32" i="28"/>
  <c r="AJ32" i="28"/>
  <c r="AI32" i="28"/>
  <c r="AH32" i="28"/>
  <c r="AF32" i="28"/>
  <c r="AE32" i="28"/>
  <c r="AD32" i="28"/>
  <c r="AC32" i="28"/>
  <c r="AB32" i="28"/>
  <c r="AA32" i="28"/>
  <c r="Z32" i="28"/>
  <c r="X32" i="28"/>
  <c r="W32" i="28"/>
  <c r="V32" i="28"/>
  <c r="U32" i="28"/>
  <c r="T32" i="28"/>
  <c r="S32" i="28"/>
  <c r="R32" i="28"/>
  <c r="O32" i="28"/>
  <c r="N32" i="28"/>
  <c r="M32" i="28"/>
  <c r="L32" i="28"/>
  <c r="K32" i="28"/>
  <c r="J32" i="28"/>
  <c r="G32" i="28"/>
  <c r="F32" i="28"/>
  <c r="E32" i="28"/>
  <c r="D32" i="28"/>
  <c r="C32" i="28"/>
  <c r="B32" i="28"/>
  <c r="AN31" i="28"/>
  <c r="AM31" i="28"/>
  <c r="AL31" i="28"/>
  <c r="AK31" i="28"/>
  <c r="AJ31" i="28"/>
  <c r="AI31" i="28"/>
  <c r="AH31" i="28"/>
  <c r="AF31" i="28"/>
  <c r="AE31" i="28"/>
  <c r="AD31" i="28"/>
  <c r="AC31" i="28"/>
  <c r="AB31" i="28"/>
  <c r="AA31" i="28"/>
  <c r="Z31" i="28"/>
  <c r="X31" i="28"/>
  <c r="W31" i="28"/>
  <c r="V31" i="28"/>
  <c r="U31" i="28"/>
  <c r="T31" i="28"/>
  <c r="S31" i="28"/>
  <c r="R31" i="28"/>
  <c r="O31" i="28"/>
  <c r="N31" i="28"/>
  <c r="M31" i="28"/>
  <c r="L31" i="28"/>
  <c r="K31" i="28"/>
  <c r="J31" i="28"/>
  <c r="G31" i="28"/>
  <c r="F31" i="28"/>
  <c r="E31" i="28"/>
  <c r="D31" i="28"/>
  <c r="C31" i="28"/>
  <c r="B31" i="28"/>
  <c r="O27" i="28"/>
  <c r="N27" i="28"/>
  <c r="M27" i="28"/>
  <c r="L27" i="28"/>
  <c r="K27" i="28"/>
  <c r="AM25" i="28"/>
  <c r="AL25" i="28"/>
  <c r="AK25" i="28"/>
  <c r="AJ25" i="28"/>
  <c r="AI25" i="28"/>
  <c r="AH25" i="28"/>
  <c r="AE25" i="28"/>
  <c r="AD25" i="28"/>
  <c r="AC25" i="28"/>
  <c r="AB25" i="28"/>
  <c r="AA25" i="28"/>
  <c r="Z25" i="28"/>
  <c r="O25" i="28"/>
  <c r="N25" i="28"/>
  <c r="M25" i="28"/>
  <c r="L25" i="28"/>
  <c r="K25" i="28"/>
  <c r="J25" i="28"/>
  <c r="G25" i="28"/>
  <c r="F25" i="28"/>
  <c r="E25" i="28"/>
  <c r="D25" i="28"/>
  <c r="C25" i="28"/>
  <c r="B25" i="28"/>
  <c r="AM24" i="28"/>
  <c r="AL24" i="28"/>
  <c r="AK24" i="28"/>
  <c r="AJ24" i="28"/>
  <c r="AI24" i="28"/>
  <c r="AH24" i="28"/>
  <c r="AE24" i="28"/>
  <c r="AD24" i="28"/>
  <c r="AC24" i="28"/>
  <c r="AB24" i="28"/>
  <c r="AA24" i="28"/>
  <c r="Z24" i="28"/>
  <c r="O24" i="28"/>
  <c r="N24" i="28"/>
  <c r="M24" i="28"/>
  <c r="L24" i="28"/>
  <c r="K24" i="28"/>
  <c r="J24" i="28"/>
  <c r="G24" i="28"/>
  <c r="F24" i="28"/>
  <c r="E24" i="28"/>
  <c r="D24" i="28"/>
  <c r="C24" i="28"/>
  <c r="B24" i="28"/>
  <c r="AM23" i="28"/>
  <c r="AL23" i="28"/>
  <c r="AK23" i="28"/>
  <c r="AJ23" i="28"/>
  <c r="AI23" i="28"/>
  <c r="AH23" i="28"/>
  <c r="AE23" i="28"/>
  <c r="AD23" i="28"/>
  <c r="AC23" i="28"/>
  <c r="AB23" i="28"/>
  <c r="AA23" i="28"/>
  <c r="Z23" i="28"/>
  <c r="O23" i="28"/>
  <c r="N23" i="28"/>
  <c r="M23" i="28"/>
  <c r="L23" i="28"/>
  <c r="K23" i="28"/>
  <c r="J23" i="28"/>
  <c r="G23" i="28"/>
  <c r="F23" i="28"/>
  <c r="E23" i="28"/>
  <c r="D23" i="28"/>
  <c r="C23" i="28"/>
  <c r="B23" i="28"/>
  <c r="AM22" i="28"/>
  <c r="AL22" i="28"/>
  <c r="AK22" i="28"/>
  <c r="AJ22" i="28"/>
  <c r="AI22" i="28"/>
  <c r="AH22" i="28"/>
  <c r="AE22" i="28"/>
  <c r="AD22" i="28"/>
  <c r="AC22" i="28"/>
  <c r="AB22" i="28"/>
  <c r="AA22" i="28"/>
  <c r="Z22" i="28"/>
  <c r="O22" i="28"/>
  <c r="N22" i="28"/>
  <c r="M22" i="28"/>
  <c r="L22" i="28"/>
  <c r="K22" i="28"/>
  <c r="J22" i="28"/>
  <c r="G22" i="28"/>
  <c r="F22" i="28"/>
  <c r="E22" i="28"/>
  <c r="D22" i="28"/>
  <c r="C22" i="28"/>
  <c r="B22" i="28"/>
  <c r="AM21" i="28"/>
  <c r="AL21" i="28"/>
  <c r="AK21" i="28"/>
  <c r="AJ21" i="28"/>
  <c r="AI21" i="28"/>
  <c r="AH21" i="28"/>
  <c r="AE21" i="28"/>
  <c r="AD21" i="28"/>
  <c r="AC21" i="28"/>
  <c r="AB21" i="28"/>
  <c r="AA21" i="28"/>
  <c r="Z21" i="28"/>
  <c r="O21" i="28"/>
  <c r="N21" i="28"/>
  <c r="M21" i="28"/>
  <c r="L21" i="28"/>
  <c r="K21" i="28"/>
  <c r="J21" i="28"/>
  <c r="G21" i="28"/>
  <c r="F21" i="28"/>
  <c r="E21" i="28"/>
  <c r="D21" i="28"/>
  <c r="C21" i="28"/>
  <c r="B21" i="28"/>
  <c r="AM20" i="28"/>
  <c r="AL20" i="28"/>
  <c r="AK20" i="28"/>
  <c r="AJ20" i="28"/>
  <c r="AI20" i="28"/>
  <c r="AH20" i="28"/>
  <c r="AE20" i="28"/>
  <c r="AD20" i="28"/>
  <c r="AC20" i="28"/>
  <c r="AB20" i="28"/>
  <c r="AA20" i="28"/>
  <c r="Z20" i="28"/>
  <c r="O20" i="28"/>
  <c r="N20" i="28"/>
  <c r="M20" i="28"/>
  <c r="L20" i="28"/>
  <c r="K20" i="28"/>
  <c r="J20" i="28"/>
  <c r="G20" i="28"/>
  <c r="F20" i="28"/>
  <c r="E20" i="28"/>
  <c r="D20" i="28"/>
  <c r="C20" i="28"/>
  <c r="B20" i="28"/>
  <c r="AM19" i="28"/>
  <c r="AL19" i="28"/>
  <c r="AK19" i="28"/>
  <c r="AJ19" i="28"/>
  <c r="AI19" i="28"/>
  <c r="AH19" i="28"/>
  <c r="AE19" i="28"/>
  <c r="AD19" i="28"/>
  <c r="AC19" i="28"/>
  <c r="AB19" i="28"/>
  <c r="AA19" i="28"/>
  <c r="Z19" i="28"/>
  <c r="O19" i="28"/>
  <c r="N19" i="28"/>
  <c r="M19" i="28"/>
  <c r="L19" i="28"/>
  <c r="K19" i="28"/>
  <c r="J19" i="28"/>
  <c r="G19" i="28"/>
  <c r="F19" i="28"/>
  <c r="E19" i="28"/>
  <c r="D19" i="28"/>
  <c r="C19" i="28"/>
  <c r="B19" i="28"/>
  <c r="AM18" i="28"/>
  <c r="AL18" i="28"/>
  <c r="AK18" i="28"/>
  <c r="AJ18" i="28"/>
  <c r="AI18" i="28"/>
  <c r="AH18" i="28"/>
  <c r="AE18" i="28"/>
  <c r="AD18" i="28"/>
  <c r="AC18" i="28"/>
  <c r="AB18" i="28"/>
  <c r="AA18" i="28"/>
  <c r="Z18" i="28"/>
  <c r="O18" i="28"/>
  <c r="N18" i="28"/>
  <c r="M18" i="28"/>
  <c r="L18" i="28"/>
  <c r="K18" i="28"/>
  <c r="J18" i="28"/>
  <c r="G18" i="28"/>
  <c r="F18" i="28"/>
  <c r="E18" i="28"/>
  <c r="D18" i="28"/>
  <c r="C18" i="28"/>
  <c r="B18" i="28"/>
  <c r="AM17" i="28"/>
  <c r="AL17" i="28"/>
  <c r="AK17" i="28"/>
  <c r="AJ17" i="28"/>
  <c r="AI17" i="28"/>
  <c r="AH17" i="28"/>
  <c r="AE17" i="28"/>
  <c r="AD17" i="28"/>
  <c r="AC17" i="28"/>
  <c r="AB17" i="28"/>
  <c r="AA17" i="28"/>
  <c r="Z17" i="28"/>
  <c r="O17" i="28"/>
  <c r="N17" i="28"/>
  <c r="M17" i="28"/>
  <c r="L17" i="28"/>
  <c r="K17" i="28"/>
  <c r="J17" i="28"/>
  <c r="G17" i="28"/>
  <c r="F17" i="28"/>
  <c r="E17" i="28"/>
  <c r="D17" i="28"/>
  <c r="C17" i="28"/>
  <c r="B17" i="28"/>
  <c r="AM16" i="28"/>
  <c r="AL16" i="28"/>
  <c r="AK16" i="28"/>
  <c r="AJ16" i="28"/>
  <c r="AI16" i="28"/>
  <c r="AH16" i="28"/>
  <c r="AE16" i="28"/>
  <c r="AD16" i="28"/>
  <c r="AC16" i="28"/>
  <c r="AB16" i="28"/>
  <c r="AA16" i="28"/>
  <c r="Z16" i="28"/>
  <c r="O16" i="28"/>
  <c r="N16" i="28"/>
  <c r="M16" i="28"/>
  <c r="L16" i="28"/>
  <c r="K16" i="28"/>
  <c r="J16" i="28"/>
  <c r="G16" i="28"/>
  <c r="F16" i="28"/>
  <c r="E16" i="28"/>
  <c r="D16" i="28"/>
  <c r="C16" i="28"/>
  <c r="B16" i="28"/>
  <c r="AM15" i="28"/>
  <c r="AL15" i="28"/>
  <c r="AK15" i="28"/>
  <c r="AJ15" i="28"/>
  <c r="AI15" i="28"/>
  <c r="AH15" i="28"/>
  <c r="AE15" i="28"/>
  <c r="AD15" i="28"/>
  <c r="AC15" i="28"/>
  <c r="AB15" i="28"/>
  <c r="AA15" i="28"/>
  <c r="Z15" i="28"/>
  <c r="O15" i="28"/>
  <c r="N15" i="28"/>
  <c r="M15" i="28"/>
  <c r="L15" i="28"/>
  <c r="K15" i="28"/>
  <c r="J15" i="28"/>
  <c r="G15" i="28"/>
  <c r="F15" i="28"/>
  <c r="E15" i="28"/>
  <c r="D15" i="28"/>
  <c r="C15" i="28"/>
  <c r="B15" i="28"/>
  <c r="AM14" i="28"/>
  <c r="AL14" i="28"/>
  <c r="AK14" i="28"/>
  <c r="AJ14" i="28"/>
  <c r="AI14" i="28"/>
  <c r="AH14" i="28"/>
  <c r="AE14" i="28"/>
  <c r="AD14" i="28"/>
  <c r="AC14" i="28"/>
  <c r="AB14" i="28"/>
  <c r="AA14" i="28"/>
  <c r="Z14" i="28"/>
  <c r="O14" i="28"/>
  <c r="N14" i="28"/>
  <c r="M14" i="28"/>
  <c r="L14" i="28"/>
  <c r="K14" i="28"/>
  <c r="J14" i="28"/>
  <c r="G14" i="28"/>
  <c r="F14" i="28"/>
  <c r="E14" i="28"/>
  <c r="D14" i="28"/>
  <c r="C14" i="28"/>
  <c r="B14" i="28"/>
  <c r="AM13" i="28"/>
  <c r="AL13" i="28"/>
  <c r="AK13" i="28"/>
  <c r="AJ13" i="28"/>
  <c r="AI13" i="28"/>
  <c r="AH13" i="28"/>
  <c r="AE13" i="28"/>
  <c r="AD13" i="28"/>
  <c r="AC13" i="28"/>
  <c r="AB13" i="28"/>
  <c r="AA13" i="28"/>
  <c r="Z13" i="28"/>
  <c r="O13" i="28"/>
  <c r="N13" i="28"/>
  <c r="M13" i="28"/>
  <c r="L13" i="28"/>
  <c r="K13" i="28"/>
  <c r="J13" i="28"/>
  <c r="G13" i="28"/>
  <c r="F13" i="28"/>
  <c r="E13" i="28"/>
  <c r="D13" i="28"/>
  <c r="C13" i="28"/>
  <c r="B13" i="28"/>
  <c r="AM12" i="28"/>
  <c r="AL12" i="28"/>
  <c r="AK12" i="28"/>
  <c r="AJ12" i="28"/>
  <c r="AI12" i="28"/>
  <c r="AH12" i="28"/>
  <c r="AE12" i="28"/>
  <c r="AD12" i="28"/>
  <c r="AC12" i="28"/>
  <c r="AB12" i="28"/>
  <c r="AA12" i="28"/>
  <c r="Z12" i="28"/>
  <c r="O12" i="28"/>
  <c r="N12" i="28"/>
  <c r="M12" i="28"/>
  <c r="L12" i="28"/>
  <c r="K12" i="28"/>
  <c r="J12" i="28"/>
  <c r="G12" i="28"/>
  <c r="F12" i="28"/>
  <c r="E12" i="28"/>
  <c r="D12" i="28"/>
  <c r="C12" i="28"/>
  <c r="B12" i="28"/>
  <c r="AM11" i="28"/>
  <c r="AL11" i="28"/>
  <c r="AK11" i="28"/>
  <c r="AJ11" i="28"/>
  <c r="AI11" i="28"/>
  <c r="AH11" i="28"/>
  <c r="AE11" i="28"/>
  <c r="AD11" i="28"/>
  <c r="AC11" i="28"/>
  <c r="AB11" i="28"/>
  <c r="AA11" i="28"/>
  <c r="Z11" i="28"/>
  <c r="O11" i="28"/>
  <c r="N11" i="28"/>
  <c r="M11" i="28"/>
  <c r="L11" i="28"/>
  <c r="K11" i="28"/>
  <c r="J11" i="28"/>
  <c r="G11" i="28"/>
  <c r="F11" i="28"/>
  <c r="E11" i="28"/>
  <c r="D11" i="28"/>
  <c r="C11" i="28"/>
  <c r="B11" i="28"/>
  <c r="AM10" i="28"/>
  <c r="AL10" i="28"/>
  <c r="AK10" i="28"/>
  <c r="AJ10" i="28"/>
  <c r="AI10" i="28"/>
  <c r="AH10" i="28"/>
  <c r="AE10" i="28"/>
  <c r="AD10" i="28"/>
  <c r="AC10" i="28"/>
  <c r="AB10" i="28"/>
  <c r="AA10" i="28"/>
  <c r="Z10" i="28"/>
  <c r="O10" i="28"/>
  <c r="N10" i="28"/>
  <c r="M10" i="28"/>
  <c r="L10" i="28"/>
  <c r="K10" i="28"/>
  <c r="J10" i="28"/>
  <c r="G10" i="28"/>
  <c r="F10" i="28"/>
  <c r="E10" i="28"/>
  <c r="D10" i="28"/>
  <c r="C10" i="28"/>
  <c r="B10" i="28"/>
  <c r="AM9" i="28"/>
  <c r="AL9" i="28"/>
  <c r="AK9" i="28"/>
  <c r="AJ9" i="28"/>
  <c r="AI9" i="28"/>
  <c r="AH9" i="28"/>
  <c r="AE9" i="28"/>
  <c r="AD9" i="28"/>
  <c r="AC9" i="28"/>
  <c r="AB9" i="28"/>
  <c r="AA9" i="28"/>
  <c r="Z9" i="28"/>
  <c r="O9" i="28"/>
  <c r="N9" i="28"/>
  <c r="M9" i="28"/>
  <c r="L9" i="28"/>
  <c r="K9" i="28"/>
  <c r="J9" i="28"/>
  <c r="G9" i="28"/>
  <c r="F9" i="28"/>
  <c r="E9" i="28"/>
  <c r="D9" i="28"/>
  <c r="C9" i="28"/>
  <c r="B9" i="28"/>
  <c r="AM8" i="28"/>
  <c r="AL8" i="28"/>
  <c r="AK8" i="28"/>
  <c r="AJ8" i="28"/>
  <c r="AI8" i="28"/>
  <c r="AH8" i="28"/>
  <c r="AE8" i="28"/>
  <c r="AD8" i="28"/>
  <c r="AC8" i="28"/>
  <c r="AB8" i="28"/>
  <c r="AA8" i="28"/>
  <c r="Z8" i="28"/>
  <c r="O8" i="28"/>
  <c r="N8" i="28"/>
  <c r="M8" i="28"/>
  <c r="L8" i="28"/>
  <c r="K8" i="28"/>
  <c r="J8" i="28"/>
  <c r="G8" i="28"/>
  <c r="F8" i="28"/>
  <c r="E8" i="28"/>
  <c r="D8" i="28"/>
  <c r="C8" i="28"/>
  <c r="B8" i="28"/>
  <c r="AM7" i="28"/>
  <c r="AL7" i="28"/>
  <c r="AK7" i="28"/>
  <c r="AJ7" i="28"/>
  <c r="AI7" i="28"/>
  <c r="AH7" i="28"/>
  <c r="AE7" i="28"/>
  <c r="AD7" i="28"/>
  <c r="AC7" i="28"/>
  <c r="AB7" i="28"/>
  <c r="AA7" i="28"/>
  <c r="Z7" i="28"/>
  <c r="O7" i="28"/>
  <c r="N7" i="28"/>
  <c r="M7" i="28"/>
  <c r="L7" i="28"/>
  <c r="K7" i="28"/>
  <c r="J7" i="28"/>
  <c r="G7" i="28"/>
  <c r="F7" i="28"/>
  <c r="E7" i="28"/>
  <c r="D7" i="28"/>
  <c r="C7" i="28"/>
  <c r="B7" i="28"/>
  <c r="AM6" i="28"/>
  <c r="AL6" i="28"/>
  <c r="AK6" i="28"/>
  <c r="AJ6" i="28"/>
  <c r="AI6" i="28"/>
  <c r="AH6" i="28"/>
  <c r="AE6" i="28"/>
  <c r="AD6" i="28"/>
  <c r="AC6" i="28"/>
  <c r="AB6" i="28"/>
  <c r="AA6" i="28"/>
  <c r="Z6" i="28"/>
  <c r="O6" i="28"/>
  <c r="N6" i="28"/>
  <c r="M6" i="28"/>
  <c r="L6" i="28"/>
  <c r="K6" i="28"/>
  <c r="J6" i="28"/>
  <c r="G6" i="28"/>
  <c r="F6" i="28"/>
  <c r="E6" i="28"/>
  <c r="D6" i="28"/>
  <c r="C6" i="28"/>
  <c r="B6" i="28"/>
  <c r="AM5" i="28"/>
  <c r="AL5" i="28"/>
  <c r="AK5" i="28"/>
  <c r="AJ5" i="28"/>
  <c r="AI5" i="28"/>
  <c r="AH5" i="28"/>
  <c r="AE5" i="28"/>
  <c r="AD5" i="28"/>
  <c r="AC5" i="28"/>
  <c r="AB5" i="28"/>
  <c r="AA5" i="28"/>
  <c r="Z5" i="28"/>
  <c r="O5" i="28"/>
  <c r="N5" i="28"/>
  <c r="M5" i="28"/>
  <c r="L5" i="28"/>
  <c r="K5" i="28"/>
  <c r="J5" i="28"/>
  <c r="G5" i="28"/>
  <c r="F5" i="28"/>
  <c r="E5" i="28"/>
  <c r="D5" i="28"/>
  <c r="C5" i="28"/>
  <c r="L64"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1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100-00000200000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2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200-00000200000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3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300-00000200000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4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400-00000200000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5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500-00000200000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6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600-00000200000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7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700-00000200000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8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800-000002000000}">
      <text>
        <r>
          <rPr>
            <b/>
            <sz val="8"/>
            <color indexed="81"/>
            <rFont val="Tahoma"/>
            <family val="2"/>
          </rPr>
          <t>AWP II:</t>
        </r>
        <r>
          <rPr>
            <sz val="8"/>
            <color indexed="81"/>
            <rFont val="Tahoma"/>
            <family val="2"/>
          </rPr>
          <t xml:space="preserve">
Sum of:
Total Non-Mesothelioma
Mesothelioma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Christopher C Dawson</author>
  </authors>
  <commentList>
    <comment ref="H6" authorId="0" shapeId="0" xr:uid="{13EBE0C5-7713-46F8-BAE6-4EB32D8C252E}">
      <text>
        <r>
          <rPr>
            <b/>
            <sz val="9"/>
            <color indexed="81"/>
            <rFont val="Tahoma"/>
            <family val="2"/>
          </rPr>
          <t>Christopher C Dawson:</t>
        </r>
        <r>
          <rPr>
            <sz val="9"/>
            <color indexed="81"/>
            <rFont val="Tahoma"/>
            <family val="2"/>
          </rPr>
          <t xml:space="preserve">
Some respondants did not complete the total column, I have amended the formula accordingly.</t>
        </r>
      </text>
    </comment>
  </commentList>
</comments>
</file>

<file path=xl/sharedStrings.xml><?xml version="1.0" encoding="utf-8"?>
<sst xmlns="http://schemas.openxmlformats.org/spreadsheetml/2006/main" count="494" uniqueCount="121">
  <si>
    <t>1) Claims Notified</t>
  </si>
  <si>
    <t>Data As At:</t>
  </si>
  <si>
    <t>NUMBER OF CLAIMS NOTIFIED BY NOTIFICATION YEAR</t>
  </si>
  <si>
    <t>Notification Year</t>
  </si>
  <si>
    <t>Pleural Plaques</t>
  </si>
  <si>
    <t>Pleural Plaques (Scottish &amp; NI exposure only)</t>
  </si>
  <si>
    <t>Asbestosis</t>
  </si>
  <si>
    <t>Asbestos Related Lung Cancer</t>
  </si>
  <si>
    <t>Pleural Thickening</t>
  </si>
  <si>
    <t>Total Non-Mesothelioma</t>
  </si>
  <si>
    <t>Mesothelioma</t>
  </si>
  <si>
    <t>Total Identified Asbestos Related</t>
  </si>
  <si>
    <t>Total Unidentified Asbestos Related</t>
  </si>
  <si>
    <t>Total</t>
  </si>
  <si>
    <t>Notes</t>
  </si>
  <si>
    <t>Please provide the number of claims (nil and non-nil) notified to your company for each notification year, split by disease-type.</t>
  </si>
  <si>
    <t>Total Non-Mesothelioma = Pleural Plaques (Scottish &amp; NI) + Asbestosis + Asbestos Related Lung Cancer + Pleural Thickening</t>
  </si>
  <si>
    <t>Total Identified Asbestos Related = Total Non-Mesothelioma + Mesothelioma</t>
  </si>
  <si>
    <t>Completed</t>
  </si>
  <si>
    <t>Reliable and Consistent = Y</t>
  </si>
  <si>
    <t>2) Nil Settled (NY)</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</si>
  <si>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</si>
  <si>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</si>
  <si>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3) Nil Settled (SY)</t>
  </si>
  <si>
    <t>NUMBER OF CLAIMS SETTLED AT TRUE NIL COST (£0) BY CLAIM SETTLEMENT YEAR</t>
  </si>
  <si>
    <t>Settlement Year</t>
  </si>
  <si>
    <t>4) Settled At Cost (NY)</t>
  </si>
  <si>
    <t>NUMBER OF CLAIMS SETTLED AT COST (NON-ZERO) BY NOTIFICATION YEAR</t>
  </si>
  <si>
    <r>
      <t>Please provide the number of claims notified to your company and settled at cost</t>
    </r>
    <r>
      <rPr>
        <i/>
        <sz val="10"/>
        <rFont val="Arial"/>
        <family val="2"/>
      </rPr>
      <t xml:space="preserve"> for each notification year, split by disease-type.</t>
    </r>
  </si>
  <si>
    <t>5) Settled At Cost (SY)</t>
  </si>
  <si>
    <t>NUMBER OF CLAIMS SETTLED AT COST (NON-ZERO) BY CLAIM SETTLEMENT YEAR</t>
  </si>
  <si>
    <t>Please provide the number of claims notified to your company and settled at cost for each year of claim settlement, split by disease-type.</t>
  </si>
  <si>
    <t>6) Incurred (NY)</t>
  </si>
  <si>
    <t>GROSS INCURRED AMOUNT (£) BY CLAIM NOTIFICATION YEAR</t>
  </si>
  <si>
    <t>Please provide the total gross incurred amount (paid + outstandings) in respect of indemnity and costs (both own and third-party) on all notified claims (open or settled) for each notification year, split by disease-type.</t>
  </si>
  <si>
    <t>Gross means gross of any reinsurance amounts, but net of any recoveries from any other primary insurers</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</si>
  <si>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</si>
  <si>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</si>
  <si>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</si>
  <si>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8) Paid on Settled (SY)</t>
  </si>
  <si>
    <t>GROSS PAID AMOUNT (£) ON SETTLED CLAIMS BY SETTLEMENT YEAR</t>
  </si>
  <si>
    <t>Please provide the total gross paid amount in respect of indemnity and costs (both own and third-party) on all settled claim for each settlement year, split by disease-type.</t>
  </si>
  <si>
    <t>9) Average Age (NY)</t>
  </si>
  <si>
    <t>AVERAGE AGE OF CLAIMANT AT NOTIFICATION BY NOTIFICATION YEAR</t>
  </si>
  <si>
    <t>Average</t>
  </si>
  <si>
    <t>Please provide the average age of claimants at notification by notification year where date of birth of claimant is available</t>
  </si>
  <si>
    <t>Please give a rough indication of the % of claims for which this data is available</t>
  </si>
  <si>
    <t>Availability %</t>
  </si>
  <si>
    <t>10) Mesothelioma info (NY)</t>
  </si>
  <si>
    <t>MESOTHELIOMA CLAIMANT STATUS AT NOTIFICATION BY NOTIFICATION YEAR</t>
  </si>
  <si>
    <t>MESOTHELIOMA CLAIMANT GENDER BY NOTIFICATION YEAR</t>
  </si>
  <si>
    <t>Average exposure year by notification year - Mesothelioma only</t>
  </si>
  <si>
    <t>NUMBER OF MESOTHELIOMA CLAIMS BY NOTIFICATION YEAR AND COUNTRY OF EXPOSURE</t>
  </si>
  <si>
    <t>GROSS INCURRED AMOUNT (£) BY CLAIM MESOTHELIOMA NOTIFICATION YEAR AND COUNTRY OF EXPOSURE</t>
  </si>
  <si>
    <t>Living</t>
  </si>
  <si>
    <t>Deceased</t>
  </si>
  <si>
    <t>Not known</t>
  </si>
  <si>
    <t>Total Mesothelioma</t>
  </si>
  <si>
    <t>Male</t>
  </si>
  <si>
    <t>Female</t>
  </si>
  <si>
    <t>England &amp; Wales</t>
  </si>
  <si>
    <t>Scotland</t>
  </si>
  <si>
    <t>Northern Ireland</t>
  </si>
  <si>
    <t>For mesothelioma claims only</t>
  </si>
  <si>
    <t>Please provide the number of claims (nil and non-nil) notified to your company for each notification year, split by country of exposure</t>
  </si>
  <si>
    <t>Please provide the total gross incurred amount (paid + outstandings) in respect of indemnity and costs (both own and third-party) on all notified claims (open or settled) for each notification year, split by country of exposure</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</si>
  <si>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</si>
  <si>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</si>
  <si>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11) Mesothelioma info (SY)</t>
  </si>
  <si>
    <t>NUMBER OF MESOTHELIOMA CLAIMS SETTLED AT COST (NON-ZERO) BY CLAIM SETTLEMENT YEAR AND COUNTRY OF EXPOSURE</t>
  </si>
  <si>
    <t>GROSS PAID AMOUNT (£) ON SETTLED MESOTHELIOMA CLAIMS BY SETTLEMENT YEAR AND COUNTRY OF EXPOSURE</t>
  </si>
  <si>
    <t>MESOTHELIOMA CLAIMANT STATUS AT SETTLEMENT (NON-ZERO) BY SETTLEMENT YEAR</t>
  </si>
  <si>
    <t>Please provide the total gross paid amount in respect of indemnity and costs (both own and third-party) on all settled claim for each settlement year, split by country of exposure</t>
  </si>
  <si>
    <t>Please provide the number of claims notified to your company and settled at cost for each year of claim settlement, split by country of exposure</t>
  </si>
  <si>
    <t>Claimant status we are interested in the status (living/deceased) of the claimant at the time the claim is settled for valid claims only</t>
  </si>
  <si>
    <t>12) Immunotherapy</t>
  </si>
  <si>
    <t>For the mesothelioma claims reported in 2021, what proportion have a request on Immunotherapy treatment cost for the sufferer</t>
  </si>
  <si>
    <t>For the mesothelioma claims settled in 2021, what proportion have settled with an agreed settlement on Immunotherapy treatment for the mesothelioma sufferer</t>
  </si>
  <si>
    <t>Any other comments you wish to provide around immunotherapy for mesothelioma sufferers</t>
  </si>
  <si>
    <t>NUMBER OF CLAIMS NOTIFIED BY NOTIFICATION YEAR - includes nils and unidentified allocation</t>
  </si>
  <si>
    <t>STATUS BY NOTIFICATION YEAR CHECK</t>
  </si>
  <si>
    <t>INCURRED</t>
  </si>
  <si>
    <t>5yr simple</t>
  </si>
  <si>
    <t>AVERAGE INCURRED CLAIM COST BY NOTIFICATION YEAR - includes nils</t>
  </si>
  <si>
    <t>AVERAGE INCURRED CLAIM COST BY NOTIFICATION YEAR - excludes settled nils</t>
  </si>
  <si>
    <t>NIL SETTLED CLAIMS PERCENTAGE BY NOTIFICATION YEAR</t>
  </si>
  <si>
    <t>PERCENTAGE OF CLAIMS OPEN BY NOTIFICATION YEAR</t>
  </si>
  <si>
    <t>SETTLED CLAIMS AT COST PERCENTAGE BY NOTIFICATION YEAR</t>
  </si>
  <si>
    <t>PThickening &amp; Asbestosis</t>
  </si>
  <si>
    <t>AVERAGE SETTLED CLAIM COST BY NOTIFICATION YEAR - includes nils</t>
  </si>
  <si>
    <t>AVERAGE SETTLED CLAIM COST BY NOTIFICATION YEAR - excludes settled nils</t>
  </si>
  <si>
    <t>AVERAGE SETTLED CLAIM COST BY SETTLEMENT YEAR - includes nils</t>
  </si>
  <si>
    <t>AVERAGE SETTLED CLAIM COST BY SETTLEMENT YEAR - excludes nils</t>
  </si>
  <si>
    <t>NIL CLAIMS PERCENTAGE BY SETTLEMENT YEAR</t>
  </si>
  <si>
    <t>5yr weighted</t>
  </si>
  <si>
    <t>Percentage of Identified That is</t>
  </si>
  <si>
    <t>Adjusted Total - Survey Only</t>
  </si>
  <si>
    <t>Number of participants</t>
  </si>
  <si>
    <t>Percentage of total that is unidentified</t>
  </si>
  <si>
    <t># Reliable and Consistent = Y</t>
  </si>
  <si>
    <t>Covering notes from the UK Asbestos Working Party</t>
  </si>
  <si>
    <t>The data differs in places compared with previous data collected, in part due to changes in the participants who were willing and able to contribute data.</t>
  </si>
  <si>
    <t>The relevant summaries on ACPC, nils percentages and open percentages are internally consistent.</t>
  </si>
  <si>
    <t>The number of claims in the context of this exercise represents the number of notifications to individual insurers.</t>
  </si>
  <si>
    <t>A claimant may bring a claim against several insurers.  The number of claims reported here will be greater than the number of underlying claimants.</t>
  </si>
  <si>
    <t>Disclaimer: This spreadsheet has been prepared by and/or on behalf of the AWP of the Institute and Facility of Actuaries ("IFoA").  
The IFoA does not accept any responsibility and/or liability whatsoever for the content or use of this spreadsheet.  
Whilst care has been taken during the development of the spreadsheet, the IFoA does not 
(i) warrant its accuracy; or 
(ii) guarantee any outcome or result from the application of this spreadsheet or of any of the IFoA’s work (whether contained in or arising from the application of this spreadsheet or otherwise).  
You assume sole responsibility for your use of this spreadsheet, and for any and all conclusions drawn from its use.  
The IFoA hereby excludes all warranties, representations, conditions and all other terms of any kind whatsoever implied by statute or common law in relation to this spreadsheet, to the fullest extent permitted by applicable law.  
If you are in any doubt as to using anything produced by the IFoA, please seek independent advice.</t>
  </si>
  <si>
    <r>
      <rPr>
        <b/>
        <sz val="16"/>
        <rFont val="Arial"/>
        <family val="2"/>
      </rPr>
      <t>Copyright notice:</t>
    </r>
    <r>
      <rPr>
        <b/>
        <sz val="13"/>
        <rFont val="Arial"/>
        <family val="2"/>
      </rPr>
      <t xml:space="preserve"> You may reproduce the contents of this spreadsheet provided if it is:</t>
    </r>
  </si>
  <si>
    <t>1. reproduced accurately and is unaltered;</t>
  </si>
  <si>
    <t>2. not used in a misleading context; and</t>
  </si>
  <si>
    <t xml:space="preserve">3. correctly referenced and includes both the IFoA’s disclaimer notice set out above and the IFoA’s copyright notice, as follows: </t>
  </si>
  <si>
    <t>© Institute and Faculty of Actuaries' UK Asbestos Working Party</t>
  </si>
  <si>
    <t>The Institute and Facility of Actuaries' UK Asbestos Working Party ("AWP") have continued their market wide data collection for 2021, and would like to thank those who contributed to the exercise.</t>
  </si>
  <si>
    <t>Data has been collected as at year-end 2021 to produce the attached aggregated summaries.</t>
  </si>
  <si>
    <t>The data collected covers 11 participating entities, believed to represent a majority of the insurance market.</t>
  </si>
  <si>
    <t>Not all 11 participants were able to provide data for all sections of the exercise or the same years.  The number of contributors has been indicated on the relevant worksheet tabs.</t>
  </si>
  <si>
    <t>The data included is the raw aggregated data.  No adjustments have been made to gross up for entities unable to provide data for certain years.</t>
  </si>
  <si>
    <t>UK Asbestos Working Party Disclaimer: Data as at 31/12/2021</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</si>
  <si>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</si>
  <si>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Average participants who completed this field</t>
  </si>
  <si>
    <t>No. participants who completed this field</t>
  </si>
  <si>
    <t>Only 5 companies of the 11 provided Pleural Plaques (Scottish &amp; NI exposure only)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</si>
</sst>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0_-;\-* #,##0.0_-;_-* &quot;-&quot;??_-;_-@_-"/>
    <numFmt numFmtId="166" formatCode="0.0%"/>
    <numFmt numFmtId="167" formatCode="_(* #,##0.00_);_(* \(#,##0.00\);_(* &quot;-&quot;??_);_(@_)"/>
    <numFmt numFmtId="168" formatCode="_(* #,##0_);_(* \(#,##0\);_(* &quot;-&quot;??_);_(@_)"/>
    <numFmt numFmtId="169" formatCode="#,##0;\-#,##0;\-"/>
    <numFmt numFmtId="170" formatCode="&quot;£&quot;#,##0.0&quot;m&quot;"/>
  </numFmts>
  <fonts count="23">
    <font>
      <sz val="10"/>
      <name val="Arial"/>
    </font>
    <font>
      <sz val="10"/>
      <name val="Arial"/>
      <family val="2"/>
    </font>
    <font>
      <sz val="10"/>
      <name val="Arial"/>
      <family val="2"/>
    </font>
    <font>
      <sz val="11"/>
      <color theme="1"/>
      <name val="Calibri"/>
      <family val="2"/>
      <scheme val="minor"/>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b/>
      <sz val="12"/>
      <name val="Arial"/>
      <family val="2"/>
    </font>
    <font>
      <sz val="10"/>
      <name val="Arial"/>
      <family val="2"/>
    </font>
    <font>
      <sz val="10"/>
      <color theme="1"/>
      <name val="Arial"/>
      <family val="2"/>
    </font>
    <font>
      <sz val="9"/>
      <color indexed="81"/>
      <name val="Tahoma"/>
      <family val="2"/>
    </font>
    <font>
      <b/>
      <sz val="9"/>
      <color indexed="81"/>
      <name val="Tahoma"/>
      <family val="2"/>
    </font>
    <font>
      <sz val="10"/>
      <color rgb="FFFF0000"/>
      <name val="Arial"/>
      <family val="2"/>
    </font>
    <font>
      <b/>
      <sz val="10"/>
      <color rgb="FFFF0000"/>
      <name val="Arial"/>
      <family val="2"/>
    </font>
    <font>
      <b/>
      <u/>
      <sz val="16"/>
      <name val="Arial"/>
      <family val="2"/>
    </font>
    <font>
      <sz val="13"/>
      <name val="Arial"/>
      <family val="2"/>
    </font>
    <font>
      <b/>
      <sz val="13"/>
      <name val="Arial"/>
      <family val="2"/>
    </font>
    <font>
      <b/>
      <sz val="16"/>
      <name val="Arial"/>
      <family val="2"/>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8">
    <xf numFmtId="0" fontId="0" fillId="0" borderId="0"/>
    <xf numFmtId="43" fontId="4" fillId="0" borderId="0" applyFont="0" applyFill="0" applyBorder="0" applyAlignment="0" applyProtection="0"/>
    <xf numFmtId="9" fontId="13" fillId="0" borderId="0" applyFont="0" applyFill="0" applyBorder="0" applyAlignment="0" applyProtection="0"/>
    <xf numFmtId="0" fontId="4" fillId="0" borderId="0"/>
    <xf numFmtId="167" fontId="4" fillId="0" borderId="0" applyFont="0" applyFill="0" applyBorder="0" applyAlignment="0" applyProtection="0"/>
    <xf numFmtId="9" fontId="4" fillId="0" borderId="0" applyFont="0" applyFill="0" applyBorder="0" applyAlignment="0" applyProtection="0"/>
    <xf numFmtId="0" fontId="3" fillId="0" borderId="0"/>
    <xf numFmtId="0" fontId="1" fillId="0" borderId="0"/>
  </cellStyleXfs>
  <cellXfs count="311">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xf>
    <xf numFmtId="0" fontId="0" fillId="0" borderId="6" xfId="0" applyBorder="1" applyAlignment="1">
      <alignment horizontal="left"/>
    </xf>
    <xf numFmtId="0" fontId="5" fillId="0" borderId="3" xfId="0" applyFont="1" applyBorder="1" applyAlignment="1">
      <alignment horizontal="center" vertical="center" wrapText="1"/>
    </xf>
    <xf numFmtId="0" fontId="7" fillId="0" borderId="0" xfId="0" applyFont="1"/>
    <xf numFmtId="0" fontId="8" fillId="0" borderId="0" xfId="0" applyFont="1"/>
    <xf numFmtId="0" fontId="0" fillId="0" borderId="1" xfId="0" applyBorder="1"/>
    <xf numFmtId="3" fontId="5" fillId="0" borderId="0" xfId="0" applyNumberFormat="1" applyFont="1"/>
    <xf numFmtId="164" fontId="0" fillId="0" borderId="0" xfId="1" applyNumberFormat="1" applyFont="1" applyBorder="1"/>
    <xf numFmtId="164" fontId="5" fillId="0" borderId="2" xfId="1" applyNumberFormat="1" applyFont="1" applyBorder="1"/>
    <xf numFmtId="164" fontId="5" fillId="0" borderId="3" xfId="1" applyNumberFormat="1" applyFont="1" applyBorder="1"/>
    <xf numFmtId="164" fontId="5" fillId="0" borderId="1" xfId="1" applyNumberFormat="1" applyFont="1" applyBorder="1"/>
    <xf numFmtId="164" fontId="5" fillId="0" borderId="1" xfId="1" applyNumberFormat="1" applyFont="1" applyFill="1" applyBorder="1"/>
    <xf numFmtId="164" fontId="5" fillId="0" borderId="0" xfId="1" applyNumberFormat="1" applyFont="1" applyFill="1" applyBorder="1"/>
    <xf numFmtId="164" fontId="5" fillId="0" borderId="4" xfId="1" applyNumberFormat="1" applyFont="1" applyFill="1" applyBorder="1"/>
    <xf numFmtId="164" fontId="0" fillId="0" borderId="0" xfId="1" applyNumberFormat="1" applyFont="1" applyFill="1" applyBorder="1"/>
    <xf numFmtId="0" fontId="7" fillId="0" borderId="4" xfId="0" applyFont="1" applyBorder="1"/>
    <xf numFmtId="14" fontId="0" fillId="0" borderId="0" xfId="0" applyNumberFormat="1"/>
    <xf numFmtId="43" fontId="0" fillId="0" borderId="0" xfId="1" applyFont="1" applyFill="1"/>
    <xf numFmtId="3" fontId="0" fillId="0" borderId="0" xfId="0" applyNumberFormat="1"/>
    <xf numFmtId="3" fontId="0" fillId="0" borderId="4" xfId="0" applyNumberFormat="1" applyBorder="1"/>
    <xf numFmtId="3" fontId="0" fillId="0" borderId="2" xfId="0" applyNumberFormat="1" applyBorder="1"/>
    <xf numFmtId="0" fontId="5" fillId="0" borderId="12" xfId="0" applyFont="1" applyBorder="1" applyAlignment="1">
      <alignment horizontal="center" vertical="center" wrapText="1"/>
    </xf>
    <xf numFmtId="3" fontId="5" fillId="0" borderId="6" xfId="0" applyNumberFormat="1" applyFont="1" applyBorder="1"/>
    <xf numFmtId="0" fontId="4" fillId="0" borderId="2" xfId="0" applyFont="1" applyBorder="1" applyAlignment="1">
      <alignment horizontal="center" vertical="center" wrapText="1"/>
    </xf>
    <xf numFmtId="0" fontId="0" fillId="0" borderId="0" xfId="0" applyAlignment="1">
      <alignment vertical="center" wrapText="1"/>
    </xf>
    <xf numFmtId="0" fontId="4" fillId="0" borderId="0" xfId="0" applyFont="1"/>
    <xf numFmtId="0" fontId="12" fillId="0" borderId="0" xfId="0" applyFont="1"/>
    <xf numFmtId="3" fontId="5" fillId="0" borderId="13" xfId="0" applyNumberFormat="1" applyFont="1" applyBorder="1" applyAlignment="1">
      <alignment horizontal="center"/>
    </xf>
    <xf numFmtId="3" fontId="5" fillId="0" borderId="5" xfId="0" applyNumberFormat="1" applyFont="1" applyBorder="1" applyAlignment="1">
      <alignment horizontal="center"/>
    </xf>
    <xf numFmtId="3" fontId="5" fillId="0" borderId="6" xfId="0" applyNumberFormat="1" applyFont="1" applyBorder="1" applyAlignment="1">
      <alignment horizontal="center"/>
    </xf>
    <xf numFmtId="3" fontId="5" fillId="0" borderId="13"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6" xfId="0" applyNumberFormat="1" applyFont="1" applyBorder="1" applyAlignment="1">
      <alignment horizontal="center" vertical="center"/>
    </xf>
    <xf numFmtId="3" fontId="5" fillId="0" borderId="11" xfId="1" applyNumberFormat="1" applyFont="1" applyFill="1" applyBorder="1" applyAlignment="1">
      <alignment horizontal="center" vertical="center"/>
    </xf>
    <xf numFmtId="3" fontId="5" fillId="0" borderId="9" xfId="1" applyNumberFormat="1" applyFont="1" applyFill="1" applyBorder="1" applyAlignment="1">
      <alignment horizontal="center" vertical="center"/>
    </xf>
    <xf numFmtId="3" fontId="9" fillId="0" borderId="5" xfId="1" applyNumberFormat="1" applyFont="1" applyFill="1" applyBorder="1" applyAlignment="1">
      <alignment horizontal="center" vertical="center"/>
    </xf>
    <xf numFmtId="3" fontId="9" fillId="0" borderId="6" xfId="1" applyNumberFormat="1" applyFont="1" applyFill="1" applyBorder="1" applyAlignment="1">
      <alignment horizontal="center" vertical="center"/>
    </xf>
    <xf numFmtId="3" fontId="0" fillId="0" borderId="14" xfId="0" applyNumberFormat="1" applyBorder="1" applyAlignment="1">
      <alignment horizontal="center" vertical="center"/>
    </xf>
    <xf numFmtId="3" fontId="0" fillId="0" borderId="15" xfId="0" applyNumberFormat="1" applyBorder="1" applyAlignment="1">
      <alignment horizontal="center" vertical="center"/>
    </xf>
    <xf numFmtId="3" fontId="0" fillId="0" borderId="10" xfId="0" applyNumberFormat="1" applyBorder="1" applyAlignment="1">
      <alignment horizontal="center" vertical="center"/>
    </xf>
    <xf numFmtId="3" fontId="0" fillId="0" borderId="0" xfId="0" applyNumberFormat="1" applyAlignment="1">
      <alignment horizontal="center" vertic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3" fontId="0" fillId="0" borderId="0" xfId="0" applyNumberFormat="1" applyAlignment="1">
      <alignment horizontal="center"/>
    </xf>
    <xf numFmtId="3" fontId="0" fillId="0" borderId="8" xfId="0" applyNumberFormat="1" applyBorder="1" applyAlignment="1">
      <alignment horizontal="center"/>
    </xf>
    <xf numFmtId="0" fontId="4" fillId="0" borderId="3" xfId="0" applyFont="1" applyBorder="1" applyAlignment="1">
      <alignment horizontal="center" vertical="center" wrapText="1"/>
    </xf>
    <xf numFmtId="14" fontId="0" fillId="2" borderId="1" xfId="0" applyNumberFormat="1" applyFill="1" applyBorder="1" applyProtection="1">
      <protection locked="0"/>
    </xf>
    <xf numFmtId="9" fontId="0" fillId="2" borderId="0" xfId="2" applyFont="1" applyFill="1" applyProtection="1">
      <protection locked="0"/>
    </xf>
    <xf numFmtId="3" fontId="4" fillId="0" borderId="5" xfId="1" applyNumberFormat="1" applyFont="1" applyFill="1" applyBorder="1" applyAlignment="1">
      <alignment horizontal="center" vertical="center"/>
    </xf>
    <xf numFmtId="3" fontId="4" fillId="0" borderId="0" xfId="1" applyNumberFormat="1" applyFont="1" applyFill="1" applyBorder="1" applyAlignment="1">
      <alignment horizontal="center" vertical="center"/>
    </xf>
    <xf numFmtId="3" fontId="4" fillId="0" borderId="10" xfId="1" applyNumberFormat="1" applyFont="1" applyFill="1" applyBorder="1" applyAlignment="1">
      <alignment horizontal="center" vertical="center"/>
    </xf>
    <xf numFmtId="3" fontId="4" fillId="0" borderId="11" xfId="1" applyNumberFormat="1" applyFont="1" applyFill="1" applyBorder="1" applyAlignment="1">
      <alignment horizontal="center" vertical="center"/>
    </xf>
    <xf numFmtId="3" fontId="4" fillId="0" borderId="6" xfId="1" applyNumberFormat="1" applyFont="1" applyFill="1" applyBorder="1" applyAlignment="1">
      <alignment horizontal="center" vertical="center"/>
    </xf>
    <xf numFmtId="3" fontId="4" fillId="0" borderId="8" xfId="1" applyNumberFormat="1" applyFont="1" applyFill="1" applyBorder="1" applyAlignment="1">
      <alignment horizontal="center" vertical="center"/>
    </xf>
    <xf numFmtId="3" fontId="4" fillId="0" borderId="7" xfId="1" applyNumberFormat="1" applyFont="1" applyFill="1" applyBorder="1" applyAlignment="1">
      <alignment horizontal="center" vertical="center"/>
    </xf>
    <xf numFmtId="3" fontId="4" fillId="0" borderId="9" xfId="1" applyNumberFormat="1" applyFont="1" applyFill="1" applyBorder="1" applyAlignment="1">
      <alignment horizontal="center" vertical="center"/>
    </xf>
    <xf numFmtId="0" fontId="5" fillId="0" borderId="3" xfId="0" applyFont="1" applyBorder="1" applyAlignment="1">
      <alignment horizontal="center" vertical="center" wrapText="1"/>
    </xf>
    <xf numFmtId="0" fontId="4" fillId="0" borderId="0" xfId="0" applyFont="1" applyBorder="1" applyAlignment="1">
      <alignment horizontal="center" vertical="center" wrapText="1"/>
    </xf>
    <xf numFmtId="3" fontId="5" fillId="0" borderId="0" xfId="0" applyNumberFormat="1" applyFont="1" applyBorder="1" applyAlignment="1">
      <alignment horizontal="center" vertical="center"/>
    </xf>
    <xf numFmtId="0" fontId="0" fillId="0" borderId="0" xfId="0" applyFill="1"/>
    <xf numFmtId="0" fontId="4" fillId="0" borderId="0" xfId="0" applyFont="1" applyFill="1" applyBorder="1" applyAlignment="1">
      <alignment horizontal="center" vertical="center" wrapText="1"/>
    </xf>
    <xf numFmtId="3" fontId="5" fillId="0" borderId="0" xfId="0" applyNumberFormat="1" applyFont="1" applyFill="1" applyBorder="1" applyAlignment="1" applyProtection="1">
      <alignment horizontal="center"/>
      <protection locked="0"/>
    </xf>
    <xf numFmtId="3" fontId="5" fillId="0" borderId="0" xfId="0" applyNumberFormat="1" applyFont="1" applyFill="1"/>
    <xf numFmtId="3" fontId="5" fillId="0" borderId="0" xfId="0" applyNumberFormat="1" applyFont="1" applyFill="1" applyBorder="1" applyAlignment="1">
      <alignment horizontal="center" vertical="center"/>
    </xf>
    <xf numFmtId="164" fontId="0" fillId="0" borderId="0" xfId="0" applyNumberFormat="1"/>
    <xf numFmtId="0" fontId="0" fillId="0" borderId="13" xfId="0" applyBorder="1"/>
    <xf numFmtId="0" fontId="0" fillId="0" borderId="5" xfId="0" applyBorder="1"/>
    <xf numFmtId="0" fontId="0" fillId="0" borderId="6" xfId="0" applyBorder="1"/>
    <xf numFmtId="0" fontId="0" fillId="0" borderId="2" xfId="0" applyBorder="1"/>
    <xf numFmtId="0" fontId="0" fillId="0" borderId="3" xfId="0" applyBorder="1"/>
    <xf numFmtId="0" fontId="0" fillId="3" borderId="0" xfId="0" applyFill="1"/>
    <xf numFmtId="0" fontId="0" fillId="3" borderId="0" xfId="0" applyFill="1" applyBorder="1"/>
    <xf numFmtId="164" fontId="0" fillId="0" borderId="0" xfId="1" applyNumberFormat="1" applyFont="1"/>
    <xf numFmtId="0" fontId="5" fillId="0" borderId="1" xfId="0" applyFont="1" applyBorder="1" applyAlignment="1">
      <alignment horizontal="center" vertical="center" wrapText="1"/>
    </xf>
    <xf numFmtId="0" fontId="7" fillId="0" borderId="0" xfId="0" applyFont="1" applyFill="1" applyBorder="1"/>
    <xf numFmtId="0" fontId="4" fillId="0" borderId="0" xfId="3"/>
    <xf numFmtId="0" fontId="5" fillId="0" borderId="0" xfId="3" applyFont="1"/>
    <xf numFmtId="0" fontId="4" fillId="0" borderId="0" xfId="3" applyAlignment="1">
      <alignment vertical="center" wrapText="1"/>
    </xf>
    <xf numFmtId="0" fontId="4" fillId="0" borderId="1" xfId="3" applyBorder="1" applyAlignment="1">
      <alignment horizontal="center" vertical="center" wrapText="1"/>
    </xf>
    <xf numFmtId="0" fontId="4" fillId="0" borderId="2" xfId="3" applyBorder="1" applyAlignment="1">
      <alignment horizontal="center" vertical="center" wrapText="1"/>
    </xf>
    <xf numFmtId="0" fontId="4" fillId="0" borderId="3" xfId="3" applyBorder="1" applyAlignment="1">
      <alignment horizontal="center" vertical="center" wrapText="1"/>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4" fillId="0" borderId="10" xfId="3" applyBorder="1" applyAlignment="1">
      <alignment horizontal="left"/>
    </xf>
    <xf numFmtId="164" fontId="4" fillId="0" borderId="10" xfId="4" applyNumberFormat="1" applyFont="1" applyFill="1" applyBorder="1"/>
    <xf numFmtId="164" fontId="4" fillId="0" borderId="0" xfId="4" applyNumberFormat="1" applyFont="1" applyFill="1" applyBorder="1"/>
    <xf numFmtId="164" fontId="4" fillId="0" borderId="11" xfId="4" applyNumberFormat="1" applyFont="1" applyFill="1" applyBorder="1"/>
    <xf numFmtId="168" fontId="4" fillId="0" borderId="0" xfId="4" applyNumberFormat="1" applyFont="1" applyFill="1"/>
    <xf numFmtId="9" fontId="4" fillId="0" borderId="0" xfId="5" applyFont="1" applyFill="1"/>
    <xf numFmtId="165" fontId="4" fillId="0" borderId="10" xfId="4" applyNumberFormat="1" applyFont="1" applyFill="1" applyBorder="1"/>
    <xf numFmtId="165" fontId="4" fillId="0" borderId="0" xfId="4" applyNumberFormat="1" applyFont="1" applyFill="1" applyBorder="1"/>
    <xf numFmtId="165" fontId="4" fillId="0" borderId="11" xfId="4" applyNumberFormat="1" applyFont="1" applyFill="1" applyBorder="1"/>
    <xf numFmtId="0" fontId="17" fillId="0" borderId="10" xfId="3" applyFont="1" applyBorder="1" applyAlignment="1">
      <alignment horizontal="left"/>
    </xf>
    <xf numFmtId="169" fontId="17" fillId="0" borderId="10" xfId="5" applyNumberFormat="1" applyFont="1" applyFill="1" applyBorder="1"/>
    <xf numFmtId="169" fontId="17" fillId="0" borderId="0" xfId="5" applyNumberFormat="1" applyFont="1" applyFill="1" applyBorder="1"/>
    <xf numFmtId="169" fontId="17" fillId="0" borderId="11" xfId="5" applyNumberFormat="1" applyFont="1" applyFill="1" applyBorder="1"/>
    <xf numFmtId="170" fontId="4" fillId="0" borderId="10" xfId="5" applyNumberFormat="1" applyBorder="1"/>
    <xf numFmtId="170" fontId="4" fillId="0" borderId="0" xfId="5" applyNumberFormat="1"/>
    <xf numFmtId="170" fontId="4" fillId="0" borderId="11" xfId="5" applyNumberFormat="1" applyBorder="1"/>
    <xf numFmtId="0" fontId="4" fillId="0" borderId="7" xfId="3" applyBorder="1" applyAlignment="1">
      <alignment horizontal="left"/>
    </xf>
    <xf numFmtId="164" fontId="4" fillId="0" borderId="7" xfId="4" applyNumberFormat="1" applyFont="1" applyFill="1" applyBorder="1"/>
    <xf numFmtId="164" fontId="4" fillId="0" borderId="8" xfId="4" applyNumberFormat="1" applyFont="1" applyFill="1" applyBorder="1"/>
    <xf numFmtId="164" fontId="4" fillId="0" borderId="9" xfId="4" applyNumberFormat="1" applyFont="1" applyFill="1" applyBorder="1"/>
    <xf numFmtId="165" fontId="4" fillId="0" borderId="7" xfId="4" applyNumberFormat="1" applyFont="1" applyFill="1" applyBorder="1"/>
    <xf numFmtId="165" fontId="4" fillId="0" borderId="8" xfId="4" applyNumberFormat="1" applyFont="1" applyFill="1" applyBorder="1"/>
    <xf numFmtId="165" fontId="4" fillId="0" borderId="9" xfId="4" applyNumberFormat="1" applyFont="1" applyFill="1" applyBorder="1"/>
    <xf numFmtId="43" fontId="4" fillId="0" borderId="0" xfId="3" applyNumberFormat="1"/>
    <xf numFmtId="0" fontId="17" fillId="0" borderId="7" xfId="3" applyFont="1" applyBorder="1" applyAlignment="1">
      <alignment horizontal="left"/>
    </xf>
    <xf numFmtId="169" fontId="17" fillId="0" borderId="7" xfId="5" applyNumberFormat="1" applyFont="1" applyFill="1" applyBorder="1"/>
    <xf numFmtId="169" fontId="17" fillId="0" borderId="8" xfId="5" applyNumberFormat="1" applyFont="1" applyFill="1" applyBorder="1"/>
    <xf numFmtId="169" fontId="17" fillId="0" borderId="9" xfId="5" applyNumberFormat="1" applyFont="1" applyFill="1" applyBorder="1"/>
    <xf numFmtId="170" fontId="4" fillId="0" borderId="7" xfId="5" applyNumberFormat="1" applyBorder="1"/>
    <xf numFmtId="170" fontId="4" fillId="0" borderId="8" xfId="5" applyNumberFormat="1" applyBorder="1"/>
    <xf numFmtId="170" fontId="4" fillId="0" borderId="9" xfId="5" applyNumberFormat="1" applyBorder="1"/>
    <xf numFmtId="0" fontId="4" fillId="0" borderId="0" xfId="3" applyAlignment="1">
      <alignment horizontal="left"/>
    </xf>
    <xf numFmtId="166" fontId="4" fillId="0" borderId="0" xfId="5" applyNumberFormat="1" applyFont="1" applyFill="1" applyBorder="1"/>
    <xf numFmtId="0" fontId="4" fillId="0" borderId="0" xfId="3" applyAlignment="1">
      <alignment horizontal="right"/>
    </xf>
    <xf numFmtId="165" fontId="4" fillId="0" borderId="0" xfId="4" applyNumberFormat="1" applyFont="1" applyFill="1"/>
    <xf numFmtId="0" fontId="4" fillId="0" borderId="0" xfId="3" applyAlignment="1">
      <alignment horizontal="center" vertical="center" wrapText="1"/>
    </xf>
    <xf numFmtId="9" fontId="4" fillId="0" borderId="10" xfId="5" applyFont="1" applyFill="1" applyBorder="1"/>
    <xf numFmtId="9" fontId="4" fillId="0" borderId="0" xfId="5" applyFont="1" applyFill="1" applyBorder="1"/>
    <xf numFmtId="9" fontId="4" fillId="0" borderId="11" xfId="5" applyFont="1" applyFill="1" applyBorder="1"/>
    <xf numFmtId="10" fontId="4" fillId="0" borderId="0" xfId="3" applyNumberFormat="1"/>
    <xf numFmtId="9" fontId="4" fillId="0" borderId="7" xfId="5" applyFont="1" applyFill="1" applyBorder="1"/>
    <xf numFmtId="9" fontId="4" fillId="0" borderId="8" xfId="5" applyFont="1" applyFill="1" applyBorder="1"/>
    <xf numFmtId="9" fontId="4" fillId="0" borderId="9" xfId="5" applyFont="1" applyFill="1" applyBorder="1"/>
    <xf numFmtId="9" fontId="4" fillId="0" borderId="0" xfId="3" applyNumberFormat="1"/>
    <xf numFmtId="168" fontId="4" fillId="0" borderId="0" xfId="3" applyNumberFormat="1"/>
    <xf numFmtId="168" fontId="4" fillId="0" borderId="0" xfId="5" applyNumberFormat="1" applyFont="1" applyFill="1"/>
    <xf numFmtId="167" fontId="4" fillId="0" borderId="0" xfId="4" applyFont="1" applyFill="1"/>
    <xf numFmtId="3" fontId="5" fillId="0" borderId="0" xfId="0" applyNumberFormat="1" applyFont="1" applyFill="1" applyBorder="1"/>
    <xf numFmtId="0" fontId="0" fillId="0" borderId="0" xfId="0" applyFill="1" applyBorder="1"/>
    <xf numFmtId="164" fontId="0" fillId="0" borderId="0" xfId="0" applyNumberFormat="1" applyFill="1" applyBorder="1"/>
    <xf numFmtId="0" fontId="5" fillId="0" borderId="0" xfId="0" applyFont="1" applyAlignment="1">
      <alignment horizontal="center"/>
    </xf>
    <xf numFmtId="0" fontId="14" fillId="0" borderId="0" xfId="6" applyFont="1"/>
    <xf numFmtId="0" fontId="4" fillId="0" borderId="4" xfId="0" applyFont="1" applyBorder="1" applyAlignment="1">
      <alignment horizontal="center" vertical="center" wrapText="1"/>
    </xf>
    <xf numFmtId="0" fontId="4" fillId="0" borderId="0" xfId="0" applyFont="1" applyAlignment="1">
      <alignment wrapText="1"/>
    </xf>
    <xf numFmtId="9" fontId="4" fillId="0" borderId="10" xfId="5" applyFont="1" applyBorder="1" applyAlignment="1">
      <alignment horizontal="center" wrapText="1"/>
    </xf>
    <xf numFmtId="9" fontId="4" fillId="0" borderId="0" xfId="5" applyFont="1" applyBorder="1" applyAlignment="1">
      <alignment horizontal="center" wrapText="1"/>
    </xf>
    <xf numFmtId="9" fontId="4" fillId="0" borderId="11" xfId="5" applyFont="1" applyBorder="1" applyAlignment="1">
      <alignment horizontal="center" wrapText="1"/>
    </xf>
    <xf numFmtId="3" fontId="4" fillId="0" borderId="10" xfId="0" applyNumberFormat="1" applyFont="1" applyBorder="1" applyAlignment="1">
      <alignment wrapText="1"/>
    </xf>
    <xf numFmtId="3" fontId="4" fillId="0" borderId="0" xfId="0" applyNumberFormat="1" applyFont="1" applyAlignment="1">
      <alignment wrapText="1"/>
    </xf>
    <xf numFmtId="3" fontId="4" fillId="0" borderId="11" xfId="0" applyNumberFormat="1" applyFont="1" applyBorder="1" applyAlignment="1">
      <alignment wrapText="1"/>
    </xf>
    <xf numFmtId="9" fontId="4" fillId="0" borderId="10" xfId="5" applyFont="1" applyBorder="1" applyAlignment="1">
      <alignment horizontal="center"/>
    </xf>
    <xf numFmtId="9" fontId="4" fillId="0" borderId="0" xfId="5" applyFont="1" applyBorder="1" applyAlignment="1">
      <alignment horizontal="center"/>
    </xf>
    <xf numFmtId="9" fontId="4" fillId="0" borderId="11" xfId="5" applyFont="1" applyBorder="1" applyAlignment="1">
      <alignment horizontal="center"/>
    </xf>
    <xf numFmtId="3" fontId="4" fillId="0" borderId="10" xfId="0" applyNumberFormat="1" applyFont="1" applyBorder="1"/>
    <xf numFmtId="3" fontId="4" fillId="0" borderId="0" xfId="0" applyNumberFormat="1" applyFont="1"/>
    <xf numFmtId="3" fontId="4" fillId="0" borderId="11" xfId="0" applyNumberFormat="1" applyFont="1" applyBorder="1"/>
    <xf numFmtId="166" fontId="4" fillId="0" borderId="10" xfId="5" applyNumberFormat="1" applyFont="1" applyBorder="1" applyAlignment="1">
      <alignment horizontal="center"/>
    </xf>
    <xf numFmtId="166" fontId="4" fillId="0" borderId="7" xfId="5" applyNumberFormat="1" applyFont="1" applyBorder="1" applyAlignment="1">
      <alignment horizontal="center"/>
    </xf>
    <xf numFmtId="9" fontId="4" fillId="0" borderId="7" xfId="5" applyFont="1" applyBorder="1" applyAlignment="1">
      <alignment horizontal="center"/>
    </xf>
    <xf numFmtId="9" fontId="4" fillId="0" borderId="8" xfId="5" applyFont="1" applyBorder="1" applyAlignment="1">
      <alignment horizontal="center"/>
    </xf>
    <xf numFmtId="9" fontId="4" fillId="0" borderId="9" xfId="5" applyFont="1" applyBorder="1" applyAlignment="1">
      <alignment horizontal="center"/>
    </xf>
    <xf numFmtId="3" fontId="4" fillId="0" borderId="7" xfId="0" applyNumberFormat="1" applyFont="1" applyBorder="1"/>
    <xf numFmtId="3" fontId="4" fillId="0" borderId="8" xfId="0" applyNumberFormat="1" applyFont="1" applyBorder="1"/>
    <xf numFmtId="3" fontId="4" fillId="0" borderId="9" xfId="0" applyNumberFormat="1" applyFont="1" applyBorder="1"/>
    <xf numFmtId="0" fontId="0" fillId="0" borderId="14" xfId="0" applyFill="1" applyBorder="1"/>
    <xf numFmtId="0" fontId="0" fillId="0" borderId="10" xfId="0" applyFill="1" applyBorder="1"/>
    <xf numFmtId="0" fontId="0" fillId="0" borderId="7" xfId="0" applyFill="1" applyBorder="1"/>
    <xf numFmtId="0" fontId="4" fillId="0" borderId="1" xfId="6" applyFont="1" applyBorder="1" applyAlignment="1">
      <alignment horizontal="center" vertical="center" wrapText="1"/>
    </xf>
    <xf numFmtId="0" fontId="0" fillId="0" borderId="13" xfId="0" applyFill="1" applyBorder="1"/>
    <xf numFmtId="0" fontId="0" fillId="0" borderId="5" xfId="0" applyFill="1" applyBorder="1"/>
    <xf numFmtId="0" fontId="0" fillId="0" borderId="6" xfId="0" applyFill="1" applyBorder="1"/>
    <xf numFmtId="0" fontId="4" fillId="2" borderId="0" xfId="3" applyFill="1"/>
    <xf numFmtId="10" fontId="4" fillId="2" borderId="0" xfId="3" applyNumberFormat="1" applyFill="1"/>
    <xf numFmtId="0" fontId="4" fillId="0" borderId="0" xfId="3" applyFill="1"/>
    <xf numFmtId="0" fontId="4" fillId="0" borderId="10" xfId="3" applyFill="1" applyBorder="1" applyAlignment="1">
      <alignment horizontal="left"/>
    </xf>
    <xf numFmtId="0" fontId="4" fillId="0" borderId="7" xfId="3" applyFill="1" applyBorder="1" applyAlignment="1">
      <alignment horizontal="left"/>
    </xf>
    <xf numFmtId="0" fontId="4" fillId="0" borderId="0" xfId="3" applyFill="1" applyAlignment="1">
      <alignment vertical="center" wrapText="1"/>
    </xf>
    <xf numFmtId="166" fontId="4" fillId="0" borderId="0" xfId="5" applyNumberFormat="1" applyFont="1" applyFill="1"/>
    <xf numFmtId="0" fontId="4" fillId="0" borderId="0" xfId="3" applyFill="1" applyAlignment="1">
      <alignment horizontal="left"/>
    </xf>
    <xf numFmtId="9" fontId="4" fillId="0" borderId="10" xfId="5" applyNumberFormat="1" applyFont="1" applyFill="1" applyBorder="1"/>
    <xf numFmtId="9" fontId="4" fillId="0" borderId="0" xfId="5" applyNumberFormat="1" applyFont="1" applyFill="1" applyBorder="1"/>
    <xf numFmtId="9" fontId="4" fillId="0" borderId="11" xfId="5" applyNumberFormat="1" applyFont="1" applyFill="1" applyBorder="1"/>
    <xf numFmtId="9" fontId="4" fillId="0" borderId="7" xfId="5" applyNumberFormat="1" applyFont="1" applyFill="1" applyBorder="1"/>
    <xf numFmtId="9" fontId="4" fillId="0" borderId="8" xfId="5" applyNumberFormat="1" applyFont="1" applyFill="1" applyBorder="1"/>
    <xf numFmtId="9" fontId="4" fillId="0" borderId="9" xfId="5" applyNumberFormat="1" applyFont="1" applyFill="1" applyBorder="1"/>
    <xf numFmtId="0" fontId="4" fillId="0" borderId="13" xfId="3" applyFill="1" applyBorder="1" applyAlignment="1">
      <alignment horizontal="left"/>
    </xf>
    <xf numFmtId="0" fontId="4" fillId="0" borderId="5" xfId="3" applyFill="1" applyBorder="1" applyAlignment="1">
      <alignment horizontal="left"/>
    </xf>
    <xf numFmtId="0" fontId="4" fillId="0" borderId="6" xfId="3" applyFill="1" applyBorder="1" applyAlignment="1">
      <alignment horizontal="left"/>
    </xf>
    <xf numFmtId="0" fontId="4" fillId="0" borderId="0" xfId="3" applyFill="1" applyAlignment="1">
      <alignment horizontal="right"/>
    </xf>
    <xf numFmtId="9" fontId="4" fillId="0" borderId="0" xfId="3" applyNumberFormat="1" applyFill="1"/>
    <xf numFmtId="167" fontId="4" fillId="0" borderId="0" xfId="3" applyNumberFormat="1" applyFill="1"/>
    <xf numFmtId="43" fontId="0" fillId="0" borderId="0" xfId="1" applyFont="1"/>
    <xf numFmtId="164" fontId="0" fillId="0" borderId="5" xfId="1" applyNumberFormat="1" applyFont="1" applyFill="1" applyBorder="1" applyProtection="1">
      <protection locked="0"/>
    </xf>
    <xf numFmtId="164" fontId="0" fillId="0" borderId="0" xfId="1" applyNumberFormat="1" applyFont="1" applyFill="1"/>
    <xf numFmtId="164" fontId="5" fillId="0" borderId="5" xfId="1" applyNumberFormat="1" applyFont="1" applyFill="1" applyBorder="1"/>
    <xf numFmtId="0" fontId="0" fillId="0" borderId="5" xfId="0" applyFill="1" applyBorder="1" applyAlignment="1">
      <alignment horizontal="left"/>
    </xf>
    <xf numFmtId="3" fontId="0" fillId="0" borderId="0" xfId="0" applyNumberFormat="1" applyFill="1"/>
    <xf numFmtId="3" fontId="5" fillId="0" borderId="5" xfId="0" applyNumberFormat="1" applyFont="1" applyFill="1" applyBorder="1"/>
    <xf numFmtId="0" fontId="4" fillId="0" borderId="4" xfId="0" applyFont="1" applyBorder="1" applyAlignment="1">
      <alignment horizontal="center" vertical="center" wrapText="1"/>
    </xf>
    <xf numFmtId="165" fontId="4" fillId="0" borderId="14" xfId="4" applyNumberFormat="1" applyFont="1" applyFill="1" applyBorder="1"/>
    <xf numFmtId="165" fontId="4" fillId="0" borderId="15" xfId="4" applyNumberFormat="1" applyFont="1" applyFill="1" applyBorder="1"/>
    <xf numFmtId="165" fontId="4" fillId="0" borderId="12" xfId="4" applyNumberFormat="1" applyFont="1" applyFill="1" applyBorder="1"/>
    <xf numFmtId="0" fontId="1" fillId="0" borderId="0" xfId="3" applyFont="1" applyAlignment="1">
      <alignment vertical="center"/>
    </xf>
    <xf numFmtId="0" fontId="19" fillId="0" borderId="0" xfId="7" applyFont="1" applyAlignment="1">
      <alignment vertical="center"/>
    </xf>
    <xf numFmtId="0" fontId="20" fillId="0" borderId="0" xfId="3" applyFont="1" applyAlignment="1">
      <alignment vertical="center"/>
    </xf>
    <xf numFmtId="0" fontId="20" fillId="0" borderId="0" xfId="7" applyFont="1" applyAlignment="1">
      <alignment vertical="center"/>
    </xf>
    <xf numFmtId="0" fontId="1" fillId="0" borderId="0" xfId="3" applyFont="1" applyAlignment="1">
      <alignment vertical="center" wrapText="1"/>
    </xf>
    <xf numFmtId="0" fontId="20" fillId="0" borderId="0" xfId="7" applyFont="1" applyAlignment="1">
      <alignment horizontal="left" vertical="center" wrapText="1"/>
    </xf>
    <xf numFmtId="0" fontId="21" fillId="0" borderId="0" xfId="7" applyFont="1" applyAlignment="1">
      <alignment vertical="center"/>
    </xf>
    <xf numFmtId="0" fontId="5" fillId="0" borderId="0" xfId="3" applyFont="1" applyAlignment="1">
      <alignment vertical="center"/>
    </xf>
    <xf numFmtId="169" fontId="17" fillId="0" borderId="14" xfId="5" applyNumberFormat="1" applyFont="1" applyFill="1" applyBorder="1"/>
    <xf numFmtId="169" fontId="17" fillId="0" borderId="15" xfId="5" applyNumberFormat="1" applyFont="1" applyFill="1" applyBorder="1"/>
    <xf numFmtId="169" fontId="17" fillId="0" borderId="12" xfId="5" applyNumberFormat="1" applyFont="1" applyFill="1" applyBorder="1"/>
    <xf numFmtId="164" fontId="4" fillId="0" borderId="5" xfId="1" applyNumberFormat="1" applyFont="1" applyFill="1" applyBorder="1" applyProtection="1">
      <protection locked="0"/>
    </xf>
    <xf numFmtId="164" fontId="4" fillId="0" borderId="0" xfId="1" applyNumberFormat="1" applyFont="1" applyFill="1" applyBorder="1" applyProtection="1">
      <protection locked="0"/>
    </xf>
    <xf numFmtId="164" fontId="4" fillId="0" borderId="10" xfId="1" applyNumberFormat="1" applyFont="1" applyFill="1" applyBorder="1" applyProtection="1">
      <protection locked="0"/>
    </xf>
    <xf numFmtId="164" fontId="4" fillId="0" borderId="11" xfId="1" applyNumberFormat="1" applyFont="1" applyFill="1" applyBorder="1" applyProtection="1">
      <protection locked="0"/>
    </xf>
    <xf numFmtId="164" fontId="5" fillId="0" borderId="11" xfId="1" applyNumberFormat="1" applyFont="1" applyFill="1" applyBorder="1" applyProtection="1">
      <protection locked="0"/>
    </xf>
    <xf numFmtId="0" fontId="0" fillId="0" borderId="10" xfId="0" applyBorder="1" applyAlignment="1">
      <alignment horizontal="left"/>
    </xf>
    <xf numFmtId="0" fontId="0" fillId="0" borderId="7" xfId="0" applyBorder="1" applyAlignment="1">
      <alignment horizontal="left"/>
    </xf>
    <xf numFmtId="0" fontId="0" fillId="0" borderId="13" xfId="0" applyBorder="1" applyAlignment="1">
      <alignment horizontal="center" vertical="center" wrapText="1"/>
    </xf>
    <xf numFmtId="164" fontId="5" fillId="0" borderId="6" xfId="1" applyNumberFormat="1" applyFont="1" applyFill="1" applyBorder="1"/>
    <xf numFmtId="164" fontId="4" fillId="0" borderId="14" xfId="1" applyNumberFormat="1" applyFont="1" applyFill="1" applyBorder="1" applyProtection="1">
      <protection locked="0"/>
    </xf>
    <xf numFmtId="164" fontId="2" fillId="0" borderId="7" xfId="1" applyNumberFormat="1" applyFont="1" applyFill="1" applyBorder="1"/>
    <xf numFmtId="0" fontId="0" fillId="0" borderId="15" xfId="0" applyBorder="1" applyAlignment="1">
      <alignment horizontal="center" vertical="center" wrapText="1"/>
    </xf>
    <xf numFmtId="164" fontId="5" fillId="0" borderId="7" xfId="1" applyNumberFormat="1" applyFont="1" applyFill="1" applyBorder="1"/>
    <xf numFmtId="164" fontId="5" fillId="0" borderId="8" xfId="1" applyNumberFormat="1" applyFont="1" applyFill="1" applyBorder="1"/>
    <xf numFmtId="164" fontId="4" fillId="0" borderId="15" xfId="1" applyNumberFormat="1" applyFont="1" applyFill="1" applyBorder="1" applyProtection="1">
      <protection locked="0"/>
    </xf>
    <xf numFmtId="164" fontId="2" fillId="0" borderId="8" xfId="1" applyNumberFormat="1" applyFont="1" applyFill="1" applyBorder="1"/>
    <xf numFmtId="0" fontId="0" fillId="0" borderId="14" xfId="0" applyBorder="1" applyAlignment="1">
      <alignment horizontal="center" vertical="center" wrapText="1"/>
    </xf>
    <xf numFmtId="0" fontId="0" fillId="0" borderId="12" xfId="0" applyBorder="1" applyAlignment="1">
      <alignment horizontal="center" vertical="center" wrapText="1"/>
    </xf>
    <xf numFmtId="164" fontId="5" fillId="0" borderId="9" xfId="1" applyNumberFormat="1" applyFont="1" applyFill="1" applyBorder="1"/>
    <xf numFmtId="164" fontId="5" fillId="0" borderId="0" xfId="1" applyNumberFormat="1" applyFont="1" applyFill="1" applyBorder="1" applyProtection="1">
      <protection locked="0"/>
    </xf>
    <xf numFmtId="164" fontId="5" fillId="0" borderId="13" xfId="1" applyNumberFormat="1" applyFont="1" applyFill="1" applyBorder="1" applyProtection="1">
      <protection locked="0"/>
    </xf>
    <xf numFmtId="164" fontId="5" fillId="0" borderId="5" xfId="1" applyNumberFormat="1" applyFont="1" applyFill="1" applyBorder="1" applyProtection="1">
      <protection locked="0"/>
    </xf>
    <xf numFmtId="0" fontId="5" fillId="0" borderId="0" xfId="0" applyFont="1" applyBorder="1" applyAlignment="1">
      <alignment horizontal="center"/>
    </xf>
    <xf numFmtId="0" fontId="5" fillId="0" borderId="0" xfId="0" applyFont="1" applyBorder="1" applyAlignment="1">
      <alignment horizontal="center" vertical="center" wrapText="1"/>
    </xf>
    <xf numFmtId="3" fontId="5" fillId="0" borderId="0" xfId="1" applyNumberFormat="1" applyFont="1" applyFill="1" applyBorder="1" applyAlignment="1">
      <alignment horizontal="center" vertical="center"/>
    </xf>
    <xf numFmtId="164" fontId="4" fillId="0" borderId="6" xfId="1" applyNumberFormat="1" applyFont="1" applyFill="1" applyBorder="1" applyProtection="1">
      <protection locked="0"/>
    </xf>
    <xf numFmtId="164" fontId="4" fillId="0" borderId="8" xfId="1" applyNumberFormat="1" applyFont="1" applyFill="1" applyBorder="1" applyProtection="1">
      <protection locked="0"/>
    </xf>
    <xf numFmtId="0" fontId="1" fillId="0" borderId="14" xfId="0" applyFont="1" applyBorder="1" applyAlignment="1">
      <alignment horizontal="center" vertical="center" wrapText="1"/>
    </xf>
    <xf numFmtId="0" fontId="1" fillId="0" borderId="1" xfId="6" applyFont="1" applyBorder="1" applyAlignment="1">
      <alignment horizontal="center" vertical="center" wrapText="1"/>
    </xf>
    <xf numFmtId="3" fontId="0" fillId="0" borderId="13" xfId="0" applyNumberFormat="1" applyBorder="1" applyAlignment="1">
      <alignment horizontal="center"/>
    </xf>
    <xf numFmtId="3" fontId="0" fillId="0" borderId="5" xfId="0" applyNumberFormat="1" applyBorder="1" applyAlignment="1">
      <alignment horizontal="center"/>
    </xf>
    <xf numFmtId="3" fontId="0" fillId="0" borderId="6" xfId="0" applyNumberFormat="1" applyBorder="1" applyAlignment="1">
      <alignment horizontal="center"/>
    </xf>
    <xf numFmtId="164" fontId="0" fillId="0" borderId="5" xfId="1" applyNumberFormat="1" applyFont="1" applyFill="1" applyBorder="1" applyAlignment="1">
      <alignment horizontal="right" vertical="center" wrapText="1"/>
    </xf>
    <xf numFmtId="164" fontId="0" fillId="0" borderId="0" xfId="1" applyNumberFormat="1" applyFont="1" applyFill="1" applyBorder="1" applyAlignment="1">
      <alignment horizontal="right" vertical="center" wrapText="1"/>
    </xf>
    <xf numFmtId="164" fontId="0" fillId="0" borderId="10" xfId="1" applyNumberFormat="1" applyFont="1" applyFill="1" applyBorder="1" applyAlignment="1">
      <alignment horizontal="right" vertical="center" wrapText="1"/>
    </xf>
    <xf numFmtId="164" fontId="0" fillId="0" borderId="11" xfId="1" applyNumberFormat="1" applyFont="1" applyFill="1" applyBorder="1" applyAlignment="1">
      <alignment horizontal="right" vertical="center" wrapText="1"/>
    </xf>
    <xf numFmtId="164" fontId="5" fillId="0" borderId="11" xfId="1" applyNumberFormat="1" applyFont="1" applyFill="1" applyBorder="1" applyAlignment="1">
      <alignment horizontal="right" vertical="center" wrapText="1"/>
    </xf>
    <xf numFmtId="164" fontId="2" fillId="0" borderId="5" xfId="1" applyNumberFormat="1" applyFont="1" applyFill="1" applyBorder="1" applyProtection="1">
      <protection locked="0"/>
    </xf>
    <xf numFmtId="164" fontId="2" fillId="0" borderId="0" xfId="1" applyNumberFormat="1" applyFont="1" applyFill="1" applyBorder="1" applyProtection="1">
      <protection locked="0"/>
    </xf>
    <xf numFmtId="164" fontId="2" fillId="0" borderId="10" xfId="1" applyNumberFormat="1" applyFont="1" applyFill="1" applyBorder="1" applyProtection="1">
      <protection locked="0"/>
    </xf>
    <xf numFmtId="164" fontId="2" fillId="0" borderId="11" xfId="1" applyNumberFormat="1" applyFont="1" applyFill="1" applyBorder="1" applyProtection="1">
      <protection locked="0"/>
    </xf>
    <xf numFmtId="164" fontId="2" fillId="0" borderId="6" xfId="1" applyNumberFormat="1" applyFont="1" applyFill="1" applyBorder="1" applyProtection="1">
      <protection locked="0"/>
    </xf>
    <xf numFmtId="164" fontId="2" fillId="0" borderId="8" xfId="1" applyNumberFormat="1" applyFont="1" applyFill="1" applyBorder="1" applyProtection="1">
      <protection locked="0"/>
    </xf>
    <xf numFmtId="0" fontId="0" fillId="0" borderId="4" xfId="0" applyBorder="1"/>
    <xf numFmtId="3" fontId="0" fillId="0" borderId="5" xfId="0" applyNumberFormat="1" applyFill="1" applyBorder="1" applyProtection="1">
      <protection locked="0"/>
    </xf>
    <xf numFmtId="0" fontId="1" fillId="0" borderId="0" xfId="0" applyFont="1" applyBorder="1"/>
    <xf numFmtId="166" fontId="0" fillId="0" borderId="1" xfId="2" applyNumberFormat="1" applyFont="1" applyFill="1" applyBorder="1"/>
    <xf numFmtId="0" fontId="1" fillId="0" borderId="0" xfId="0" applyFont="1"/>
    <xf numFmtId="43" fontId="0" fillId="0" borderId="1" xfId="1" applyFont="1" applyBorder="1"/>
    <xf numFmtId="164" fontId="0" fillId="0" borderId="0" xfId="1" applyNumberFormat="1" applyFont="1" applyFill="1" applyProtection="1">
      <protection locked="0"/>
    </xf>
    <xf numFmtId="0" fontId="0" fillId="0" borderId="6" xfId="0" applyFill="1" applyBorder="1" applyAlignment="1">
      <alignment horizontal="left"/>
    </xf>
    <xf numFmtId="164" fontId="0" fillId="0" borderId="8" xfId="1" applyNumberFormat="1" applyFont="1" applyFill="1" applyBorder="1" applyProtection="1">
      <protection locked="0"/>
    </xf>
    <xf numFmtId="164" fontId="0" fillId="0" borderId="4" xfId="1" applyNumberFormat="1" applyFont="1" applyFill="1" applyBorder="1"/>
    <xf numFmtId="164" fontId="0" fillId="0" borderId="2" xfId="1" applyNumberFormat="1" applyFont="1" applyFill="1" applyBorder="1"/>
    <xf numFmtId="164" fontId="0" fillId="0" borderId="1" xfId="1" applyNumberFormat="1" applyFont="1" applyFill="1" applyBorder="1"/>
    <xf numFmtId="3" fontId="0" fillId="0" borderId="0" xfId="0" applyNumberFormat="1" applyFill="1" applyProtection="1">
      <protection locked="0"/>
    </xf>
    <xf numFmtId="3" fontId="0" fillId="0" borderId="10" xfId="0" applyNumberFormat="1" applyFill="1" applyBorder="1" applyProtection="1">
      <protection locked="0"/>
    </xf>
    <xf numFmtId="3" fontId="0" fillId="0" borderId="8" xfId="0" applyNumberFormat="1" applyFill="1" applyBorder="1" applyProtection="1">
      <protection locked="0"/>
    </xf>
    <xf numFmtId="3" fontId="5" fillId="0" borderId="6" xfId="0" applyNumberFormat="1" applyFont="1" applyFill="1" applyBorder="1"/>
    <xf numFmtId="3" fontId="0" fillId="0" borderId="7" xfId="0" applyNumberFormat="1" applyFill="1" applyBorder="1" applyProtection="1">
      <protection locked="0"/>
    </xf>
    <xf numFmtId="3" fontId="5" fillId="0" borderId="10" xfId="0" applyNumberFormat="1" applyFont="1" applyFill="1" applyBorder="1"/>
    <xf numFmtId="3" fontId="5" fillId="0" borderId="7" xfId="0" applyNumberFormat="1" applyFont="1" applyFill="1" applyBorder="1"/>
    <xf numFmtId="3" fontId="5" fillId="0" borderId="12" xfId="0" applyNumberFormat="1" applyFont="1" applyFill="1" applyBorder="1"/>
    <xf numFmtId="3" fontId="5" fillId="0" borderId="11" xfId="0" applyNumberFormat="1" applyFont="1" applyFill="1" applyBorder="1"/>
    <xf numFmtId="3" fontId="5" fillId="0" borderId="9" xfId="0" applyNumberFormat="1" applyFont="1" applyFill="1" applyBorder="1"/>
    <xf numFmtId="0" fontId="4" fillId="0" borderId="15" xfId="0" applyFont="1" applyBorder="1" applyAlignment="1">
      <alignment horizontal="center" vertical="center" wrapText="1"/>
    </xf>
    <xf numFmtId="3" fontId="0" fillId="0" borderId="7" xfId="0" applyNumberFormat="1" applyBorder="1"/>
    <xf numFmtId="3" fontId="0" fillId="0" borderId="8" xfId="0" applyNumberFormat="1" applyBorder="1"/>
    <xf numFmtId="3" fontId="0" fillId="0" borderId="0" xfId="0" applyNumberFormat="1" applyFill="1" applyBorder="1" applyProtection="1">
      <protection locked="0"/>
    </xf>
    <xf numFmtId="3" fontId="0" fillId="0" borderId="14" xfId="0" applyNumberFormat="1" applyFill="1" applyBorder="1" applyProtection="1">
      <protection locked="0"/>
    </xf>
    <xf numFmtId="3" fontId="0" fillId="0" borderId="15" xfId="0" applyNumberFormat="1" applyFill="1" applyBorder="1" applyProtection="1">
      <protection locked="0"/>
    </xf>
    <xf numFmtId="3" fontId="0" fillId="0" borderId="12" xfId="0" applyNumberFormat="1" applyFill="1" applyBorder="1"/>
    <xf numFmtId="3" fontId="0" fillId="0" borderId="11" xfId="0" applyNumberFormat="1" applyFill="1" applyBorder="1"/>
    <xf numFmtId="3" fontId="0" fillId="0" borderId="9" xfId="0" applyNumberFormat="1" applyFill="1" applyBorder="1"/>
    <xf numFmtId="0" fontId="1" fillId="0" borderId="15" xfId="0" applyFont="1" applyBorder="1" applyAlignment="1">
      <alignment horizontal="center" vertical="center" wrapText="1"/>
    </xf>
    <xf numFmtId="0" fontId="20" fillId="0" borderId="0" xfId="7" applyFont="1" applyAlignment="1">
      <alignment horizontal="left" vertical="center" wrapText="1"/>
    </xf>
    <xf numFmtId="0" fontId="5" fillId="0" borderId="4" xfId="3" applyFont="1" applyBorder="1" applyAlignment="1">
      <alignment horizontal="center" vertical="center" wrapText="1"/>
    </xf>
    <xf numFmtId="0" fontId="5" fillId="0" borderId="2" xfId="3" applyFont="1" applyBorder="1" applyAlignment="1">
      <alignment horizontal="center" vertical="center" wrapText="1"/>
    </xf>
    <xf numFmtId="0" fontId="5" fillId="0" borderId="3"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3" xfId="3" applyFont="1" applyBorder="1" applyAlignment="1">
      <alignment horizontal="center" vertical="center" wrapText="1"/>
    </xf>
    <xf numFmtId="0" fontId="5" fillId="0" borderId="4" xfId="3" applyFont="1" applyBorder="1" applyAlignment="1">
      <alignment horizontal="center"/>
    </xf>
    <xf numFmtId="0" fontId="5" fillId="0" borderId="2" xfId="3" applyFont="1" applyBorder="1" applyAlignment="1">
      <alignment horizontal="center"/>
    </xf>
    <xf numFmtId="0" fontId="5" fillId="0" borderId="3" xfId="3"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0" fillId="2" borderId="0" xfId="0" applyFill="1" applyAlignment="1" applyProtection="1">
      <alignment horizontal="left" vertical="top" wrapText="1"/>
      <protection locked="0"/>
    </xf>
  </cellXfs>
  <cellStyles count="8">
    <cellStyle name="Comma" xfId="1" builtinId="3"/>
    <cellStyle name="Comma 2" xfId="4" xr:uid="{0B59036F-6350-43AE-AB93-8598B4157696}"/>
    <cellStyle name="Normal" xfId="0" builtinId="0"/>
    <cellStyle name="Normal 12 2" xfId="7" xr:uid="{BED18AF8-9E6B-444F-855A-4F15600D6773}"/>
    <cellStyle name="Normal 2" xfId="3" xr:uid="{1B19B872-1BBD-4429-B248-C23A66444268}"/>
    <cellStyle name="Normal 3" xfId="6" xr:uid="{920AEF3E-ECE4-4AC7-B060-CA4A5595C5FC}"/>
    <cellStyle name="Percent" xfId="2" builtinId="5"/>
    <cellStyle name="Percent 2" xfId="5" xr:uid="{C8168BE7-C0F3-4E47-8C9F-256E9971EFF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A79F-78C4-474F-A9F3-1CCE2651944C}">
  <sheetPr>
    <tabColor rgb="FFFF0000"/>
  </sheetPr>
  <dimension ref="A1:S24"/>
  <sheetViews>
    <sheetView showGridLines="0" tabSelected="1" zoomScale="60" zoomScaleNormal="60" workbookViewId="0">
      <selection activeCell="I7" sqref="I7"/>
    </sheetView>
  </sheetViews>
  <sheetFormatPr defaultColWidth="0" defaultRowHeight="12.75" zeroHeight="1"/>
  <cols>
    <col min="1" max="1" width="6.140625" customWidth="1"/>
    <col min="2" max="19" width="13" customWidth="1"/>
    <col min="20" max="16384" width="9.140625" hidden="1"/>
  </cols>
  <sheetData>
    <row r="1" spans="1:19">
      <c r="A1" s="203"/>
      <c r="B1" s="203"/>
      <c r="C1" s="203"/>
      <c r="D1" s="203"/>
      <c r="E1" s="203"/>
      <c r="F1" s="203"/>
      <c r="G1" s="203"/>
      <c r="H1" s="203"/>
      <c r="I1" s="203"/>
      <c r="J1" s="203"/>
      <c r="K1" s="203"/>
      <c r="L1" s="203"/>
      <c r="M1" s="203"/>
      <c r="N1" s="203"/>
      <c r="O1" s="203"/>
      <c r="P1" s="203"/>
      <c r="Q1" s="203"/>
      <c r="R1" s="203"/>
      <c r="S1" s="203"/>
    </row>
    <row r="2" spans="1:19" ht="20.25">
      <c r="A2" s="203"/>
      <c r="B2" s="204" t="s">
        <v>100</v>
      </c>
      <c r="C2" s="205"/>
      <c r="D2" s="205"/>
      <c r="E2" s="205"/>
      <c r="F2" s="205"/>
      <c r="G2" s="205"/>
      <c r="H2" s="205"/>
      <c r="I2" s="205"/>
      <c r="J2" s="205"/>
      <c r="K2" s="205"/>
      <c r="L2" s="205"/>
      <c r="M2" s="205"/>
      <c r="N2" s="205"/>
      <c r="O2" s="205"/>
      <c r="P2" s="205"/>
      <c r="Q2" s="205"/>
      <c r="R2" s="205"/>
      <c r="S2" s="203"/>
    </row>
    <row r="3" spans="1:19" ht="16.5">
      <c r="A3" s="203"/>
      <c r="B3" s="205"/>
      <c r="C3" s="205"/>
      <c r="D3" s="205"/>
      <c r="E3" s="205"/>
      <c r="F3" s="205"/>
      <c r="G3" s="205"/>
      <c r="H3" s="205"/>
      <c r="I3" s="205"/>
      <c r="J3" s="205"/>
      <c r="K3" s="205"/>
      <c r="L3" s="205"/>
      <c r="M3" s="205"/>
      <c r="N3" s="205"/>
      <c r="O3" s="205"/>
      <c r="P3" s="205"/>
      <c r="Q3" s="205"/>
      <c r="R3" s="205"/>
      <c r="S3" s="203"/>
    </row>
    <row r="4" spans="1:19" ht="16.5">
      <c r="A4" s="203"/>
      <c r="B4" s="206" t="s">
        <v>111</v>
      </c>
      <c r="C4" s="205"/>
      <c r="D4" s="205"/>
      <c r="E4" s="205"/>
      <c r="F4" s="205"/>
      <c r="G4" s="205"/>
      <c r="H4" s="205"/>
      <c r="I4" s="205"/>
      <c r="J4" s="205"/>
      <c r="K4" s="205"/>
      <c r="L4" s="205"/>
      <c r="M4" s="205"/>
      <c r="N4" s="205"/>
      <c r="O4" s="205"/>
      <c r="P4" s="205"/>
      <c r="Q4" s="205"/>
      <c r="R4" s="205"/>
      <c r="S4" s="203"/>
    </row>
    <row r="5" spans="1:19" ht="16.5">
      <c r="A5" s="203"/>
      <c r="B5" s="206" t="s">
        <v>112</v>
      </c>
      <c r="C5" s="205"/>
      <c r="D5" s="205"/>
      <c r="E5" s="205"/>
      <c r="F5" s="205"/>
      <c r="G5" s="205"/>
      <c r="H5" s="205"/>
      <c r="I5" s="205"/>
      <c r="J5" s="205"/>
      <c r="K5" s="205"/>
      <c r="L5" s="205"/>
      <c r="M5" s="205"/>
      <c r="N5" s="205"/>
      <c r="O5" s="205"/>
      <c r="P5" s="205"/>
      <c r="Q5" s="205"/>
      <c r="R5" s="205"/>
      <c r="S5" s="203"/>
    </row>
    <row r="6" spans="1:19" ht="16.5">
      <c r="A6" s="203"/>
      <c r="B6" s="206" t="s">
        <v>113</v>
      </c>
      <c r="C6" s="205"/>
      <c r="D6" s="205"/>
      <c r="E6" s="205"/>
      <c r="F6" s="205"/>
      <c r="G6" s="205"/>
      <c r="H6" s="205"/>
      <c r="I6" s="205"/>
      <c r="J6" s="205"/>
      <c r="K6" s="205"/>
      <c r="L6" s="205"/>
      <c r="M6" s="205"/>
      <c r="N6" s="205"/>
      <c r="O6" s="205"/>
      <c r="P6" s="205"/>
      <c r="Q6" s="205"/>
      <c r="R6" s="205"/>
      <c r="S6" s="203"/>
    </row>
    <row r="7" spans="1:19" ht="16.5">
      <c r="A7" s="203"/>
      <c r="B7" s="206" t="s">
        <v>101</v>
      </c>
      <c r="C7" s="205"/>
      <c r="D7" s="205"/>
      <c r="E7" s="205"/>
      <c r="F7" s="205"/>
      <c r="G7" s="205"/>
      <c r="H7" s="205"/>
      <c r="I7" s="205"/>
      <c r="J7" s="205"/>
      <c r="K7" s="205"/>
      <c r="L7" s="205"/>
      <c r="M7" s="205"/>
      <c r="N7" s="205"/>
      <c r="O7" s="205"/>
      <c r="P7" s="205"/>
      <c r="Q7" s="205"/>
      <c r="R7" s="205"/>
      <c r="S7" s="203"/>
    </row>
    <row r="8" spans="1:19" ht="16.5">
      <c r="A8" s="203"/>
      <c r="B8" s="206" t="s">
        <v>114</v>
      </c>
      <c r="C8" s="205"/>
      <c r="D8" s="205"/>
      <c r="E8" s="205"/>
      <c r="F8" s="205"/>
      <c r="G8" s="205"/>
      <c r="H8" s="205"/>
      <c r="I8" s="205"/>
      <c r="J8" s="205"/>
      <c r="K8" s="205"/>
      <c r="L8" s="205"/>
      <c r="M8" s="205"/>
      <c r="N8" s="205"/>
      <c r="O8" s="205"/>
      <c r="P8" s="205"/>
      <c r="Q8" s="205"/>
      <c r="R8" s="205"/>
      <c r="S8" s="203"/>
    </row>
    <row r="9" spans="1:19" ht="16.5">
      <c r="A9" s="203"/>
      <c r="B9" s="206" t="s">
        <v>115</v>
      </c>
      <c r="C9" s="205"/>
      <c r="D9" s="205"/>
      <c r="E9" s="205"/>
      <c r="F9" s="205"/>
      <c r="G9" s="205"/>
      <c r="H9" s="205"/>
      <c r="I9" s="205"/>
      <c r="J9" s="205"/>
      <c r="K9" s="205"/>
      <c r="L9" s="205"/>
      <c r="M9" s="205"/>
      <c r="N9" s="205"/>
      <c r="O9" s="205"/>
      <c r="P9" s="205"/>
      <c r="Q9" s="205"/>
      <c r="R9" s="205"/>
      <c r="S9" s="203"/>
    </row>
    <row r="10" spans="1:19" ht="16.5">
      <c r="A10" s="203"/>
      <c r="B10" s="206" t="s">
        <v>102</v>
      </c>
      <c r="C10" s="205"/>
      <c r="D10" s="205"/>
      <c r="E10" s="205"/>
      <c r="F10" s="205"/>
      <c r="G10" s="205"/>
      <c r="H10" s="205"/>
      <c r="I10" s="205"/>
      <c r="J10" s="205"/>
      <c r="K10" s="205"/>
      <c r="L10" s="205"/>
      <c r="M10" s="205"/>
      <c r="N10" s="205"/>
      <c r="O10" s="205"/>
      <c r="P10" s="205"/>
      <c r="Q10" s="205"/>
      <c r="R10" s="205"/>
      <c r="S10" s="203"/>
    </row>
    <row r="11" spans="1:19" ht="16.5">
      <c r="A11" s="203"/>
      <c r="B11" s="206" t="s">
        <v>103</v>
      </c>
      <c r="C11" s="205"/>
      <c r="D11" s="205"/>
      <c r="E11" s="205"/>
      <c r="F11" s="205"/>
      <c r="G11" s="205"/>
      <c r="H11" s="205"/>
      <c r="I11" s="205"/>
      <c r="J11" s="205"/>
      <c r="K11" s="205"/>
      <c r="L11" s="205"/>
      <c r="M11" s="205"/>
      <c r="N11" s="205"/>
      <c r="O11" s="205"/>
      <c r="P11" s="205"/>
      <c r="Q11" s="205"/>
      <c r="R11" s="205"/>
      <c r="S11" s="203"/>
    </row>
    <row r="12" spans="1:19" ht="16.5">
      <c r="A12" s="203"/>
      <c r="B12" s="206" t="s">
        <v>104</v>
      </c>
      <c r="C12" s="205"/>
      <c r="D12" s="205"/>
      <c r="E12" s="205"/>
      <c r="F12" s="205"/>
      <c r="G12" s="205"/>
      <c r="H12" s="205"/>
      <c r="I12" s="205"/>
      <c r="J12" s="205"/>
      <c r="K12" s="205"/>
      <c r="L12" s="205"/>
      <c r="M12" s="205"/>
      <c r="N12" s="205"/>
      <c r="O12" s="205"/>
      <c r="P12" s="205"/>
      <c r="Q12" s="205"/>
      <c r="R12" s="205"/>
      <c r="S12" s="203"/>
    </row>
    <row r="13" spans="1:19" ht="16.5">
      <c r="A13" s="203"/>
      <c r="B13" s="206"/>
      <c r="C13" s="205"/>
      <c r="D13" s="205"/>
      <c r="E13" s="205"/>
      <c r="F13" s="205"/>
      <c r="G13" s="205"/>
      <c r="H13" s="205"/>
      <c r="I13" s="205"/>
      <c r="J13" s="205"/>
      <c r="K13" s="205"/>
      <c r="L13" s="205"/>
      <c r="M13" s="205"/>
      <c r="N13" s="205"/>
      <c r="O13" s="205"/>
      <c r="P13" s="205"/>
      <c r="Q13" s="205"/>
      <c r="R13" s="205"/>
      <c r="S13" s="203"/>
    </row>
    <row r="14" spans="1:19" ht="20.25">
      <c r="A14" s="203"/>
      <c r="B14" s="204" t="s">
        <v>116</v>
      </c>
      <c r="C14" s="205"/>
      <c r="D14" s="205"/>
      <c r="E14" s="205"/>
      <c r="F14" s="205"/>
      <c r="G14" s="205"/>
      <c r="H14" s="205"/>
      <c r="I14" s="205"/>
      <c r="J14" s="205"/>
      <c r="K14" s="205"/>
      <c r="L14" s="205"/>
      <c r="M14" s="205"/>
      <c r="N14" s="205"/>
      <c r="O14" s="205"/>
      <c r="P14" s="205"/>
      <c r="Q14" s="205"/>
      <c r="R14" s="205"/>
      <c r="S14" s="203"/>
    </row>
    <row r="15" spans="1:19" ht="242.25" customHeight="1">
      <c r="A15" s="203"/>
      <c r="B15" s="289" t="s">
        <v>105</v>
      </c>
      <c r="C15" s="289"/>
      <c r="D15" s="289"/>
      <c r="E15" s="289"/>
      <c r="F15" s="289"/>
      <c r="G15" s="289"/>
      <c r="H15" s="289"/>
      <c r="I15" s="289"/>
      <c r="J15" s="289"/>
      <c r="K15" s="289"/>
      <c r="L15" s="289"/>
      <c r="M15" s="289"/>
      <c r="N15" s="289"/>
      <c r="O15" s="289"/>
      <c r="P15" s="289"/>
      <c r="Q15" s="289"/>
      <c r="R15" s="289"/>
      <c r="S15" s="203"/>
    </row>
    <row r="16" spans="1:19" ht="16.5">
      <c r="A16" s="207"/>
      <c r="B16" s="208"/>
      <c r="C16" s="208"/>
      <c r="D16" s="208"/>
      <c r="E16" s="208"/>
      <c r="F16" s="208"/>
      <c r="G16" s="208"/>
      <c r="H16" s="208"/>
      <c r="I16" s="208"/>
      <c r="J16" s="208"/>
      <c r="K16" s="208"/>
      <c r="L16" s="208"/>
      <c r="M16" s="208"/>
      <c r="N16" s="208"/>
      <c r="O16" s="208"/>
      <c r="P16" s="208"/>
      <c r="Q16" s="208"/>
      <c r="R16" s="208"/>
      <c r="S16" s="207"/>
    </row>
    <row r="17" spans="1:19" ht="20.25">
      <c r="A17" s="203"/>
      <c r="B17" s="209" t="s">
        <v>106</v>
      </c>
      <c r="C17" s="205"/>
      <c r="D17" s="205"/>
      <c r="E17" s="205"/>
      <c r="F17" s="205"/>
      <c r="G17" s="205"/>
      <c r="H17" s="205"/>
      <c r="I17" s="205"/>
      <c r="J17" s="205"/>
      <c r="K17" s="205"/>
      <c r="L17" s="205"/>
      <c r="M17" s="205"/>
      <c r="N17" s="205"/>
      <c r="O17" s="205"/>
      <c r="P17" s="205"/>
      <c r="Q17" s="205"/>
      <c r="R17" s="205"/>
      <c r="S17" s="203"/>
    </row>
    <row r="18" spans="1:19" ht="16.5">
      <c r="A18" s="203"/>
      <c r="B18" s="209" t="s">
        <v>107</v>
      </c>
      <c r="C18" s="205"/>
      <c r="D18" s="205"/>
      <c r="E18" s="205"/>
      <c r="F18" s="205"/>
      <c r="G18" s="205"/>
      <c r="H18" s="205"/>
      <c r="I18" s="205"/>
      <c r="J18" s="205"/>
      <c r="K18" s="205"/>
      <c r="L18" s="205"/>
      <c r="M18" s="205"/>
      <c r="N18" s="205"/>
      <c r="O18" s="205"/>
      <c r="P18" s="205"/>
      <c r="Q18" s="205"/>
      <c r="R18" s="205"/>
      <c r="S18" s="203"/>
    </row>
    <row r="19" spans="1:19" ht="16.5">
      <c r="A19" s="203"/>
      <c r="B19" s="209" t="s">
        <v>108</v>
      </c>
      <c r="C19" s="205"/>
      <c r="D19" s="205"/>
      <c r="E19" s="205"/>
      <c r="F19" s="205"/>
      <c r="G19" s="205"/>
      <c r="H19" s="205"/>
      <c r="I19" s="205"/>
      <c r="J19" s="205"/>
      <c r="K19" s="205"/>
      <c r="L19" s="205"/>
      <c r="M19" s="205"/>
      <c r="N19" s="205"/>
      <c r="O19" s="205"/>
      <c r="P19" s="205"/>
      <c r="Q19" s="205"/>
      <c r="R19" s="205"/>
      <c r="S19" s="203"/>
    </row>
    <row r="20" spans="1:19" ht="16.5">
      <c r="A20" s="203"/>
      <c r="B20" s="209" t="s">
        <v>109</v>
      </c>
      <c r="C20" s="205"/>
      <c r="D20" s="205"/>
      <c r="E20" s="205"/>
      <c r="F20" s="205"/>
      <c r="G20" s="205"/>
      <c r="H20" s="205"/>
      <c r="I20" s="205"/>
      <c r="J20" s="205"/>
      <c r="K20" s="205"/>
      <c r="L20" s="205"/>
      <c r="M20" s="205"/>
      <c r="N20" s="205"/>
      <c r="O20" s="205"/>
      <c r="P20" s="205"/>
      <c r="Q20" s="205"/>
      <c r="R20" s="205"/>
      <c r="S20" s="203"/>
    </row>
    <row r="21" spans="1:19" ht="16.5">
      <c r="A21" s="203"/>
      <c r="B21" s="209" t="s">
        <v>110</v>
      </c>
      <c r="C21" s="205"/>
      <c r="D21" s="205"/>
      <c r="E21" s="205"/>
      <c r="F21" s="205"/>
      <c r="G21" s="205"/>
      <c r="H21" s="205"/>
      <c r="I21" s="205"/>
      <c r="J21" s="205"/>
      <c r="K21" s="205"/>
      <c r="L21" s="205"/>
      <c r="M21" s="205"/>
      <c r="N21" s="205"/>
      <c r="O21" s="205"/>
      <c r="P21" s="205"/>
      <c r="Q21" s="205"/>
      <c r="R21" s="205"/>
      <c r="S21" s="203"/>
    </row>
    <row r="22" spans="1:19">
      <c r="A22" s="203"/>
      <c r="B22" s="210"/>
      <c r="C22" s="203"/>
      <c r="D22" s="203"/>
      <c r="E22" s="203"/>
      <c r="F22" s="203"/>
      <c r="G22" s="203"/>
      <c r="H22" s="203"/>
      <c r="I22" s="203"/>
      <c r="J22" s="203"/>
      <c r="K22" s="203"/>
      <c r="L22" s="203"/>
      <c r="M22" s="203"/>
      <c r="N22" s="203"/>
      <c r="O22" s="203"/>
      <c r="P22" s="203"/>
      <c r="Q22" s="203"/>
      <c r="R22" s="203"/>
      <c r="S22" s="203"/>
    </row>
    <row r="23" spans="1:19" hidden="1">
      <c r="A23" s="203"/>
      <c r="B23" s="210"/>
      <c r="C23" s="203"/>
      <c r="D23" s="203"/>
      <c r="E23" s="203"/>
      <c r="F23" s="203"/>
      <c r="G23" s="203"/>
      <c r="H23" s="203"/>
      <c r="I23" s="203"/>
      <c r="J23" s="203"/>
      <c r="K23" s="203"/>
      <c r="L23" s="203"/>
      <c r="M23" s="203"/>
      <c r="N23" s="203"/>
      <c r="O23" s="203"/>
      <c r="P23" s="203"/>
      <c r="Q23" s="203"/>
      <c r="R23" s="203"/>
      <c r="S23" s="203"/>
    </row>
    <row r="24" spans="1:19" hidden="1">
      <c r="A24" s="203"/>
      <c r="B24" s="210"/>
      <c r="C24" s="203"/>
      <c r="D24" s="203"/>
      <c r="E24" s="203"/>
      <c r="F24" s="203"/>
      <c r="G24" s="203"/>
      <c r="H24" s="203"/>
      <c r="I24" s="203"/>
      <c r="J24" s="203"/>
      <c r="K24" s="203"/>
      <c r="L24" s="203"/>
      <c r="M24" s="203"/>
      <c r="N24" s="203"/>
      <c r="O24" s="203"/>
      <c r="P24" s="203"/>
      <c r="Q24" s="203"/>
      <c r="R24" s="203"/>
      <c r="S24" s="203"/>
    </row>
  </sheetData>
  <mergeCells count="1">
    <mergeCell ref="B15:R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autoPageBreaks="0" fitToPage="1"/>
  </sheetPr>
  <dimension ref="A1:AB65"/>
  <sheetViews>
    <sheetView showGridLines="0" zoomScale="60" zoomScaleNormal="60" workbookViewId="0">
      <selection activeCell="J32" sqref="J32"/>
    </sheetView>
  </sheetViews>
  <sheetFormatPr defaultColWidth="0" defaultRowHeight="12.75" zeroHeight="1" outlineLevelRow="1"/>
  <cols>
    <col min="1" max="1" width="3.7109375" customWidth="1"/>
    <col min="2" max="4" width="16.7109375" customWidth="1"/>
    <col min="5" max="6" width="17.7109375" bestFit="1" customWidth="1"/>
    <col min="7" max="7" width="16.7109375" customWidth="1"/>
    <col min="8" max="8" width="17.7109375" bestFit="1" customWidth="1"/>
    <col min="9" max="9" width="19.7109375" bestFit="1" customWidth="1"/>
    <col min="10" max="10" width="19.42578125" bestFit="1" customWidth="1"/>
    <col min="11" max="11" width="16.7109375" customWidth="1"/>
    <col min="12" max="12" width="19.7109375" bestFit="1" customWidth="1"/>
    <col min="13" max="13" width="7.140625" customWidth="1"/>
    <col min="14" max="14" width="19.7109375" customWidth="1"/>
    <col min="15" max="15" width="16.7109375" customWidth="1"/>
    <col min="16" max="16" width="11.5703125" customWidth="1"/>
    <col min="17" max="28" width="0" hidden="1" customWidth="1"/>
    <col min="29" max="16384" width="11.5703125" hidden="1"/>
  </cols>
  <sheetData>
    <row r="1" spans="1:15" ht="15.75">
      <c r="A1" s="31" t="s">
        <v>39</v>
      </c>
    </row>
    <row r="2" spans="1:15"/>
    <row r="3" spans="1:15">
      <c r="B3" s="10" t="s">
        <v>1</v>
      </c>
      <c r="C3" s="53">
        <v>44561</v>
      </c>
    </row>
    <row r="4" spans="1:15"/>
    <row r="5" spans="1:15">
      <c r="B5" s="299" t="s">
        <v>40</v>
      </c>
      <c r="C5" s="300"/>
      <c r="D5" s="300"/>
      <c r="E5" s="300"/>
      <c r="F5" s="300"/>
      <c r="G5" s="300"/>
      <c r="H5" s="300"/>
      <c r="I5" s="300"/>
      <c r="J5" s="300"/>
      <c r="K5" s="300"/>
      <c r="L5" s="301"/>
    </row>
    <row r="6" spans="1:15" ht="43.35" customHeight="1">
      <c r="B6" s="1" t="s">
        <v>25</v>
      </c>
      <c r="C6" s="1" t="s">
        <v>4</v>
      </c>
      <c r="D6" s="2" t="s">
        <v>5</v>
      </c>
      <c r="E6" s="2" t="s">
        <v>6</v>
      </c>
      <c r="F6" s="2" t="s">
        <v>7</v>
      </c>
      <c r="G6" s="2" t="s">
        <v>8</v>
      </c>
      <c r="H6" s="1" t="s">
        <v>9</v>
      </c>
      <c r="I6" s="2" t="s">
        <v>10</v>
      </c>
      <c r="J6" s="4" t="s">
        <v>11</v>
      </c>
      <c r="K6" s="3" t="s">
        <v>12</v>
      </c>
      <c r="L6" s="7" t="s">
        <v>13</v>
      </c>
      <c r="N6" s="241" t="s">
        <v>97</v>
      </c>
      <c r="O6" s="242" t="s">
        <v>99</v>
      </c>
    </row>
    <row r="7" spans="1:15">
      <c r="B7" s="5">
        <v>2001</v>
      </c>
      <c r="C7" s="214">
        <v>1177029.9054028208</v>
      </c>
      <c r="D7" s="215">
        <v>0</v>
      </c>
      <c r="E7" s="215">
        <v>3661656.5760402679</v>
      </c>
      <c r="F7" s="215">
        <v>75747.78</v>
      </c>
      <c r="G7" s="215">
        <v>220861.19999999998</v>
      </c>
      <c r="H7" s="214">
        <v>3958265.5560402684</v>
      </c>
      <c r="I7" s="215">
        <v>7639765.8600000003</v>
      </c>
      <c r="J7" s="216">
        <v>11598031.416040268</v>
      </c>
      <c r="K7" s="217">
        <v>1863498.0100000002</v>
      </c>
      <c r="L7" s="218">
        <v>13461529.426040269</v>
      </c>
      <c r="N7" s="243">
        <v>7</v>
      </c>
      <c r="O7" s="243">
        <v>4</v>
      </c>
    </row>
    <row r="8" spans="1:15">
      <c r="B8" s="5">
        <f t="shared" ref="B8:B21" si="0">B7+1</f>
        <v>2002</v>
      </c>
      <c r="C8" s="214">
        <v>5007870.7200000016</v>
      </c>
      <c r="D8" s="215">
        <v>0</v>
      </c>
      <c r="E8" s="215">
        <v>6871428.4399999995</v>
      </c>
      <c r="F8" s="215">
        <v>796391.62000000011</v>
      </c>
      <c r="G8" s="215">
        <v>295035.87</v>
      </c>
      <c r="H8" s="214">
        <v>7962855.9299999997</v>
      </c>
      <c r="I8" s="215">
        <v>18677125.990000002</v>
      </c>
      <c r="J8" s="216">
        <v>26639981.919999998</v>
      </c>
      <c r="K8" s="217">
        <v>5633957.120000002</v>
      </c>
      <c r="L8" s="218">
        <v>32273939.040000003</v>
      </c>
      <c r="N8" s="244">
        <v>8</v>
      </c>
      <c r="O8" s="244">
        <v>5</v>
      </c>
    </row>
    <row r="9" spans="1:15">
      <c r="B9" s="5">
        <f t="shared" si="0"/>
        <v>2003</v>
      </c>
      <c r="C9" s="214">
        <v>8581127.913788408</v>
      </c>
      <c r="D9" s="215">
        <v>21410.06</v>
      </c>
      <c r="E9" s="215">
        <v>13437079.238447638</v>
      </c>
      <c r="F9" s="215">
        <v>1378371.12</v>
      </c>
      <c r="G9" s="215">
        <v>631606.12000000011</v>
      </c>
      <c r="H9" s="214">
        <v>15468466.538447639</v>
      </c>
      <c r="I9" s="215">
        <v>20264722.649999999</v>
      </c>
      <c r="J9" s="216">
        <v>35733189.188447639</v>
      </c>
      <c r="K9" s="217">
        <v>2854991.4677215191</v>
      </c>
      <c r="L9" s="218">
        <v>38588180.656169154</v>
      </c>
      <c r="N9" s="244">
        <v>8</v>
      </c>
      <c r="O9" s="244">
        <v>5</v>
      </c>
    </row>
    <row r="10" spans="1:15">
      <c r="B10" s="5">
        <f t="shared" si="0"/>
        <v>2004</v>
      </c>
      <c r="C10" s="214">
        <v>17189843.309494406</v>
      </c>
      <c r="D10" s="215">
        <v>56778.3</v>
      </c>
      <c r="E10" s="215">
        <v>14677035.128564022</v>
      </c>
      <c r="F10" s="215">
        <v>1312717.1100000001</v>
      </c>
      <c r="G10" s="215">
        <v>1501166.7300000002</v>
      </c>
      <c r="H10" s="214">
        <v>17547697.268564023</v>
      </c>
      <c r="I10" s="215">
        <v>38957228.219999991</v>
      </c>
      <c r="J10" s="216">
        <v>56504925.488564029</v>
      </c>
      <c r="K10" s="217">
        <v>1435483.6</v>
      </c>
      <c r="L10" s="218">
        <v>57940409.088564023</v>
      </c>
      <c r="N10" s="244">
        <v>8</v>
      </c>
      <c r="O10" s="244">
        <v>7</v>
      </c>
    </row>
    <row r="11" spans="1:15">
      <c r="B11" s="5">
        <f t="shared" si="0"/>
        <v>2005</v>
      </c>
      <c r="C11" s="214">
        <v>12456088.65</v>
      </c>
      <c r="D11" s="215">
        <v>206299.12</v>
      </c>
      <c r="E11" s="215">
        <v>12425356.135746982</v>
      </c>
      <c r="F11" s="215">
        <v>1768778.56</v>
      </c>
      <c r="G11" s="215">
        <v>1342505.98</v>
      </c>
      <c r="H11" s="214">
        <v>15742939.795746982</v>
      </c>
      <c r="I11" s="215">
        <v>29845153.910000004</v>
      </c>
      <c r="J11" s="216">
        <v>45588093.705746986</v>
      </c>
      <c r="K11" s="217">
        <v>1036352.7200000002</v>
      </c>
      <c r="L11" s="218">
        <v>46624446.425746985</v>
      </c>
      <c r="N11" s="244">
        <v>8</v>
      </c>
      <c r="O11" s="244">
        <v>7</v>
      </c>
    </row>
    <row r="12" spans="1:15">
      <c r="B12" s="5">
        <f t="shared" si="0"/>
        <v>2006</v>
      </c>
      <c r="C12" s="214">
        <v>7094241.25</v>
      </c>
      <c r="D12" s="215">
        <v>108922.20000000001</v>
      </c>
      <c r="E12" s="215">
        <v>11420406.729999997</v>
      </c>
      <c r="F12" s="215">
        <v>607118.65293434344</v>
      </c>
      <c r="G12" s="215">
        <v>1256371.1599999999</v>
      </c>
      <c r="H12" s="214">
        <v>13392818.742934339</v>
      </c>
      <c r="I12" s="215">
        <v>31727720.18</v>
      </c>
      <c r="J12" s="216">
        <v>45120538.922934346</v>
      </c>
      <c r="K12" s="217">
        <v>1000935.97</v>
      </c>
      <c r="L12" s="218">
        <v>46121474.892934345</v>
      </c>
      <c r="N12" s="244">
        <v>8</v>
      </c>
      <c r="O12" s="244">
        <v>7</v>
      </c>
    </row>
    <row r="13" spans="1:15">
      <c r="B13" s="5">
        <f>B12+1</f>
        <v>2007</v>
      </c>
      <c r="C13" s="214">
        <v>21919503.17740833</v>
      </c>
      <c r="D13" s="215">
        <v>30359.899999999998</v>
      </c>
      <c r="E13" s="215">
        <v>18229058.680410784</v>
      </c>
      <c r="F13" s="215">
        <v>2455830.3390583331</v>
      </c>
      <c r="G13" s="215">
        <v>2807684.5228166664</v>
      </c>
      <c r="H13" s="214">
        <v>23522933.442285787</v>
      </c>
      <c r="I13" s="215">
        <v>57038349.302541666</v>
      </c>
      <c r="J13" s="216">
        <v>80561282.744827449</v>
      </c>
      <c r="K13" s="217">
        <v>1097899.9099999999</v>
      </c>
      <c r="L13" s="218">
        <v>81659182.654827446</v>
      </c>
      <c r="N13" s="244">
        <v>9</v>
      </c>
      <c r="O13" s="244">
        <v>8</v>
      </c>
    </row>
    <row r="14" spans="1:15">
      <c r="B14" s="5">
        <f t="shared" si="0"/>
        <v>2008</v>
      </c>
      <c r="C14" s="214">
        <v>6763625.5696916655</v>
      </c>
      <c r="D14" s="215">
        <v>44460.920000000006</v>
      </c>
      <c r="E14" s="215">
        <v>22372614.764900003</v>
      </c>
      <c r="F14" s="215">
        <v>4273836.4237083336</v>
      </c>
      <c r="G14" s="215">
        <v>4930901.3837333331</v>
      </c>
      <c r="H14" s="214">
        <v>31621813.492341671</v>
      </c>
      <c r="I14" s="215">
        <v>96560317.591183349</v>
      </c>
      <c r="J14" s="216">
        <v>128182131.08352503</v>
      </c>
      <c r="K14" s="217">
        <v>2255475.3500000006</v>
      </c>
      <c r="L14" s="218">
        <v>130437606.43352503</v>
      </c>
      <c r="N14" s="244">
        <v>9</v>
      </c>
      <c r="O14" s="244">
        <v>8</v>
      </c>
    </row>
    <row r="15" spans="1:15">
      <c r="B15" s="5">
        <f t="shared" si="0"/>
        <v>2009</v>
      </c>
      <c r="C15" s="214">
        <v>9902211.609133333</v>
      </c>
      <c r="D15" s="215">
        <v>14326.699999999999</v>
      </c>
      <c r="E15" s="215">
        <v>28333696.55280102</v>
      </c>
      <c r="F15" s="215">
        <v>6255309.7301000012</v>
      </c>
      <c r="G15" s="215">
        <v>6244831.839658333</v>
      </c>
      <c r="H15" s="214">
        <v>40848164.822559364</v>
      </c>
      <c r="I15" s="215">
        <v>109266071.66885833</v>
      </c>
      <c r="J15" s="216">
        <v>150114236.49141768</v>
      </c>
      <c r="K15" s="217">
        <v>3094800.1499999994</v>
      </c>
      <c r="L15" s="218">
        <v>153209036.64141771</v>
      </c>
      <c r="N15" s="244">
        <v>9</v>
      </c>
      <c r="O15" s="244">
        <v>8</v>
      </c>
    </row>
    <row r="16" spans="1:15">
      <c r="B16" s="5">
        <f t="shared" si="0"/>
        <v>2010</v>
      </c>
      <c r="C16" s="214">
        <v>692658.1203500001</v>
      </c>
      <c r="D16" s="215">
        <v>3769.5299999999997</v>
      </c>
      <c r="E16" s="215">
        <v>18941015.186225004</v>
      </c>
      <c r="F16" s="215">
        <v>3528426.0366083332</v>
      </c>
      <c r="G16" s="215">
        <v>6080045.9321250003</v>
      </c>
      <c r="H16" s="214">
        <v>28553256.684958331</v>
      </c>
      <c r="I16" s="215">
        <v>90895703.53839168</v>
      </c>
      <c r="J16" s="216">
        <v>119448960.22334999</v>
      </c>
      <c r="K16" s="217">
        <v>3075123.9000000004</v>
      </c>
      <c r="L16" s="218">
        <v>122524084.12334999</v>
      </c>
      <c r="N16" s="244">
        <v>9</v>
      </c>
      <c r="O16" s="244">
        <v>8</v>
      </c>
    </row>
    <row r="17" spans="2:15">
      <c r="B17" s="5">
        <f t="shared" si="0"/>
        <v>2011</v>
      </c>
      <c r="C17" s="214">
        <v>387614.68923333334</v>
      </c>
      <c r="D17" s="215">
        <v>921.88</v>
      </c>
      <c r="E17" s="215">
        <v>17252664.106591668</v>
      </c>
      <c r="F17" s="215">
        <v>8122944.4968666658</v>
      </c>
      <c r="G17" s="215">
        <v>5820316.1054166667</v>
      </c>
      <c r="H17" s="214">
        <v>31196846.588874996</v>
      </c>
      <c r="I17" s="215">
        <v>96643626.482808337</v>
      </c>
      <c r="J17" s="216">
        <v>127840473.07168333</v>
      </c>
      <c r="K17" s="217">
        <v>5180623.28</v>
      </c>
      <c r="L17" s="218">
        <v>133021096.35168335</v>
      </c>
      <c r="N17" s="244">
        <v>9</v>
      </c>
      <c r="O17" s="244">
        <v>8</v>
      </c>
    </row>
    <row r="18" spans="2:15">
      <c r="B18" s="5">
        <f t="shared" si="0"/>
        <v>2012</v>
      </c>
      <c r="C18" s="214">
        <v>936122.33</v>
      </c>
      <c r="D18" s="215">
        <v>131114.00100833332</v>
      </c>
      <c r="E18" s="215">
        <v>17630992.952166665</v>
      </c>
      <c r="F18" s="215">
        <v>5916038.9657499995</v>
      </c>
      <c r="G18" s="215">
        <v>4572110.3009750005</v>
      </c>
      <c r="H18" s="214">
        <v>28250256.219900005</v>
      </c>
      <c r="I18" s="215">
        <v>130647811.76841988</v>
      </c>
      <c r="J18" s="216">
        <v>158898067.98831984</v>
      </c>
      <c r="K18" s="217">
        <v>375613.98</v>
      </c>
      <c r="L18" s="218">
        <v>159273681.96831986</v>
      </c>
      <c r="N18" s="244">
        <v>9</v>
      </c>
      <c r="O18" s="244">
        <v>9</v>
      </c>
    </row>
    <row r="19" spans="2:15">
      <c r="B19" s="5">
        <f t="shared" si="0"/>
        <v>2013</v>
      </c>
      <c r="C19" s="214">
        <v>5528371.1699999999</v>
      </c>
      <c r="D19" s="215">
        <v>645700.95358333341</v>
      </c>
      <c r="E19" s="215">
        <v>14493948.375639541</v>
      </c>
      <c r="F19" s="215">
        <v>6526781.1363916676</v>
      </c>
      <c r="G19" s="215">
        <v>5528685.7695416659</v>
      </c>
      <c r="H19" s="214">
        <v>27195116.235156208</v>
      </c>
      <c r="I19" s="215">
        <v>117017743.13980833</v>
      </c>
      <c r="J19" s="216">
        <v>144212859.37496454</v>
      </c>
      <c r="K19" s="217">
        <v>140603.45000000001</v>
      </c>
      <c r="L19" s="218">
        <v>144353462.82496452</v>
      </c>
      <c r="N19" s="244">
        <v>9</v>
      </c>
      <c r="O19" s="244">
        <v>9</v>
      </c>
    </row>
    <row r="20" spans="2:15">
      <c r="B20" s="5">
        <f t="shared" si="0"/>
        <v>2014</v>
      </c>
      <c r="C20" s="214">
        <v>4348089.8899999997</v>
      </c>
      <c r="D20" s="215">
        <v>771834.80155833345</v>
      </c>
      <c r="E20" s="215">
        <v>14891276.532466665</v>
      </c>
      <c r="F20" s="215">
        <v>6561801.5940166675</v>
      </c>
      <c r="G20" s="215">
        <v>6844307.7117833337</v>
      </c>
      <c r="H20" s="214">
        <v>29069220.639825001</v>
      </c>
      <c r="I20" s="215">
        <v>118575284.83468243</v>
      </c>
      <c r="J20" s="216">
        <v>147644505.47450745</v>
      </c>
      <c r="K20" s="217">
        <v>22577.760000000002</v>
      </c>
      <c r="L20" s="218">
        <v>147667083.23450744</v>
      </c>
      <c r="N20" s="244">
        <v>9</v>
      </c>
      <c r="O20" s="244">
        <v>9</v>
      </c>
    </row>
    <row r="21" spans="2:15">
      <c r="B21" s="5">
        <f t="shared" si="0"/>
        <v>2015</v>
      </c>
      <c r="C21" s="214">
        <v>4518010.6892888965</v>
      </c>
      <c r="D21" s="215">
        <v>896484.83955833339</v>
      </c>
      <c r="E21" s="215">
        <v>18206401.235222977</v>
      </c>
      <c r="F21" s="215">
        <v>7766212.7225249996</v>
      </c>
      <c r="G21" s="215">
        <v>7591578.0843249997</v>
      </c>
      <c r="H21" s="214">
        <v>34460676.881631307</v>
      </c>
      <c r="I21" s="215">
        <v>135975687.66285834</v>
      </c>
      <c r="J21" s="216">
        <v>170436364.54448962</v>
      </c>
      <c r="K21" s="217">
        <v>56976.42</v>
      </c>
      <c r="L21" s="218">
        <v>170493340.96448964</v>
      </c>
      <c r="N21" s="244">
        <v>9</v>
      </c>
      <c r="O21" s="244">
        <v>9</v>
      </c>
    </row>
    <row r="22" spans="2:15">
      <c r="B22" s="5">
        <f t="shared" ref="B22:B27" si="1">B21+1</f>
        <v>2016</v>
      </c>
      <c r="C22" s="214">
        <v>7015096.0500000007</v>
      </c>
      <c r="D22" s="215">
        <v>876831.93225833331</v>
      </c>
      <c r="E22" s="215">
        <v>17199698.678433333</v>
      </c>
      <c r="F22" s="215">
        <v>9776615.7822916675</v>
      </c>
      <c r="G22" s="215">
        <v>9829253.8677999992</v>
      </c>
      <c r="H22" s="214">
        <v>37682400.26078333</v>
      </c>
      <c r="I22" s="215">
        <v>165044951.7684834</v>
      </c>
      <c r="J22" s="216">
        <v>202727352.02926666</v>
      </c>
      <c r="K22" s="217">
        <v>128475</v>
      </c>
      <c r="L22" s="218">
        <v>202855827.02926666</v>
      </c>
      <c r="N22" s="244">
        <v>9</v>
      </c>
      <c r="O22" s="244">
        <v>9</v>
      </c>
    </row>
    <row r="23" spans="2:15">
      <c r="B23" s="5">
        <f t="shared" si="1"/>
        <v>2017</v>
      </c>
      <c r="C23" s="214">
        <v>7643611.8600000003</v>
      </c>
      <c r="D23" s="215">
        <v>1200643.2321666668</v>
      </c>
      <c r="E23" s="215">
        <v>26365279.508966669</v>
      </c>
      <c r="F23" s="215">
        <v>10803907.658208333</v>
      </c>
      <c r="G23" s="215">
        <v>11757004.181608332</v>
      </c>
      <c r="H23" s="214">
        <v>50126834.580950007</v>
      </c>
      <c r="I23" s="215">
        <v>194945248.72921079</v>
      </c>
      <c r="J23" s="216">
        <v>245072083.31016076</v>
      </c>
      <c r="K23" s="217">
        <v>52766.740000000013</v>
      </c>
      <c r="L23" s="218">
        <v>245124850.05016077</v>
      </c>
      <c r="N23" s="244">
        <v>9</v>
      </c>
      <c r="O23" s="244">
        <v>9</v>
      </c>
    </row>
    <row r="24" spans="2:15">
      <c r="B24" s="5">
        <f t="shared" si="1"/>
        <v>2018</v>
      </c>
      <c r="C24" s="214">
        <v>8583740.4900000002</v>
      </c>
      <c r="D24" s="215">
        <v>2145861.4482500004</v>
      </c>
      <c r="E24" s="215">
        <v>25594539.516082838</v>
      </c>
      <c r="F24" s="215">
        <v>5906201.8809416667</v>
      </c>
      <c r="G24" s="215">
        <v>10108124.351325</v>
      </c>
      <c r="H24" s="214">
        <v>43754727.196599498</v>
      </c>
      <c r="I24" s="215">
        <v>150272408.12332502</v>
      </c>
      <c r="J24" s="216">
        <v>194027135.31992453</v>
      </c>
      <c r="K24" s="217">
        <v>225225.24000000002</v>
      </c>
      <c r="L24" s="218">
        <v>194252360.55992451</v>
      </c>
      <c r="N24" s="244">
        <v>9</v>
      </c>
      <c r="O24" s="244">
        <v>9</v>
      </c>
    </row>
    <row r="25" spans="2:15">
      <c r="B25" s="5">
        <f t="shared" si="1"/>
        <v>2019</v>
      </c>
      <c r="C25" s="214">
        <v>8090593.5500000007</v>
      </c>
      <c r="D25" s="215">
        <v>2762891.4818166671</v>
      </c>
      <c r="E25" s="215">
        <v>18107304.359541669</v>
      </c>
      <c r="F25" s="215">
        <v>6719991.9486333327</v>
      </c>
      <c r="G25" s="215">
        <v>10206713.022266667</v>
      </c>
      <c r="H25" s="214">
        <v>37796900.812258333</v>
      </c>
      <c r="I25" s="215">
        <v>160404493.83048332</v>
      </c>
      <c r="J25" s="216">
        <v>198201394.64274168</v>
      </c>
      <c r="K25" s="217">
        <v>137514.44</v>
      </c>
      <c r="L25" s="218">
        <v>198338909.08274168</v>
      </c>
      <c r="N25" s="244">
        <v>9</v>
      </c>
      <c r="O25" s="244">
        <v>9</v>
      </c>
    </row>
    <row r="26" spans="2:15">
      <c r="B26" s="5">
        <f t="shared" si="1"/>
        <v>2020</v>
      </c>
      <c r="C26" s="214">
        <v>5835365.9699999997</v>
      </c>
      <c r="D26" s="215">
        <v>2163407.1196249998</v>
      </c>
      <c r="E26" s="215">
        <v>15433322.218916666</v>
      </c>
      <c r="F26" s="215">
        <v>6538262.8825583328</v>
      </c>
      <c r="G26" s="215">
        <v>8969538.9433583338</v>
      </c>
      <c r="H26" s="214">
        <v>33104531.164458334</v>
      </c>
      <c r="I26" s="215">
        <v>146224659.48576662</v>
      </c>
      <c r="J26" s="216">
        <v>179329190.65022498</v>
      </c>
      <c r="K26" s="217">
        <v>106254.68</v>
      </c>
      <c r="L26" s="218">
        <v>179435445.33022499</v>
      </c>
      <c r="N26" s="244">
        <v>9</v>
      </c>
      <c r="O26" s="244">
        <v>9</v>
      </c>
    </row>
    <row r="27" spans="2:15">
      <c r="B27" s="6">
        <f t="shared" si="1"/>
        <v>2021</v>
      </c>
      <c r="C27" s="239">
        <v>7480954.3900000006</v>
      </c>
      <c r="D27" s="240">
        <v>2037948.5628499999</v>
      </c>
      <c r="E27" s="240">
        <v>21929693.625816666</v>
      </c>
      <c r="F27" s="240">
        <v>10715357.295416668</v>
      </c>
      <c r="G27" s="240">
        <v>10824343.931524999</v>
      </c>
      <c r="H27" s="214">
        <v>45507343.415608324</v>
      </c>
      <c r="I27" s="215">
        <v>197503090.968925</v>
      </c>
      <c r="J27" s="216">
        <v>243010434.38453332</v>
      </c>
      <c r="K27" s="217">
        <v>73414.679999999993</v>
      </c>
      <c r="L27" s="218">
        <v>243083849.06453332</v>
      </c>
      <c r="N27" s="245">
        <v>9</v>
      </c>
      <c r="O27" s="245">
        <v>9</v>
      </c>
    </row>
    <row r="28" spans="2:15">
      <c r="B28" s="6" t="s">
        <v>13</v>
      </c>
      <c r="C28" s="15">
        <f>SUM(C7:C27)</f>
        <v>151151771.30379117</v>
      </c>
      <c r="D28" s="18">
        <f t="shared" ref="D28:L28" si="2">SUM(D7:D27)</f>
        <v>14119966.982675001</v>
      </c>
      <c r="E28" s="13">
        <f t="shared" si="2"/>
        <v>357474468.54298103</v>
      </c>
      <c r="F28" s="13">
        <f t="shared" si="2"/>
        <v>107806643.73600934</v>
      </c>
      <c r="G28" s="13">
        <f t="shared" si="2"/>
        <v>117362987.00825834</v>
      </c>
      <c r="H28" s="15">
        <f t="shared" si="2"/>
        <v>596764066.26992381</v>
      </c>
      <c r="I28" s="15">
        <f t="shared" si="2"/>
        <v>2114127165.7057469</v>
      </c>
      <c r="J28" s="18">
        <f t="shared" si="2"/>
        <v>2710891231.9756699</v>
      </c>
      <c r="K28" s="14">
        <f t="shared" si="2"/>
        <v>29848563.86772152</v>
      </c>
      <c r="L28" s="16">
        <f t="shared" si="2"/>
        <v>2740739795.8433919</v>
      </c>
      <c r="O28" s="11"/>
    </row>
    <row r="29" spans="2:15"/>
    <row r="30" spans="2:15"/>
    <row r="31" spans="2:15"/>
    <row r="32" spans="2:15">
      <c r="B32" s="9" t="s">
        <v>14</v>
      </c>
    </row>
    <row r="33" spans="2:15">
      <c r="B33" s="8" t="s">
        <v>41</v>
      </c>
    </row>
    <row r="34" spans="2:15">
      <c r="B34" s="8" t="s">
        <v>35</v>
      </c>
    </row>
    <row r="35" spans="2:15">
      <c r="B35" s="8" t="s">
        <v>16</v>
      </c>
    </row>
    <row r="36" spans="2:15">
      <c r="B36" s="8"/>
    </row>
    <row r="37" spans="2:15">
      <c r="C37" s="71"/>
      <c r="D37" s="71"/>
      <c r="E37" s="71"/>
      <c r="F37" s="71"/>
      <c r="G37" s="71"/>
      <c r="H37" s="71"/>
      <c r="I37" s="71"/>
      <c r="J37" s="71"/>
      <c r="K37" s="71"/>
      <c r="L37" s="71"/>
    </row>
    <row r="38" spans="2:15" hidden="1">
      <c r="B38" s="8" t="s">
        <v>17</v>
      </c>
    </row>
    <row r="40" spans="2:15" ht="38.25" hidden="1">
      <c r="B40" s="1" t="s">
        <v>18</v>
      </c>
      <c r="C40" s="1" t="s">
        <v>4</v>
      </c>
      <c r="D40" s="2" t="s">
        <v>5</v>
      </c>
      <c r="E40" s="2" t="s">
        <v>6</v>
      </c>
      <c r="F40" s="2" t="s">
        <v>7</v>
      </c>
      <c r="G40" s="2" t="s">
        <v>8</v>
      </c>
      <c r="H40" s="1" t="s">
        <v>9</v>
      </c>
      <c r="I40" s="2" t="s">
        <v>10</v>
      </c>
      <c r="J40" s="4" t="s">
        <v>11</v>
      </c>
      <c r="K40" s="3" t="s">
        <v>12</v>
      </c>
      <c r="L40" s="7" t="s">
        <v>13</v>
      </c>
      <c r="O40" s="52" t="s">
        <v>19</v>
      </c>
    </row>
    <row r="41" spans="2:15" hidden="1">
      <c r="B41" s="5">
        <v>2001</v>
      </c>
      <c r="C41" s="55" t="e">
        <f>IF(#REF!=0,0,1)</f>
        <v>#REF!</v>
      </c>
      <c r="D41" s="56" t="e">
        <f>IF(#REF!=0,0,1)</f>
        <v>#REF!</v>
      </c>
      <c r="E41" s="56" t="e">
        <f>IF(#REF!=0,0,1)</f>
        <v>#REF!</v>
      </c>
      <c r="F41" s="56" t="e">
        <f>IF(#REF!=0,0,1)</f>
        <v>#REF!</v>
      </c>
      <c r="G41" s="56" t="e">
        <f>IF(#REF!=0,0,1)</f>
        <v>#REF!</v>
      </c>
      <c r="H41" s="40" t="e">
        <f>IF(#REF!=0,0,1)</f>
        <v>#REF!</v>
      </c>
      <c r="I41" s="56" t="e">
        <f>IF(#REF!=0,0,1)</f>
        <v>#REF!</v>
      </c>
      <c r="J41" s="57" t="e">
        <f>IF(#REF!=0,0,1)</f>
        <v>#REF!</v>
      </c>
      <c r="K41" s="58" t="e">
        <f>IF(#REF!=0,0,1)</f>
        <v>#REF!</v>
      </c>
      <c r="L41" s="38" t="e">
        <f>IF(#REF!=0,0,1)</f>
        <v>#REF!</v>
      </c>
      <c r="O41" s="35" t="e">
        <f>IF(#REF!="Y",1,0)</f>
        <v>#REF!</v>
      </c>
    </row>
    <row r="42" spans="2:15" hidden="1">
      <c r="B42" s="5">
        <f t="shared" ref="B42:B48" si="3">B41+1</f>
        <v>2002</v>
      </c>
      <c r="C42" s="55" t="e">
        <f>IF(#REF!=0,0,1)</f>
        <v>#REF!</v>
      </c>
      <c r="D42" s="56" t="e">
        <f>IF(#REF!=0,0,1)</f>
        <v>#REF!</v>
      </c>
      <c r="E42" s="56" t="e">
        <f>IF(#REF!=0,0,1)</f>
        <v>#REF!</v>
      </c>
      <c r="F42" s="56" t="e">
        <f>IF(#REF!=0,0,1)</f>
        <v>#REF!</v>
      </c>
      <c r="G42" s="56" t="e">
        <f>IF(#REF!=0,0,1)</f>
        <v>#REF!</v>
      </c>
      <c r="H42" s="40" t="e">
        <f>IF(#REF!=0,0,1)</f>
        <v>#REF!</v>
      </c>
      <c r="I42" s="56" t="e">
        <f>IF(#REF!=0,0,1)</f>
        <v>#REF!</v>
      </c>
      <c r="J42" s="57" t="e">
        <f>IF(#REF!=0,0,1)</f>
        <v>#REF!</v>
      </c>
      <c r="K42" s="58" t="e">
        <f>IF(#REF!=0,0,1)</f>
        <v>#REF!</v>
      </c>
      <c r="L42" s="38" t="e">
        <f>IF(#REF!=0,0,1)</f>
        <v>#REF!</v>
      </c>
      <c r="O42" s="36" t="e">
        <f>IF(#REF!="Y",1,0)</f>
        <v>#REF!</v>
      </c>
    </row>
    <row r="43" spans="2:15" hidden="1">
      <c r="B43" s="5">
        <f>B42+1</f>
        <v>2003</v>
      </c>
      <c r="C43" s="55" t="e">
        <f>IF(#REF!=0,0,1)</f>
        <v>#REF!</v>
      </c>
      <c r="D43" s="56" t="e">
        <f>IF(#REF!=0,0,1)</f>
        <v>#REF!</v>
      </c>
      <c r="E43" s="56" t="e">
        <f>IF(#REF!=0,0,1)</f>
        <v>#REF!</v>
      </c>
      <c r="F43" s="56" t="e">
        <f>IF(#REF!=0,0,1)</f>
        <v>#REF!</v>
      </c>
      <c r="G43" s="56" t="e">
        <f>IF(#REF!=0,0,1)</f>
        <v>#REF!</v>
      </c>
      <c r="H43" s="40" t="e">
        <f>IF(#REF!=0,0,1)</f>
        <v>#REF!</v>
      </c>
      <c r="I43" s="56" t="e">
        <f>IF(#REF!=0,0,1)</f>
        <v>#REF!</v>
      </c>
      <c r="J43" s="57" t="e">
        <f>IF(#REF!=0,0,1)</f>
        <v>#REF!</v>
      </c>
      <c r="K43" s="58" t="e">
        <f>IF(#REF!=0,0,1)</f>
        <v>#REF!</v>
      </c>
      <c r="L43" s="38" t="e">
        <f>IF(#REF!=0,0,1)</f>
        <v>#REF!</v>
      </c>
      <c r="O43" s="36" t="e">
        <f>IF(#REF!="Y",1,0)</f>
        <v>#REF!</v>
      </c>
    </row>
    <row r="44" spans="2:15" hidden="1" outlineLevel="1">
      <c r="B44" s="5">
        <f t="shared" si="3"/>
        <v>2004</v>
      </c>
      <c r="C44" s="55" t="e">
        <f>IF(#REF!=0,0,1)</f>
        <v>#REF!</v>
      </c>
      <c r="D44" s="56" t="e">
        <f>IF(#REF!=0,0,1)</f>
        <v>#REF!</v>
      </c>
      <c r="E44" s="56" t="e">
        <f>IF(#REF!=0,0,1)</f>
        <v>#REF!</v>
      </c>
      <c r="F44" s="56" t="e">
        <f>IF(#REF!=0,0,1)</f>
        <v>#REF!</v>
      </c>
      <c r="G44" s="56" t="e">
        <f>IF(#REF!=0,0,1)</f>
        <v>#REF!</v>
      </c>
      <c r="H44" s="40" t="e">
        <f>IF(#REF!=0,0,1)</f>
        <v>#REF!</v>
      </c>
      <c r="I44" s="56" t="e">
        <f>IF(#REF!=0,0,1)</f>
        <v>#REF!</v>
      </c>
      <c r="J44" s="57" t="e">
        <f>IF(#REF!=0,0,1)</f>
        <v>#REF!</v>
      </c>
      <c r="K44" s="58" t="e">
        <f>IF(#REF!=0,0,1)</f>
        <v>#REF!</v>
      </c>
      <c r="L44" s="38" t="e">
        <f>IF(#REF!=0,0,1)</f>
        <v>#REF!</v>
      </c>
      <c r="O44" s="36" t="e">
        <f>IF(#REF!="Y",1,0)</f>
        <v>#REF!</v>
      </c>
    </row>
    <row r="45" spans="2:15" hidden="1" outlineLevel="1">
      <c r="B45" s="5">
        <f t="shared" si="3"/>
        <v>2005</v>
      </c>
      <c r="C45" s="55" t="e">
        <f>IF(#REF!=0,0,1)</f>
        <v>#REF!</v>
      </c>
      <c r="D45" s="56" t="e">
        <f>IF(#REF!=0,0,1)</f>
        <v>#REF!</v>
      </c>
      <c r="E45" s="56" t="e">
        <f>IF(#REF!=0,0,1)</f>
        <v>#REF!</v>
      </c>
      <c r="F45" s="56" t="e">
        <f>IF(#REF!=0,0,1)</f>
        <v>#REF!</v>
      </c>
      <c r="G45" s="56" t="e">
        <f>IF(#REF!=0,0,1)</f>
        <v>#REF!</v>
      </c>
      <c r="H45" s="40" t="e">
        <f>IF(#REF!=0,0,1)</f>
        <v>#REF!</v>
      </c>
      <c r="I45" s="56" t="e">
        <f>IF(#REF!=0,0,1)</f>
        <v>#REF!</v>
      </c>
      <c r="J45" s="57" t="e">
        <f>IF(#REF!=0,0,1)</f>
        <v>#REF!</v>
      </c>
      <c r="K45" s="58" t="e">
        <f>IF(#REF!=0,0,1)</f>
        <v>#REF!</v>
      </c>
      <c r="L45" s="38" t="e">
        <f>IF(#REF!=0,0,1)</f>
        <v>#REF!</v>
      </c>
      <c r="O45" s="36" t="e">
        <f>IF(#REF!="Y",1,0)</f>
        <v>#REF!</v>
      </c>
    </row>
    <row r="46" spans="2:15" hidden="1" outlineLevel="1">
      <c r="B46" s="5">
        <f t="shared" si="3"/>
        <v>2006</v>
      </c>
      <c r="C46" s="55">
        <f t="shared" ref="C46:L46" si="4">IF(C7=0,0,1)</f>
        <v>1</v>
      </c>
      <c r="D46" s="56">
        <f t="shared" si="4"/>
        <v>0</v>
      </c>
      <c r="E46" s="56">
        <f t="shared" si="4"/>
        <v>1</v>
      </c>
      <c r="F46" s="56">
        <f t="shared" si="4"/>
        <v>1</v>
      </c>
      <c r="G46" s="56">
        <f t="shared" si="4"/>
        <v>1</v>
      </c>
      <c r="H46" s="40">
        <f t="shared" si="4"/>
        <v>1</v>
      </c>
      <c r="I46" s="56">
        <f t="shared" si="4"/>
        <v>1</v>
      </c>
      <c r="J46" s="57">
        <f t="shared" si="4"/>
        <v>1</v>
      </c>
      <c r="K46" s="58">
        <f t="shared" si="4"/>
        <v>1</v>
      </c>
      <c r="L46" s="38">
        <f t="shared" si="4"/>
        <v>1</v>
      </c>
      <c r="O46" s="36">
        <f>IF(O7="Y",1,0)</f>
        <v>0</v>
      </c>
    </row>
    <row r="47" spans="2:15" hidden="1" outlineLevel="1">
      <c r="B47" s="5">
        <f t="shared" si="3"/>
        <v>2007</v>
      </c>
      <c r="C47" s="55">
        <f t="shared" ref="C47:L47" si="5">IF(C8=0,0,1)</f>
        <v>1</v>
      </c>
      <c r="D47" s="56">
        <f t="shared" si="5"/>
        <v>0</v>
      </c>
      <c r="E47" s="56">
        <f t="shared" si="5"/>
        <v>1</v>
      </c>
      <c r="F47" s="56">
        <f t="shared" si="5"/>
        <v>1</v>
      </c>
      <c r="G47" s="56">
        <f t="shared" si="5"/>
        <v>1</v>
      </c>
      <c r="H47" s="40">
        <f t="shared" si="5"/>
        <v>1</v>
      </c>
      <c r="I47" s="56">
        <f t="shared" si="5"/>
        <v>1</v>
      </c>
      <c r="J47" s="57">
        <f t="shared" si="5"/>
        <v>1</v>
      </c>
      <c r="K47" s="58">
        <f t="shared" si="5"/>
        <v>1</v>
      </c>
      <c r="L47" s="38">
        <f t="shared" si="5"/>
        <v>1</v>
      </c>
      <c r="O47" s="36">
        <f>IF(O8="Y",1,0)</f>
        <v>0</v>
      </c>
    </row>
    <row r="48" spans="2:15" hidden="1" outlineLevel="1">
      <c r="B48" s="5">
        <f t="shared" si="3"/>
        <v>2008</v>
      </c>
      <c r="C48" s="55">
        <f t="shared" ref="C48:L48" si="6">IF(C9=0,0,1)</f>
        <v>1</v>
      </c>
      <c r="D48" s="56">
        <f t="shared" si="6"/>
        <v>1</v>
      </c>
      <c r="E48" s="56">
        <f t="shared" si="6"/>
        <v>1</v>
      </c>
      <c r="F48" s="56">
        <f t="shared" si="6"/>
        <v>1</v>
      </c>
      <c r="G48" s="56">
        <f t="shared" si="6"/>
        <v>1</v>
      </c>
      <c r="H48" s="40">
        <f t="shared" si="6"/>
        <v>1</v>
      </c>
      <c r="I48" s="56">
        <f t="shared" si="6"/>
        <v>1</v>
      </c>
      <c r="J48" s="57">
        <f t="shared" si="6"/>
        <v>1</v>
      </c>
      <c r="K48" s="58">
        <f t="shared" si="6"/>
        <v>1</v>
      </c>
      <c r="L48" s="38">
        <f t="shared" si="6"/>
        <v>1</v>
      </c>
      <c r="O48" s="36">
        <f>IF(O9="Y",1,0)</f>
        <v>0</v>
      </c>
    </row>
    <row r="49" spans="2:15" hidden="1" outlineLevel="1">
      <c r="B49" s="5">
        <f>B48+1</f>
        <v>2009</v>
      </c>
      <c r="C49" s="55">
        <f t="shared" ref="C49:L49" si="7">IF(C10=0,0,1)</f>
        <v>1</v>
      </c>
      <c r="D49" s="56">
        <f t="shared" si="7"/>
        <v>1</v>
      </c>
      <c r="E49" s="56">
        <f t="shared" si="7"/>
        <v>1</v>
      </c>
      <c r="F49" s="56">
        <f t="shared" si="7"/>
        <v>1</v>
      </c>
      <c r="G49" s="56">
        <f t="shared" si="7"/>
        <v>1</v>
      </c>
      <c r="H49" s="40">
        <f t="shared" si="7"/>
        <v>1</v>
      </c>
      <c r="I49" s="56">
        <f t="shared" si="7"/>
        <v>1</v>
      </c>
      <c r="J49" s="57">
        <f t="shared" si="7"/>
        <v>1</v>
      </c>
      <c r="K49" s="58">
        <f t="shared" si="7"/>
        <v>1</v>
      </c>
      <c r="L49" s="38">
        <f t="shared" si="7"/>
        <v>1</v>
      </c>
      <c r="O49" s="36">
        <f>IF(O10="Y",1,0)</f>
        <v>0</v>
      </c>
    </row>
    <row r="50" spans="2:15" hidden="1" outlineLevel="1">
      <c r="B50" s="5">
        <f t="shared" ref="B50:B61" si="8">B49+1</f>
        <v>2010</v>
      </c>
      <c r="C50" s="55">
        <f t="shared" ref="C50:L50" si="9">IF(C11=0,0,1)</f>
        <v>1</v>
      </c>
      <c r="D50" s="56">
        <f t="shared" si="9"/>
        <v>1</v>
      </c>
      <c r="E50" s="56">
        <f t="shared" si="9"/>
        <v>1</v>
      </c>
      <c r="F50" s="56">
        <f t="shared" si="9"/>
        <v>1</v>
      </c>
      <c r="G50" s="56">
        <f t="shared" si="9"/>
        <v>1</v>
      </c>
      <c r="H50" s="40">
        <f t="shared" si="9"/>
        <v>1</v>
      </c>
      <c r="I50" s="56">
        <f t="shared" si="9"/>
        <v>1</v>
      </c>
      <c r="J50" s="57">
        <f t="shared" si="9"/>
        <v>1</v>
      </c>
      <c r="K50" s="58">
        <f t="shared" si="9"/>
        <v>1</v>
      </c>
      <c r="L50" s="38">
        <f t="shared" si="9"/>
        <v>1</v>
      </c>
      <c r="O50" s="36">
        <f t="shared" ref="O50:O61" si="10">IF(O11="Y",1,0)</f>
        <v>0</v>
      </c>
    </row>
    <row r="51" spans="2:15" hidden="1" outlineLevel="1">
      <c r="B51" s="5">
        <f t="shared" si="8"/>
        <v>2011</v>
      </c>
      <c r="C51" s="55">
        <f t="shared" ref="C51:L51" si="11">IF(C12=0,0,1)</f>
        <v>1</v>
      </c>
      <c r="D51" s="56">
        <f t="shared" si="11"/>
        <v>1</v>
      </c>
      <c r="E51" s="56">
        <f t="shared" si="11"/>
        <v>1</v>
      </c>
      <c r="F51" s="56">
        <f t="shared" si="11"/>
        <v>1</v>
      </c>
      <c r="G51" s="56">
        <f t="shared" si="11"/>
        <v>1</v>
      </c>
      <c r="H51" s="40">
        <f t="shared" si="11"/>
        <v>1</v>
      </c>
      <c r="I51" s="56">
        <f t="shared" si="11"/>
        <v>1</v>
      </c>
      <c r="J51" s="57">
        <f t="shared" si="11"/>
        <v>1</v>
      </c>
      <c r="K51" s="58">
        <f t="shared" si="11"/>
        <v>1</v>
      </c>
      <c r="L51" s="38">
        <f t="shared" si="11"/>
        <v>1</v>
      </c>
      <c r="O51" s="36">
        <f t="shared" si="10"/>
        <v>0</v>
      </c>
    </row>
    <row r="52" spans="2:15" hidden="1" outlineLevel="1">
      <c r="B52" s="5">
        <f t="shared" si="8"/>
        <v>2012</v>
      </c>
      <c r="C52" s="55">
        <f t="shared" ref="C52:L52" si="12">IF(C13=0,0,1)</f>
        <v>1</v>
      </c>
      <c r="D52" s="56">
        <f t="shared" si="12"/>
        <v>1</v>
      </c>
      <c r="E52" s="56">
        <f t="shared" si="12"/>
        <v>1</v>
      </c>
      <c r="F52" s="56">
        <f t="shared" si="12"/>
        <v>1</v>
      </c>
      <c r="G52" s="56">
        <f t="shared" si="12"/>
        <v>1</v>
      </c>
      <c r="H52" s="40">
        <f t="shared" si="12"/>
        <v>1</v>
      </c>
      <c r="I52" s="56">
        <f t="shared" si="12"/>
        <v>1</v>
      </c>
      <c r="J52" s="57">
        <f t="shared" si="12"/>
        <v>1</v>
      </c>
      <c r="K52" s="58">
        <f t="shared" si="12"/>
        <v>1</v>
      </c>
      <c r="L52" s="38">
        <f t="shared" si="12"/>
        <v>1</v>
      </c>
      <c r="O52" s="36">
        <f t="shared" si="10"/>
        <v>0</v>
      </c>
    </row>
    <row r="53" spans="2:15" hidden="1" outlineLevel="1">
      <c r="B53" s="5">
        <f t="shared" si="8"/>
        <v>2013</v>
      </c>
      <c r="C53" s="55">
        <f t="shared" ref="C53:L53" si="13">IF(C14=0,0,1)</f>
        <v>1</v>
      </c>
      <c r="D53" s="56">
        <f t="shared" si="13"/>
        <v>1</v>
      </c>
      <c r="E53" s="56">
        <f t="shared" si="13"/>
        <v>1</v>
      </c>
      <c r="F53" s="56">
        <f t="shared" si="13"/>
        <v>1</v>
      </c>
      <c r="G53" s="56">
        <f t="shared" si="13"/>
        <v>1</v>
      </c>
      <c r="H53" s="40">
        <f t="shared" si="13"/>
        <v>1</v>
      </c>
      <c r="I53" s="56">
        <f t="shared" si="13"/>
        <v>1</v>
      </c>
      <c r="J53" s="57">
        <f t="shared" si="13"/>
        <v>1</v>
      </c>
      <c r="K53" s="58">
        <f t="shared" si="13"/>
        <v>1</v>
      </c>
      <c r="L53" s="38">
        <f t="shared" si="13"/>
        <v>1</v>
      </c>
      <c r="O53" s="36">
        <f t="shared" si="10"/>
        <v>0</v>
      </c>
    </row>
    <row r="54" spans="2:15" hidden="1" outlineLevel="1">
      <c r="B54" s="5">
        <f t="shared" si="8"/>
        <v>2014</v>
      </c>
      <c r="C54" s="55">
        <f t="shared" ref="C54:L54" si="14">IF(C15=0,0,1)</f>
        <v>1</v>
      </c>
      <c r="D54" s="56">
        <f t="shared" si="14"/>
        <v>1</v>
      </c>
      <c r="E54" s="56">
        <f t="shared" si="14"/>
        <v>1</v>
      </c>
      <c r="F54" s="56">
        <f t="shared" si="14"/>
        <v>1</v>
      </c>
      <c r="G54" s="56">
        <f t="shared" si="14"/>
        <v>1</v>
      </c>
      <c r="H54" s="40">
        <f t="shared" si="14"/>
        <v>1</v>
      </c>
      <c r="I54" s="56">
        <f t="shared" si="14"/>
        <v>1</v>
      </c>
      <c r="J54" s="57">
        <f t="shared" si="14"/>
        <v>1</v>
      </c>
      <c r="K54" s="58">
        <f t="shared" si="14"/>
        <v>1</v>
      </c>
      <c r="L54" s="38">
        <f t="shared" si="14"/>
        <v>1</v>
      </c>
      <c r="O54" s="36">
        <f t="shared" si="10"/>
        <v>0</v>
      </c>
    </row>
    <row r="55" spans="2:15" hidden="1" outlineLevel="1">
      <c r="B55" s="5">
        <f t="shared" si="8"/>
        <v>2015</v>
      </c>
      <c r="C55" s="55">
        <f t="shared" ref="C55:L55" si="15">IF(C16=0,0,1)</f>
        <v>1</v>
      </c>
      <c r="D55" s="56">
        <f t="shared" si="15"/>
        <v>1</v>
      </c>
      <c r="E55" s="56">
        <f t="shared" si="15"/>
        <v>1</v>
      </c>
      <c r="F55" s="56">
        <f t="shared" si="15"/>
        <v>1</v>
      </c>
      <c r="G55" s="56">
        <f t="shared" si="15"/>
        <v>1</v>
      </c>
      <c r="H55" s="40">
        <f t="shared" si="15"/>
        <v>1</v>
      </c>
      <c r="I55" s="56">
        <f t="shared" si="15"/>
        <v>1</v>
      </c>
      <c r="J55" s="57">
        <f t="shared" si="15"/>
        <v>1</v>
      </c>
      <c r="K55" s="58">
        <f t="shared" si="15"/>
        <v>1</v>
      </c>
      <c r="L55" s="38">
        <f t="shared" si="15"/>
        <v>1</v>
      </c>
      <c r="O55" s="36">
        <f t="shared" si="10"/>
        <v>0</v>
      </c>
    </row>
    <row r="56" spans="2:15" hidden="1" outlineLevel="1">
      <c r="B56" s="5">
        <f t="shared" si="8"/>
        <v>2016</v>
      </c>
      <c r="C56" s="55">
        <f t="shared" ref="C56:L56" si="16">IF(C17=0,0,1)</f>
        <v>1</v>
      </c>
      <c r="D56" s="56">
        <f t="shared" si="16"/>
        <v>1</v>
      </c>
      <c r="E56" s="56">
        <f t="shared" si="16"/>
        <v>1</v>
      </c>
      <c r="F56" s="56">
        <f t="shared" si="16"/>
        <v>1</v>
      </c>
      <c r="G56" s="56">
        <f t="shared" si="16"/>
        <v>1</v>
      </c>
      <c r="H56" s="40">
        <f t="shared" si="16"/>
        <v>1</v>
      </c>
      <c r="I56" s="56">
        <f t="shared" si="16"/>
        <v>1</v>
      </c>
      <c r="J56" s="57">
        <f t="shared" si="16"/>
        <v>1</v>
      </c>
      <c r="K56" s="58">
        <f t="shared" si="16"/>
        <v>1</v>
      </c>
      <c r="L56" s="38">
        <f t="shared" si="16"/>
        <v>1</v>
      </c>
      <c r="O56" s="36">
        <f t="shared" si="10"/>
        <v>0</v>
      </c>
    </row>
    <row r="57" spans="2:15" hidden="1" outlineLevel="1">
      <c r="B57" s="5">
        <f t="shared" si="8"/>
        <v>2017</v>
      </c>
      <c r="C57" s="55">
        <f t="shared" ref="C57:L57" si="17">IF(C18=0,0,1)</f>
        <v>1</v>
      </c>
      <c r="D57" s="56">
        <f t="shared" si="17"/>
        <v>1</v>
      </c>
      <c r="E57" s="56">
        <f t="shared" si="17"/>
        <v>1</v>
      </c>
      <c r="F57" s="56">
        <f t="shared" si="17"/>
        <v>1</v>
      </c>
      <c r="G57" s="56">
        <f t="shared" si="17"/>
        <v>1</v>
      </c>
      <c r="H57" s="40">
        <f t="shared" si="17"/>
        <v>1</v>
      </c>
      <c r="I57" s="56">
        <f t="shared" si="17"/>
        <v>1</v>
      </c>
      <c r="J57" s="57">
        <f t="shared" si="17"/>
        <v>1</v>
      </c>
      <c r="K57" s="58">
        <f t="shared" si="17"/>
        <v>1</v>
      </c>
      <c r="L57" s="38">
        <f t="shared" si="17"/>
        <v>1</v>
      </c>
      <c r="O57" s="36">
        <f t="shared" si="10"/>
        <v>0</v>
      </c>
    </row>
    <row r="58" spans="2:15" hidden="1" outlineLevel="1">
      <c r="B58" s="5">
        <f t="shared" si="8"/>
        <v>2018</v>
      </c>
      <c r="C58" s="55">
        <f t="shared" ref="C58:L58" si="18">IF(C19=0,0,1)</f>
        <v>1</v>
      </c>
      <c r="D58" s="56">
        <f t="shared" si="18"/>
        <v>1</v>
      </c>
      <c r="E58" s="56">
        <f t="shared" si="18"/>
        <v>1</v>
      </c>
      <c r="F58" s="56">
        <f t="shared" si="18"/>
        <v>1</v>
      </c>
      <c r="G58" s="56">
        <f t="shared" si="18"/>
        <v>1</v>
      </c>
      <c r="H58" s="40">
        <f t="shared" si="18"/>
        <v>1</v>
      </c>
      <c r="I58" s="56">
        <f t="shared" si="18"/>
        <v>1</v>
      </c>
      <c r="J58" s="57">
        <f t="shared" si="18"/>
        <v>1</v>
      </c>
      <c r="K58" s="58">
        <f t="shared" si="18"/>
        <v>1</v>
      </c>
      <c r="L58" s="38">
        <f t="shared" si="18"/>
        <v>1</v>
      </c>
      <c r="O58" s="36">
        <f t="shared" si="10"/>
        <v>0</v>
      </c>
    </row>
    <row r="59" spans="2:15" hidden="1" outlineLevel="1">
      <c r="B59" s="5">
        <f t="shared" si="8"/>
        <v>2019</v>
      </c>
      <c r="C59" s="55">
        <f t="shared" ref="C59:L59" si="19">IF(C20=0,0,1)</f>
        <v>1</v>
      </c>
      <c r="D59" s="56">
        <f t="shared" si="19"/>
        <v>1</v>
      </c>
      <c r="E59" s="56">
        <f t="shared" si="19"/>
        <v>1</v>
      </c>
      <c r="F59" s="56">
        <f t="shared" si="19"/>
        <v>1</v>
      </c>
      <c r="G59" s="56">
        <f t="shared" si="19"/>
        <v>1</v>
      </c>
      <c r="H59" s="40">
        <f t="shared" si="19"/>
        <v>1</v>
      </c>
      <c r="I59" s="56">
        <f t="shared" si="19"/>
        <v>1</v>
      </c>
      <c r="J59" s="57">
        <f t="shared" si="19"/>
        <v>1</v>
      </c>
      <c r="K59" s="58">
        <f t="shared" si="19"/>
        <v>1</v>
      </c>
      <c r="L59" s="38">
        <f t="shared" si="19"/>
        <v>1</v>
      </c>
      <c r="O59" s="36">
        <f t="shared" si="10"/>
        <v>0</v>
      </c>
    </row>
    <row r="60" spans="2:15" hidden="1" outlineLevel="1">
      <c r="B60" s="5">
        <f t="shared" si="8"/>
        <v>2020</v>
      </c>
      <c r="C60" s="55">
        <f t="shared" ref="C60:L60" si="20">IF(C21=0,0,1)</f>
        <v>1</v>
      </c>
      <c r="D60" s="56">
        <f t="shared" si="20"/>
        <v>1</v>
      </c>
      <c r="E60" s="56">
        <f t="shared" si="20"/>
        <v>1</v>
      </c>
      <c r="F60" s="56">
        <f t="shared" si="20"/>
        <v>1</v>
      </c>
      <c r="G60" s="56">
        <f t="shared" si="20"/>
        <v>1</v>
      </c>
      <c r="H60" s="40">
        <f t="shared" si="20"/>
        <v>1</v>
      </c>
      <c r="I60" s="56">
        <f t="shared" si="20"/>
        <v>1</v>
      </c>
      <c r="J60" s="57">
        <f t="shared" si="20"/>
        <v>1</v>
      </c>
      <c r="K60" s="58">
        <f t="shared" si="20"/>
        <v>1</v>
      </c>
      <c r="L60" s="38">
        <f t="shared" si="20"/>
        <v>1</v>
      </c>
      <c r="O60" s="36">
        <f t="shared" si="10"/>
        <v>0</v>
      </c>
    </row>
    <row r="61" spans="2:15" hidden="1" outlineLevel="1">
      <c r="B61" s="6">
        <f t="shared" si="8"/>
        <v>2021</v>
      </c>
      <c r="C61" s="59">
        <f t="shared" ref="C61:L61" si="21">IF(C22=0,0,1)</f>
        <v>1</v>
      </c>
      <c r="D61" s="60">
        <f t="shared" si="21"/>
        <v>1</v>
      </c>
      <c r="E61" s="60">
        <f t="shared" si="21"/>
        <v>1</v>
      </c>
      <c r="F61" s="60">
        <f t="shared" si="21"/>
        <v>1</v>
      </c>
      <c r="G61" s="60">
        <f t="shared" si="21"/>
        <v>1</v>
      </c>
      <c r="H61" s="41">
        <f t="shared" si="21"/>
        <v>1</v>
      </c>
      <c r="I61" s="60">
        <f t="shared" si="21"/>
        <v>1</v>
      </c>
      <c r="J61" s="61">
        <f t="shared" si="21"/>
        <v>1</v>
      </c>
      <c r="K61" s="62">
        <f t="shared" si="21"/>
        <v>1</v>
      </c>
      <c r="L61" s="39">
        <f t="shared" si="21"/>
        <v>1</v>
      </c>
      <c r="O61" s="37">
        <f t="shared" si="10"/>
        <v>0</v>
      </c>
    </row>
    <row r="62" spans="2:15" hidden="1" outlineLevel="1"/>
    <row r="63" spans="2:15" hidden="1" outlineLevel="1"/>
    <row r="64" spans="2:15" hidden="1" outlineLevel="1"/>
    <row r="65" hidden="1" collapsed="1"/>
  </sheetData>
  <mergeCells count="1">
    <mergeCell ref="B5:L5"/>
  </mergeCells>
  <dataValidations count="3">
    <dataValidation type="date" allowBlank="1" showInputMessage="1" showErrorMessage="1" errorTitle="Must be a date" error="dd/mm/yy format between 01/01/2000 and 31/12/2021" sqref="C3" xr:uid="{00000000-0002-0000-0800-000000000000}">
      <formula1>36526</formula1>
      <formula2>44561</formula2>
    </dataValidation>
    <dataValidation type="whole" operator="greaterThanOrEqual" allowBlank="1" showInputMessage="1" showErrorMessage="1" errorTitle="Whole number" error="Must be a whole number 0 or greater" sqref="C8:C26 D7:L27" xr:uid="{5D83EAB7-4618-47A2-BC70-571E562B7944}">
      <formula1>0</formula1>
    </dataValidation>
    <dataValidation operator="greaterThanOrEqual" allowBlank="1" showInputMessage="1" showErrorMessage="1" errorTitle="Whole number" error="Must be a whole number 0 or greater" sqref="C7 C27" xr:uid="{6828C8F1-4F5E-4507-A5C0-27CFC836C43A}"/>
  </dataValidations>
  <pageMargins left="0.7" right="0.7" top="0.75" bottom="0.75" header="0.3" footer="0.3"/>
  <pageSetup scale="62" orientation="landscape" r:id="rId1"/>
  <rowBreaks count="1" manualBreakCount="1">
    <brk id="22" min="1" max="11" man="1"/>
  </rowBreaks>
  <colBreaks count="1" manualBreakCount="1">
    <brk id="11" min="2" max="3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autoPageBreaks="0" fitToPage="1"/>
  </sheetPr>
  <dimension ref="A1:P99"/>
  <sheetViews>
    <sheetView showGridLines="0" zoomScale="60" zoomScaleNormal="60" workbookViewId="0">
      <selection activeCell="K37" sqref="K37"/>
    </sheetView>
  </sheetViews>
  <sheetFormatPr defaultColWidth="0" defaultRowHeight="12.75" zeroHeight="1" outlineLevelRow="1"/>
  <cols>
    <col min="1" max="1" width="3.7109375" customWidth="1"/>
    <col min="2" max="12" width="16.7109375" style="77" customWidth="1"/>
    <col min="13" max="14" width="16.7109375" customWidth="1"/>
    <col min="15" max="15" width="16.7109375" style="77" customWidth="1"/>
    <col min="16" max="16" width="10.140625" customWidth="1"/>
    <col min="17" max="16384" width="10.140625" hidden="1"/>
  </cols>
  <sheetData>
    <row r="1" spans="1:15" ht="15.75">
      <c r="A1" s="31" t="s">
        <v>42</v>
      </c>
      <c r="B1"/>
      <c r="C1"/>
      <c r="D1"/>
      <c r="E1"/>
      <c r="F1"/>
      <c r="G1"/>
      <c r="H1"/>
      <c r="I1"/>
      <c r="J1"/>
      <c r="K1"/>
      <c r="L1"/>
      <c r="O1"/>
    </row>
    <row r="2" spans="1:15">
      <c r="B2"/>
      <c r="C2"/>
      <c r="D2"/>
      <c r="E2"/>
      <c r="F2"/>
      <c r="G2"/>
      <c r="H2" s="30"/>
      <c r="I2"/>
      <c r="J2"/>
      <c r="K2"/>
      <c r="L2"/>
      <c r="O2"/>
    </row>
    <row r="3" spans="1:15">
      <c r="B3" s="10" t="s">
        <v>1</v>
      </c>
      <c r="C3" s="53">
        <v>44561</v>
      </c>
      <c r="D3"/>
      <c r="E3"/>
      <c r="F3"/>
      <c r="G3"/>
      <c r="H3"/>
      <c r="I3"/>
      <c r="J3"/>
      <c r="K3"/>
      <c r="L3"/>
      <c r="O3"/>
    </row>
    <row r="4" spans="1:15">
      <c r="B4"/>
      <c r="C4"/>
      <c r="D4"/>
      <c r="E4"/>
      <c r="F4"/>
      <c r="G4"/>
      <c r="H4"/>
      <c r="I4"/>
      <c r="J4"/>
      <c r="K4"/>
      <c r="L4"/>
      <c r="O4"/>
    </row>
    <row r="5" spans="1:15">
      <c r="B5" s="299" t="s">
        <v>43</v>
      </c>
      <c r="C5" s="300"/>
      <c r="D5" s="300"/>
      <c r="E5" s="300"/>
      <c r="F5" s="300"/>
      <c r="G5" s="300"/>
      <c r="H5" s="300"/>
      <c r="I5" s="300"/>
      <c r="J5" s="300"/>
      <c r="K5" s="300"/>
      <c r="L5" s="301"/>
      <c r="O5"/>
    </row>
    <row r="6" spans="1:15" ht="43.35" customHeight="1">
      <c r="B6" s="1" t="s">
        <v>3</v>
      </c>
      <c r="C6" s="1" t="s">
        <v>4</v>
      </c>
      <c r="D6" s="2" t="s">
        <v>5</v>
      </c>
      <c r="E6" s="2" t="s">
        <v>6</v>
      </c>
      <c r="F6" s="28" t="s">
        <v>7</v>
      </c>
      <c r="G6" s="28" t="s">
        <v>8</v>
      </c>
      <c r="H6" s="1" t="s">
        <v>9</v>
      </c>
      <c r="I6" s="2" t="s">
        <v>10</v>
      </c>
      <c r="J6" s="4" t="s">
        <v>11</v>
      </c>
      <c r="K6" s="3" t="s">
        <v>12</v>
      </c>
      <c r="L6" s="7" t="s">
        <v>13</v>
      </c>
      <c r="N6" s="241" t="s">
        <v>97</v>
      </c>
      <c r="O6" s="242" t="s">
        <v>99</v>
      </c>
    </row>
    <row r="7" spans="1:15">
      <c r="B7" s="5">
        <v>2001</v>
      </c>
      <c r="C7" s="258">
        <v>65.292785262514229</v>
      </c>
      <c r="D7" s="258">
        <v>67.283943374292434</v>
      </c>
      <c r="E7" s="258">
        <v>64.445726678576747</v>
      </c>
      <c r="F7" s="258">
        <v>68.820708799148221</v>
      </c>
      <c r="G7" s="258">
        <v>62.106124026555243</v>
      </c>
      <c r="H7" s="258">
        <v>64.200965718277487</v>
      </c>
      <c r="I7" s="258">
        <v>65.848228530803553</v>
      </c>
      <c r="J7" s="258">
        <v>64.744698379576406</v>
      </c>
      <c r="K7" s="258"/>
      <c r="L7" s="258">
        <v>64.744698379576406</v>
      </c>
      <c r="N7" s="243">
        <v>5</v>
      </c>
      <c r="O7" s="243">
        <v>3</v>
      </c>
    </row>
    <row r="8" spans="1:15">
      <c r="B8" s="5">
        <f t="shared" ref="B8:B27" si="0">B7+1</f>
        <v>2002</v>
      </c>
      <c r="C8" s="258">
        <v>65.755776448116407</v>
      </c>
      <c r="D8" s="258">
        <v>67.652121834360031</v>
      </c>
      <c r="E8" s="258">
        <v>65.354019472450076</v>
      </c>
      <c r="F8" s="258">
        <v>69.916615060352228</v>
      </c>
      <c r="G8" s="258">
        <v>63.881723660627529</v>
      </c>
      <c r="H8" s="258">
        <v>65.304820875451639</v>
      </c>
      <c r="I8" s="258">
        <v>66.552519748523977</v>
      </c>
      <c r="J8" s="258">
        <v>65.752973940065374</v>
      </c>
      <c r="K8" s="258"/>
      <c r="L8" s="258">
        <v>65.752973940065374</v>
      </c>
      <c r="N8" s="244">
        <v>5</v>
      </c>
      <c r="O8" s="244">
        <v>3</v>
      </c>
    </row>
    <row r="9" spans="1:15">
      <c r="B9" s="5">
        <f t="shared" si="0"/>
        <v>2003</v>
      </c>
      <c r="C9" s="258">
        <v>65.382936940826738</v>
      </c>
      <c r="D9" s="258">
        <v>66.709787816564003</v>
      </c>
      <c r="E9" s="258">
        <v>68.00767476465937</v>
      </c>
      <c r="F9" s="258">
        <v>65.99684690851015</v>
      </c>
      <c r="G9" s="258">
        <v>65.853899888375224</v>
      </c>
      <c r="H9" s="258">
        <v>67.068804298844597</v>
      </c>
      <c r="I9" s="258">
        <v>66.13291711346983</v>
      </c>
      <c r="J9" s="258">
        <v>66.63542079424343</v>
      </c>
      <c r="K9" s="258">
        <v>62.971480720967371</v>
      </c>
      <c r="L9" s="258">
        <v>66.597924331505226</v>
      </c>
      <c r="N9" s="244">
        <v>5</v>
      </c>
      <c r="O9" s="244">
        <v>3</v>
      </c>
    </row>
    <row r="10" spans="1:15">
      <c r="B10" s="5">
        <f t="shared" si="0"/>
        <v>2004</v>
      </c>
      <c r="C10" s="258">
        <v>65.573713741831384</v>
      </c>
      <c r="D10" s="258">
        <v>68.200572920627678</v>
      </c>
      <c r="E10" s="258">
        <v>68.421149520937192</v>
      </c>
      <c r="F10" s="258">
        <v>69.627523903052875</v>
      </c>
      <c r="G10" s="258">
        <v>64.961570752886232</v>
      </c>
      <c r="H10" s="258">
        <v>67.302229729213053</v>
      </c>
      <c r="I10" s="258">
        <v>68.564584749672534</v>
      </c>
      <c r="J10" s="258">
        <v>67.89679196951235</v>
      </c>
      <c r="K10" s="258">
        <v>69.298653890029669</v>
      </c>
      <c r="L10" s="258">
        <v>67.909265757990596</v>
      </c>
      <c r="N10" s="244">
        <v>5</v>
      </c>
      <c r="O10" s="244">
        <v>4</v>
      </c>
    </row>
    <row r="11" spans="1:15">
      <c r="B11" s="5">
        <f t="shared" si="0"/>
        <v>2005</v>
      </c>
      <c r="C11" s="258">
        <v>66.758648471768055</v>
      </c>
      <c r="D11" s="258">
        <v>66.591600892302864</v>
      </c>
      <c r="E11" s="258">
        <v>69.63087139559228</v>
      </c>
      <c r="F11" s="258">
        <v>69.388755767337258</v>
      </c>
      <c r="G11" s="258">
        <v>66.819165174488418</v>
      </c>
      <c r="H11" s="258">
        <v>68.47391329502814</v>
      </c>
      <c r="I11" s="258">
        <v>69.147691470138099</v>
      </c>
      <c r="J11" s="258">
        <v>68.762350918305557</v>
      </c>
      <c r="K11" s="258">
        <v>65.4577800593201</v>
      </c>
      <c r="L11" s="258">
        <v>68.675578816975516</v>
      </c>
      <c r="N11" s="244">
        <v>5</v>
      </c>
      <c r="O11" s="244">
        <v>4</v>
      </c>
    </row>
    <row r="12" spans="1:15">
      <c r="B12" s="5">
        <f t="shared" si="0"/>
        <v>2006</v>
      </c>
      <c r="C12" s="258">
        <v>67.386811205208218</v>
      </c>
      <c r="D12" s="258">
        <v>66.537657249404049</v>
      </c>
      <c r="E12" s="258">
        <v>71.739376511262904</v>
      </c>
      <c r="F12" s="258">
        <v>72.129267013784229</v>
      </c>
      <c r="G12" s="258">
        <v>67.980789269875459</v>
      </c>
      <c r="H12" s="258">
        <v>70.434460294875237</v>
      </c>
      <c r="I12" s="258">
        <v>70.253331490034995</v>
      </c>
      <c r="J12" s="258">
        <v>70.350853717462201</v>
      </c>
      <c r="K12" s="258">
        <v>61.591170431211488</v>
      </c>
      <c r="L12" s="258">
        <v>70.211428088173847</v>
      </c>
      <c r="N12" s="244">
        <v>7</v>
      </c>
      <c r="O12" s="244">
        <v>5</v>
      </c>
    </row>
    <row r="13" spans="1:15">
      <c r="B13" s="5">
        <f t="shared" si="0"/>
        <v>2007</v>
      </c>
      <c r="C13" s="258">
        <v>69.43144064047118</v>
      </c>
      <c r="D13" s="258">
        <v>65.193246634725085</v>
      </c>
      <c r="E13" s="258">
        <v>72.37992683763089</v>
      </c>
      <c r="F13" s="258">
        <v>72.191511649734423</v>
      </c>
      <c r="G13" s="258">
        <v>68.717451700271212</v>
      </c>
      <c r="H13" s="258">
        <v>71.327103992413015</v>
      </c>
      <c r="I13" s="258">
        <v>70.653275334035229</v>
      </c>
      <c r="J13" s="258">
        <v>70.984809793696158</v>
      </c>
      <c r="K13" s="258">
        <v>57.445328542094458</v>
      </c>
      <c r="L13" s="258">
        <v>70.842195112968284</v>
      </c>
      <c r="N13" s="244">
        <v>7</v>
      </c>
      <c r="O13" s="244">
        <v>6</v>
      </c>
    </row>
    <row r="14" spans="1:15">
      <c r="B14" s="5">
        <f t="shared" si="0"/>
        <v>2008</v>
      </c>
      <c r="C14" s="258">
        <v>68.3962101951265</v>
      </c>
      <c r="D14" s="258">
        <v>67.451306979079988</v>
      </c>
      <c r="E14" s="258">
        <v>72.97125516612698</v>
      </c>
      <c r="F14" s="258">
        <v>71.810321296455783</v>
      </c>
      <c r="G14" s="258">
        <v>69.453364728320253</v>
      </c>
      <c r="H14" s="258">
        <v>71.723035614379867</v>
      </c>
      <c r="I14" s="258">
        <v>71.375214066517159</v>
      </c>
      <c r="J14" s="258">
        <v>71.53291755535237</v>
      </c>
      <c r="K14" s="258">
        <v>46.891282180223214</v>
      </c>
      <c r="L14" s="258">
        <v>71.185152539977551</v>
      </c>
      <c r="N14" s="244">
        <v>7</v>
      </c>
      <c r="O14" s="244">
        <v>6</v>
      </c>
    </row>
    <row r="15" spans="1:15">
      <c r="B15" s="5">
        <f t="shared" si="0"/>
        <v>2009</v>
      </c>
      <c r="C15" s="258">
        <v>70.35746602528576</v>
      </c>
      <c r="D15" s="258">
        <v>68.615574897154971</v>
      </c>
      <c r="E15" s="258">
        <v>73.844374076191514</v>
      </c>
      <c r="F15" s="258">
        <v>73.872492711625739</v>
      </c>
      <c r="G15" s="258">
        <v>70.358169256787022</v>
      </c>
      <c r="H15" s="258">
        <v>72.591260719744511</v>
      </c>
      <c r="I15" s="258">
        <v>72.201136645419012</v>
      </c>
      <c r="J15" s="258">
        <v>72.379340104702862</v>
      </c>
      <c r="K15" s="258">
        <v>45.305182360418499</v>
      </c>
      <c r="L15" s="258">
        <v>72.113460328875149</v>
      </c>
      <c r="N15" s="244">
        <v>7</v>
      </c>
      <c r="O15" s="244">
        <v>6</v>
      </c>
    </row>
    <row r="16" spans="1:15">
      <c r="B16" s="5">
        <f t="shared" si="0"/>
        <v>2010</v>
      </c>
      <c r="C16" s="258">
        <v>70.044027555859543</v>
      </c>
      <c r="D16" s="258">
        <v>69.828807753886863</v>
      </c>
      <c r="E16" s="258">
        <v>74.337624555410173</v>
      </c>
      <c r="F16" s="258">
        <v>73.288114141096159</v>
      </c>
      <c r="G16" s="258">
        <v>70.524317057865716</v>
      </c>
      <c r="H16" s="258">
        <v>72.952314078834306</v>
      </c>
      <c r="I16" s="258">
        <v>72.657423739366592</v>
      </c>
      <c r="J16" s="258">
        <v>72.795289363692717</v>
      </c>
      <c r="K16" s="258">
        <v>58.727583846680353</v>
      </c>
      <c r="L16" s="258">
        <v>72.644590857886485</v>
      </c>
      <c r="N16" s="244">
        <v>7</v>
      </c>
      <c r="O16" s="244">
        <v>6</v>
      </c>
    </row>
    <row r="17" spans="2:15">
      <c r="B17" s="5">
        <f t="shared" si="0"/>
        <v>2011</v>
      </c>
      <c r="C17" s="258">
        <v>70.919257434925655</v>
      </c>
      <c r="D17" s="258">
        <v>68.693373165955279</v>
      </c>
      <c r="E17" s="258">
        <v>73.919170103723388</v>
      </c>
      <c r="F17" s="258">
        <v>74.211919176007044</v>
      </c>
      <c r="G17" s="258">
        <v>70.598875848858285</v>
      </c>
      <c r="H17" s="258">
        <v>72.864915886428562</v>
      </c>
      <c r="I17" s="258">
        <v>72.717246918305776</v>
      </c>
      <c r="J17" s="258">
        <v>72.787040709209563</v>
      </c>
      <c r="K17" s="258">
        <v>61.4</v>
      </c>
      <c r="L17" s="258">
        <v>72.708276593632036</v>
      </c>
      <c r="N17" s="244">
        <v>7</v>
      </c>
      <c r="O17" s="244">
        <v>6</v>
      </c>
    </row>
    <row r="18" spans="2:15">
      <c r="B18" s="5">
        <f t="shared" si="0"/>
        <v>2012</v>
      </c>
      <c r="C18" s="258">
        <v>71.38136242382447</v>
      </c>
      <c r="D18" s="258">
        <v>69.796715109341619</v>
      </c>
      <c r="E18" s="258">
        <v>74.127821926650171</v>
      </c>
      <c r="F18" s="258">
        <v>74.142994532027544</v>
      </c>
      <c r="G18" s="258">
        <v>71.001216546577112</v>
      </c>
      <c r="H18" s="258">
        <v>72.854181957906164</v>
      </c>
      <c r="I18" s="258">
        <v>73.375192636790416</v>
      </c>
      <c r="J18" s="258">
        <v>73.122560034264225</v>
      </c>
      <c r="K18" s="258">
        <v>49.25</v>
      </c>
      <c r="L18" s="258">
        <v>72.898554779251029</v>
      </c>
      <c r="N18" s="244">
        <v>7</v>
      </c>
      <c r="O18" s="244">
        <v>7</v>
      </c>
    </row>
    <row r="19" spans="2:15">
      <c r="B19" s="5">
        <f t="shared" si="0"/>
        <v>2013</v>
      </c>
      <c r="C19" s="258">
        <v>71.890919268644637</v>
      </c>
      <c r="D19" s="258">
        <v>70.189773678705819</v>
      </c>
      <c r="E19" s="258">
        <v>75.1917420128689</v>
      </c>
      <c r="F19" s="258">
        <v>74.235488781159958</v>
      </c>
      <c r="G19" s="258">
        <v>72.142350417565837</v>
      </c>
      <c r="H19" s="258">
        <v>73.739745421093332</v>
      </c>
      <c r="I19" s="258">
        <v>73.385311028986393</v>
      </c>
      <c r="J19" s="258">
        <v>73.557509684974633</v>
      </c>
      <c r="K19" s="258">
        <v>53.272727272727273</v>
      </c>
      <c r="L19" s="258">
        <v>73.428193639699813</v>
      </c>
      <c r="N19" s="244">
        <v>7</v>
      </c>
      <c r="O19" s="244">
        <v>7</v>
      </c>
    </row>
    <row r="20" spans="2:15">
      <c r="B20" s="5">
        <f t="shared" si="0"/>
        <v>2014</v>
      </c>
      <c r="C20" s="258">
        <v>72.273463167218665</v>
      </c>
      <c r="D20" s="258">
        <v>71.000315295979135</v>
      </c>
      <c r="E20" s="258">
        <v>75.246110128434566</v>
      </c>
      <c r="F20" s="258">
        <v>74.797966219378111</v>
      </c>
      <c r="G20" s="258">
        <v>71.66586674643645</v>
      </c>
      <c r="H20" s="258">
        <v>73.845863656529573</v>
      </c>
      <c r="I20" s="258">
        <v>74.184567244260549</v>
      </c>
      <c r="J20" s="258">
        <v>74.022679682284149</v>
      </c>
      <c r="K20" s="258">
        <v>62.800000000000004</v>
      </c>
      <c r="L20" s="258">
        <v>73.975650367338531</v>
      </c>
      <c r="N20" s="244">
        <v>7</v>
      </c>
      <c r="O20" s="244">
        <v>7</v>
      </c>
    </row>
    <row r="21" spans="2:15">
      <c r="B21" s="5">
        <f t="shared" si="0"/>
        <v>2015</v>
      </c>
      <c r="C21" s="258">
        <v>71.951896182529438</v>
      </c>
      <c r="D21" s="258">
        <v>71.760806493421427</v>
      </c>
      <c r="E21" s="258">
        <v>75.411735225691842</v>
      </c>
      <c r="F21" s="258">
        <v>75.063361947721248</v>
      </c>
      <c r="G21" s="258">
        <v>72.396653798265703</v>
      </c>
      <c r="H21" s="258">
        <v>74.109661414275948</v>
      </c>
      <c r="I21" s="258">
        <v>74.329281995633636</v>
      </c>
      <c r="J21" s="258">
        <v>74.231539045557156</v>
      </c>
      <c r="K21" s="258">
        <v>68.166666666666671</v>
      </c>
      <c r="L21" s="258">
        <v>74.209449822233168</v>
      </c>
      <c r="N21" s="244">
        <v>7</v>
      </c>
      <c r="O21" s="244">
        <v>7</v>
      </c>
    </row>
    <row r="22" spans="2:15">
      <c r="B22" s="5">
        <f t="shared" si="0"/>
        <v>2016</v>
      </c>
      <c r="C22" s="258">
        <v>72.926296467981473</v>
      </c>
      <c r="D22" s="258">
        <v>72.29451658145716</v>
      </c>
      <c r="E22" s="258">
        <v>76.38423546825986</v>
      </c>
      <c r="F22" s="258">
        <v>76.77358568785813</v>
      </c>
      <c r="G22" s="258">
        <v>73.880620096997447</v>
      </c>
      <c r="H22" s="258">
        <v>75.240964798588664</v>
      </c>
      <c r="I22" s="258">
        <v>75.051953474099307</v>
      </c>
      <c r="J22" s="258">
        <v>75.135901537084592</v>
      </c>
      <c r="K22" s="258"/>
      <c r="L22" s="258">
        <v>75.135901537084592</v>
      </c>
      <c r="N22" s="244">
        <v>7</v>
      </c>
      <c r="O22" s="244">
        <v>7</v>
      </c>
    </row>
    <row r="23" spans="2:15">
      <c r="B23" s="5">
        <f t="shared" si="0"/>
        <v>2017</v>
      </c>
      <c r="C23" s="258">
        <v>73.361146716780382</v>
      </c>
      <c r="D23" s="258">
        <v>72.416579988888202</v>
      </c>
      <c r="E23" s="258">
        <v>76.136655534109309</v>
      </c>
      <c r="F23" s="258">
        <v>76.705742740116818</v>
      </c>
      <c r="G23" s="258">
        <v>73.860243508922096</v>
      </c>
      <c r="H23" s="258">
        <v>75.021544952022992</v>
      </c>
      <c r="I23" s="258">
        <v>74.820029162382838</v>
      </c>
      <c r="J23" s="258">
        <v>74.91714958807583</v>
      </c>
      <c r="K23" s="258">
        <v>72</v>
      </c>
      <c r="L23" s="258">
        <v>74.913393279051775</v>
      </c>
      <c r="N23" s="244">
        <v>7</v>
      </c>
      <c r="O23" s="244">
        <v>7</v>
      </c>
    </row>
    <row r="24" spans="2:15">
      <c r="B24" s="5">
        <f t="shared" si="0"/>
        <v>2018</v>
      </c>
      <c r="C24" s="258">
        <v>73.631825827420968</v>
      </c>
      <c r="D24" s="258">
        <v>73.179840654605144</v>
      </c>
      <c r="E24" s="258">
        <v>77.054489092597279</v>
      </c>
      <c r="F24" s="258">
        <v>76.571216643999591</v>
      </c>
      <c r="G24" s="258">
        <v>74.242528345229914</v>
      </c>
      <c r="H24" s="258">
        <v>75.660207489952668</v>
      </c>
      <c r="I24" s="258">
        <v>75.883620580900569</v>
      </c>
      <c r="J24" s="258">
        <v>75.781587111351854</v>
      </c>
      <c r="K24" s="258">
        <v>77.987679671457911</v>
      </c>
      <c r="L24" s="258">
        <v>75.787326165878667</v>
      </c>
      <c r="N24" s="244">
        <v>7</v>
      </c>
      <c r="O24" s="244">
        <v>7</v>
      </c>
    </row>
    <row r="25" spans="2:15">
      <c r="B25" s="5">
        <f t="shared" si="0"/>
        <v>2019</v>
      </c>
      <c r="C25" s="258">
        <v>74.808457637588774</v>
      </c>
      <c r="D25" s="258">
        <v>74.326023811304509</v>
      </c>
      <c r="E25" s="258">
        <v>77.357356688299362</v>
      </c>
      <c r="F25" s="258">
        <v>76.859115652632667</v>
      </c>
      <c r="G25" s="258">
        <v>75.260182843882689</v>
      </c>
      <c r="H25" s="258">
        <v>76.34537980934509</v>
      </c>
      <c r="I25" s="258">
        <v>75.935314914159378</v>
      </c>
      <c r="J25" s="258">
        <v>76.131605871134923</v>
      </c>
      <c r="K25" s="258">
        <v>77</v>
      </c>
      <c r="L25" s="258">
        <v>76.133596586152692</v>
      </c>
      <c r="N25" s="244">
        <v>7</v>
      </c>
      <c r="O25" s="244">
        <v>7</v>
      </c>
    </row>
    <row r="26" spans="2:15">
      <c r="B26" s="5">
        <f t="shared" si="0"/>
        <v>2020</v>
      </c>
      <c r="C26" s="258">
        <v>74.672447094489328</v>
      </c>
      <c r="D26" s="258">
        <v>73.599497986147554</v>
      </c>
      <c r="E26" s="258">
        <v>78.139447095432956</v>
      </c>
      <c r="F26" s="258">
        <v>77.325045894370916</v>
      </c>
      <c r="G26" s="258">
        <v>74.914627910246693</v>
      </c>
      <c r="H26" s="258">
        <v>76.595747805943404</v>
      </c>
      <c r="I26" s="258">
        <v>76.25201446381331</v>
      </c>
      <c r="J26" s="258">
        <v>76.412295881527768</v>
      </c>
      <c r="K26" s="258">
        <v>79.2</v>
      </c>
      <c r="L26" s="258">
        <v>76.41684946551743</v>
      </c>
      <c r="N26" s="244">
        <v>7</v>
      </c>
      <c r="O26" s="244">
        <v>7</v>
      </c>
    </row>
    <row r="27" spans="2:15">
      <c r="B27" s="6">
        <f t="shared" si="0"/>
        <v>2021</v>
      </c>
      <c r="C27" s="258">
        <v>76.170532877904748</v>
      </c>
      <c r="D27" s="258">
        <v>74.677007722265117</v>
      </c>
      <c r="E27" s="258">
        <v>78.957194855951016</v>
      </c>
      <c r="F27" s="258">
        <v>78.432780451298797</v>
      </c>
      <c r="G27" s="258">
        <v>75.917562370299478</v>
      </c>
      <c r="H27" s="258">
        <v>77.351170587924045</v>
      </c>
      <c r="I27" s="258">
        <v>77.530628288751771</v>
      </c>
      <c r="J27" s="258">
        <v>77.455713525703061</v>
      </c>
      <c r="K27" s="258">
        <v>82.6</v>
      </c>
      <c r="L27" s="258">
        <v>77.46669151647194</v>
      </c>
      <c r="N27" s="245">
        <v>7</v>
      </c>
      <c r="O27" s="245">
        <v>7</v>
      </c>
    </row>
    <row r="28" spans="2:15">
      <c r="B28" s="6" t="s">
        <v>44</v>
      </c>
      <c r="C28" s="257"/>
      <c r="D28" s="75"/>
      <c r="E28" s="75"/>
      <c r="F28" s="75"/>
      <c r="G28" s="75"/>
      <c r="H28" s="75"/>
      <c r="I28" s="75"/>
      <c r="J28" s="75"/>
      <c r="K28" s="75"/>
      <c r="L28" s="76"/>
      <c r="O28" s="11"/>
    </row>
    <row r="29" spans="2:15">
      <c r="B29"/>
      <c r="C29"/>
      <c r="D29"/>
      <c r="E29"/>
      <c r="F29"/>
      <c r="G29"/>
      <c r="H29"/>
      <c r="I29"/>
      <c r="J29"/>
      <c r="K29"/>
      <c r="L29"/>
      <c r="O29"/>
    </row>
    <row r="30" spans="2:15">
      <c r="B30"/>
      <c r="C30"/>
      <c r="D30"/>
      <c r="E30"/>
      <c r="F30"/>
      <c r="G30"/>
      <c r="H30"/>
      <c r="I30"/>
      <c r="J30"/>
      <c r="K30"/>
      <c r="L30"/>
      <c r="O30"/>
    </row>
    <row r="31" spans="2:15">
      <c r="B31" s="9" t="s">
        <v>14</v>
      </c>
      <c r="C31"/>
      <c r="D31"/>
      <c r="E31"/>
      <c r="F31"/>
      <c r="G31"/>
      <c r="H31"/>
      <c r="I31"/>
      <c r="J31"/>
      <c r="K31"/>
      <c r="L31"/>
      <c r="O31"/>
    </row>
    <row r="32" spans="2:15">
      <c r="B32" s="8" t="s">
        <v>45</v>
      </c>
      <c r="C32"/>
      <c r="D32"/>
      <c r="E32"/>
      <c r="F32"/>
      <c r="G32"/>
      <c r="H32"/>
      <c r="I32"/>
      <c r="J32"/>
      <c r="K32"/>
      <c r="L32"/>
      <c r="O32"/>
    </row>
    <row r="33" spans="2:15">
      <c r="B33" s="8" t="s">
        <v>46</v>
      </c>
      <c r="C33"/>
      <c r="D33"/>
      <c r="E33"/>
      <c r="F33"/>
      <c r="G33"/>
      <c r="H33"/>
      <c r="I33"/>
      <c r="J33"/>
      <c r="K33"/>
      <c r="L33"/>
      <c r="O33"/>
    </row>
    <row r="34" spans="2:15">
      <c r="B34" s="20" t="s">
        <v>47</v>
      </c>
      <c r="C34" s="260">
        <v>0.84300573410277879</v>
      </c>
      <c r="D34" s="259" t="s">
        <v>118</v>
      </c>
      <c r="E34"/>
      <c r="F34"/>
      <c r="G34"/>
      <c r="H34"/>
      <c r="I34"/>
      <c r="J34"/>
      <c r="K34"/>
      <c r="L34"/>
      <c r="O34"/>
    </row>
    <row r="35" spans="2:15">
      <c r="B35" s="81"/>
      <c r="C35" s="262">
        <v>6</v>
      </c>
      <c r="D35" s="261" t="s">
        <v>119</v>
      </c>
      <c r="E35"/>
      <c r="F35"/>
      <c r="G35"/>
      <c r="H35"/>
      <c r="I35"/>
      <c r="J35"/>
      <c r="K35"/>
      <c r="L35"/>
      <c r="O35"/>
    </row>
    <row r="36" spans="2:15">
      <c r="B36" s="81"/>
      <c r="C36"/>
      <c r="D36"/>
      <c r="E36"/>
      <c r="F36"/>
      <c r="G36"/>
      <c r="H36"/>
      <c r="I36"/>
      <c r="J36"/>
      <c r="K36"/>
      <c r="L36"/>
      <c r="O36"/>
    </row>
    <row r="37" spans="2:15">
      <c r="B37"/>
      <c r="C37"/>
      <c r="D37"/>
      <c r="E37"/>
      <c r="F37"/>
      <c r="G37"/>
      <c r="H37"/>
      <c r="I37"/>
      <c r="J37"/>
      <c r="K37"/>
      <c r="L37"/>
      <c r="O37"/>
    </row>
    <row r="38" spans="2:15">
      <c r="B38"/>
      <c r="C38"/>
      <c r="D38"/>
      <c r="E38"/>
      <c r="F38"/>
      <c r="G38"/>
      <c r="H38"/>
      <c r="I38"/>
      <c r="J38"/>
      <c r="K38"/>
      <c r="L38"/>
      <c r="O38"/>
    </row>
    <row r="39" spans="2:15">
      <c r="B39"/>
      <c r="C39"/>
      <c r="D39"/>
      <c r="E39"/>
      <c r="F39"/>
      <c r="G39"/>
      <c r="H39"/>
      <c r="I39"/>
      <c r="J39"/>
      <c r="K39"/>
      <c r="L39"/>
      <c r="O39"/>
    </row>
    <row r="40" spans="2:15">
      <c r="B40"/>
      <c r="C40"/>
      <c r="D40"/>
      <c r="E40"/>
      <c r="F40"/>
      <c r="G40"/>
      <c r="H40"/>
      <c r="I40"/>
      <c r="J40"/>
      <c r="K40"/>
      <c r="L40"/>
      <c r="O40"/>
    </row>
    <row r="41" spans="2:15">
      <c r="B41"/>
      <c r="C41"/>
      <c r="D41"/>
      <c r="E41"/>
      <c r="F41"/>
      <c r="G41"/>
      <c r="H41"/>
      <c r="I41"/>
      <c r="J41"/>
      <c r="K41"/>
      <c r="L41"/>
      <c r="O41"/>
    </row>
    <row r="42" spans="2:15" hidden="1">
      <c r="B42"/>
      <c r="C42"/>
      <c r="D42"/>
      <c r="E42"/>
      <c r="F42"/>
      <c r="G42"/>
      <c r="H42"/>
      <c r="I42"/>
      <c r="J42"/>
      <c r="K42"/>
      <c r="L42"/>
      <c r="O42"/>
    </row>
    <row r="43" spans="2:15" hidden="1">
      <c r="B43"/>
      <c r="C43"/>
      <c r="D43"/>
      <c r="E43"/>
      <c r="F43"/>
      <c r="G43"/>
      <c r="H43"/>
      <c r="I43"/>
      <c r="J43"/>
      <c r="K43"/>
      <c r="L43"/>
      <c r="O43"/>
    </row>
    <row r="44" spans="2:15" hidden="1">
      <c r="B44"/>
      <c r="C44"/>
      <c r="D44"/>
      <c r="E44"/>
      <c r="F44"/>
      <c r="G44"/>
      <c r="H44"/>
      <c r="I44"/>
      <c r="J44"/>
      <c r="K44"/>
      <c r="L44"/>
      <c r="O44"/>
    </row>
    <row r="45" spans="2:15" hidden="1">
      <c r="B45"/>
      <c r="C45"/>
      <c r="D45"/>
      <c r="E45"/>
      <c r="F45"/>
      <c r="G45"/>
      <c r="H45"/>
      <c r="I45"/>
      <c r="J45"/>
      <c r="K45"/>
      <c r="L45"/>
      <c r="O45"/>
    </row>
    <row r="46" spans="2:15" hidden="1">
      <c r="B46"/>
      <c r="C46"/>
      <c r="D46"/>
      <c r="E46"/>
      <c r="F46"/>
      <c r="G46"/>
      <c r="H46"/>
      <c r="I46"/>
      <c r="J46"/>
      <c r="K46"/>
      <c r="L46"/>
      <c r="O46"/>
    </row>
    <row r="47" spans="2:15" hidden="1" outlineLevel="1">
      <c r="B47"/>
      <c r="C47"/>
      <c r="D47"/>
      <c r="E47"/>
      <c r="F47"/>
      <c r="G47"/>
      <c r="H47"/>
      <c r="I47"/>
      <c r="J47"/>
      <c r="K47"/>
      <c r="L47"/>
      <c r="O47"/>
    </row>
    <row r="48" spans="2:15" hidden="1" outlineLevel="1">
      <c r="B48"/>
      <c r="C48"/>
      <c r="D48"/>
      <c r="E48"/>
      <c r="F48"/>
      <c r="G48"/>
      <c r="H48"/>
      <c r="I48"/>
      <c r="J48"/>
      <c r="K48"/>
      <c r="L48"/>
      <c r="O48"/>
    </row>
    <row r="49" spans="2:15" hidden="1" outlineLevel="1">
      <c r="B49"/>
      <c r="C49"/>
      <c r="D49"/>
      <c r="E49"/>
      <c r="F49"/>
      <c r="G49"/>
      <c r="H49"/>
      <c r="I49"/>
      <c r="J49"/>
      <c r="K49"/>
      <c r="L49"/>
      <c r="O49"/>
    </row>
    <row r="50" spans="2:15" hidden="1" outlineLevel="1">
      <c r="B50"/>
      <c r="C50"/>
      <c r="D50"/>
      <c r="E50"/>
      <c r="F50"/>
      <c r="G50"/>
      <c r="H50"/>
      <c r="I50"/>
      <c r="J50"/>
      <c r="K50"/>
      <c r="L50"/>
      <c r="O50"/>
    </row>
    <row r="51" spans="2:15" hidden="1" outlineLevel="1">
      <c r="B51"/>
      <c r="C51"/>
      <c r="D51"/>
      <c r="E51"/>
      <c r="F51"/>
      <c r="G51"/>
      <c r="H51"/>
      <c r="I51"/>
      <c r="J51"/>
      <c r="K51"/>
      <c r="L51"/>
      <c r="O51"/>
    </row>
    <row r="52" spans="2:15" hidden="1" outlineLevel="1">
      <c r="B52"/>
      <c r="C52"/>
      <c r="D52"/>
      <c r="E52"/>
      <c r="F52"/>
      <c r="G52"/>
      <c r="H52"/>
      <c r="I52"/>
      <c r="J52"/>
      <c r="K52"/>
      <c r="L52"/>
      <c r="O52"/>
    </row>
    <row r="53" spans="2:15" hidden="1" outlineLevel="1">
      <c r="B53"/>
      <c r="C53"/>
      <c r="D53"/>
      <c r="E53"/>
      <c r="F53"/>
      <c r="G53"/>
      <c r="H53"/>
      <c r="I53"/>
      <c r="J53"/>
      <c r="K53"/>
      <c r="L53"/>
      <c r="O53"/>
    </row>
    <row r="54" spans="2:15" hidden="1" outlineLevel="1">
      <c r="B54"/>
      <c r="C54"/>
      <c r="D54"/>
      <c r="E54"/>
      <c r="F54"/>
      <c r="G54"/>
      <c r="H54"/>
      <c r="I54"/>
      <c r="J54"/>
      <c r="K54"/>
      <c r="L54"/>
      <c r="O54"/>
    </row>
    <row r="55" spans="2:15" hidden="1" outlineLevel="1">
      <c r="B55"/>
      <c r="C55"/>
      <c r="D55"/>
      <c r="E55"/>
      <c r="F55"/>
      <c r="G55"/>
      <c r="H55"/>
      <c r="I55"/>
      <c r="J55"/>
      <c r="K55"/>
      <c r="L55"/>
      <c r="O55"/>
    </row>
    <row r="56" spans="2:15" hidden="1" outlineLevel="1">
      <c r="B56"/>
      <c r="C56"/>
      <c r="D56"/>
      <c r="E56"/>
      <c r="F56"/>
      <c r="G56"/>
      <c r="H56"/>
      <c r="I56"/>
      <c r="J56"/>
      <c r="K56"/>
      <c r="L56"/>
      <c r="O56"/>
    </row>
    <row r="57" spans="2:15" hidden="1" outlineLevel="1">
      <c r="B57"/>
      <c r="C57"/>
      <c r="D57"/>
      <c r="E57"/>
      <c r="F57"/>
      <c r="G57"/>
      <c r="H57"/>
      <c r="I57"/>
      <c r="J57"/>
      <c r="K57"/>
      <c r="L57"/>
      <c r="O57"/>
    </row>
    <row r="58" spans="2:15" hidden="1" outlineLevel="1">
      <c r="B58"/>
      <c r="C58"/>
      <c r="D58"/>
      <c r="E58"/>
      <c r="F58"/>
      <c r="G58"/>
      <c r="H58"/>
      <c r="I58"/>
      <c r="J58"/>
      <c r="K58"/>
      <c r="L58"/>
      <c r="O58"/>
    </row>
    <row r="59" spans="2:15" hidden="1" outlineLevel="1">
      <c r="B59"/>
      <c r="C59"/>
      <c r="D59"/>
      <c r="E59"/>
      <c r="F59"/>
      <c r="G59"/>
      <c r="H59"/>
      <c r="I59"/>
      <c r="J59"/>
      <c r="K59"/>
      <c r="L59"/>
      <c r="O59"/>
    </row>
    <row r="60" spans="2:15" hidden="1" outlineLevel="1">
      <c r="B60"/>
      <c r="C60"/>
      <c r="D60"/>
      <c r="E60"/>
      <c r="F60"/>
      <c r="G60"/>
      <c r="H60"/>
      <c r="I60"/>
      <c r="J60"/>
      <c r="K60"/>
      <c r="L60"/>
      <c r="O60"/>
    </row>
    <row r="61" spans="2:15" hidden="1" outlineLevel="1">
      <c r="B61"/>
      <c r="C61"/>
      <c r="D61"/>
      <c r="E61"/>
      <c r="F61"/>
      <c r="G61"/>
      <c r="H61"/>
      <c r="I61"/>
      <c r="J61"/>
      <c r="K61"/>
      <c r="L61"/>
      <c r="O61"/>
    </row>
    <row r="62" spans="2:15" hidden="1" outlineLevel="1">
      <c r="B62"/>
      <c r="C62"/>
      <c r="D62"/>
      <c r="E62"/>
      <c r="F62"/>
      <c r="G62"/>
      <c r="H62"/>
      <c r="I62"/>
      <c r="J62"/>
      <c r="K62"/>
      <c r="L62"/>
      <c r="O62"/>
    </row>
    <row r="63" spans="2:15" hidden="1" outlineLevel="1">
      <c r="B63"/>
      <c r="C63"/>
      <c r="D63"/>
      <c r="E63"/>
      <c r="F63"/>
      <c r="G63"/>
      <c r="H63"/>
      <c r="I63"/>
      <c r="J63"/>
      <c r="K63"/>
      <c r="L63"/>
      <c r="O63"/>
    </row>
    <row r="64" spans="2:15" hidden="1" outlineLevel="1">
      <c r="B64"/>
      <c r="C64"/>
      <c r="D64"/>
      <c r="E64"/>
      <c r="F64"/>
      <c r="G64"/>
      <c r="H64"/>
      <c r="I64"/>
      <c r="J64"/>
      <c r="K64"/>
      <c r="L64"/>
      <c r="O64"/>
    </row>
    <row r="65" spans="2:15" hidden="1" outlineLevel="1">
      <c r="B65"/>
      <c r="C65"/>
      <c r="D65"/>
      <c r="E65"/>
      <c r="F65"/>
      <c r="G65"/>
      <c r="H65"/>
      <c r="I65"/>
      <c r="J65"/>
      <c r="K65"/>
      <c r="L65"/>
      <c r="O65"/>
    </row>
    <row r="66" spans="2:15" hidden="1" outlineLevel="1">
      <c r="B66"/>
      <c r="C66"/>
      <c r="D66"/>
      <c r="E66"/>
      <c r="F66"/>
      <c r="G66"/>
      <c r="H66"/>
      <c r="I66"/>
      <c r="J66"/>
      <c r="K66"/>
      <c r="L66"/>
      <c r="O66"/>
    </row>
    <row r="67" spans="2:15" hidden="1" outlineLevel="1">
      <c r="B67"/>
      <c r="C67"/>
      <c r="D67"/>
      <c r="E67"/>
      <c r="F67"/>
      <c r="G67"/>
      <c r="H67"/>
      <c r="I67"/>
      <c r="J67"/>
      <c r="K67"/>
      <c r="L67"/>
      <c r="O67"/>
    </row>
    <row r="68" spans="2:15" hidden="1" outlineLevel="1">
      <c r="B68"/>
      <c r="C68"/>
      <c r="D68"/>
      <c r="E68"/>
      <c r="F68"/>
      <c r="G68"/>
      <c r="H68"/>
      <c r="I68"/>
      <c r="J68"/>
      <c r="K68"/>
      <c r="L68"/>
      <c r="O68"/>
    </row>
    <row r="69" spans="2:15" hidden="1" outlineLevel="1">
      <c r="B69"/>
      <c r="C69"/>
      <c r="D69"/>
      <c r="E69"/>
      <c r="F69"/>
      <c r="G69"/>
      <c r="H69"/>
      <c r="I69"/>
      <c r="J69"/>
      <c r="K69"/>
      <c r="L69"/>
      <c r="O69"/>
    </row>
    <row r="70" spans="2:15" hidden="1" outlineLevel="1">
      <c r="B70"/>
      <c r="C70"/>
      <c r="D70"/>
      <c r="E70"/>
      <c r="F70"/>
      <c r="G70"/>
      <c r="H70"/>
      <c r="I70"/>
      <c r="J70"/>
      <c r="K70"/>
      <c r="L70"/>
      <c r="O70"/>
    </row>
    <row r="71" spans="2:15" hidden="1" outlineLevel="1">
      <c r="B71"/>
      <c r="C71"/>
      <c r="D71"/>
      <c r="E71"/>
      <c r="F71"/>
      <c r="G71"/>
      <c r="H71"/>
      <c r="I71"/>
      <c r="J71"/>
      <c r="K71"/>
      <c r="L71"/>
      <c r="O71"/>
    </row>
    <row r="72" spans="2:15" hidden="1" outlineLevel="1">
      <c r="B72"/>
      <c r="C72"/>
      <c r="D72"/>
      <c r="E72"/>
      <c r="F72"/>
      <c r="G72"/>
      <c r="H72"/>
      <c r="I72"/>
      <c r="J72"/>
      <c r="K72"/>
      <c r="L72"/>
      <c r="O72"/>
    </row>
    <row r="73" spans="2:15" hidden="1" collapsed="1">
      <c r="B73"/>
      <c r="C73"/>
      <c r="D73"/>
      <c r="E73"/>
      <c r="F73"/>
      <c r="G73"/>
      <c r="H73"/>
      <c r="I73"/>
      <c r="J73"/>
      <c r="K73"/>
      <c r="L73"/>
      <c r="O73"/>
    </row>
    <row r="74" spans="2:15" hidden="1">
      <c r="B74"/>
      <c r="C74"/>
      <c r="D74"/>
      <c r="E74"/>
      <c r="F74"/>
      <c r="G74"/>
      <c r="H74"/>
      <c r="I74"/>
      <c r="J74"/>
      <c r="K74"/>
      <c r="L74"/>
      <c r="O74"/>
    </row>
    <row r="75" spans="2:15" hidden="1">
      <c r="B75"/>
      <c r="C75"/>
      <c r="D75"/>
      <c r="E75"/>
      <c r="F75"/>
      <c r="G75"/>
      <c r="H75"/>
      <c r="I75"/>
      <c r="J75"/>
      <c r="K75"/>
      <c r="L75"/>
      <c r="O75"/>
    </row>
    <row r="76" spans="2:15" hidden="1">
      <c r="B76"/>
      <c r="C76"/>
      <c r="D76"/>
      <c r="E76"/>
      <c r="F76"/>
      <c r="G76"/>
      <c r="H76"/>
      <c r="I76"/>
      <c r="J76"/>
      <c r="K76"/>
      <c r="L76"/>
      <c r="O76"/>
    </row>
    <row r="77" spans="2:15" hidden="1">
      <c r="B77"/>
      <c r="C77"/>
      <c r="D77"/>
      <c r="E77"/>
      <c r="F77"/>
      <c r="G77"/>
      <c r="H77"/>
      <c r="I77"/>
      <c r="J77"/>
      <c r="K77"/>
      <c r="L77"/>
      <c r="O77"/>
    </row>
    <row r="78" spans="2:15" hidden="1">
      <c r="B78"/>
      <c r="C78"/>
      <c r="D78"/>
      <c r="E78"/>
      <c r="F78"/>
      <c r="G78"/>
      <c r="H78"/>
      <c r="I78"/>
      <c r="J78"/>
      <c r="K78"/>
      <c r="L78"/>
      <c r="O78"/>
    </row>
    <row r="79" spans="2:15" hidden="1">
      <c r="B79"/>
      <c r="C79"/>
      <c r="D79"/>
      <c r="E79"/>
      <c r="F79"/>
      <c r="G79"/>
      <c r="H79"/>
      <c r="I79"/>
      <c r="J79"/>
      <c r="K79"/>
      <c r="L79"/>
      <c r="O79"/>
    </row>
    <row r="80" spans="2:15" hidden="1">
      <c r="B80"/>
      <c r="C80"/>
      <c r="D80"/>
      <c r="E80"/>
      <c r="F80"/>
      <c r="G80"/>
      <c r="H80"/>
      <c r="I80"/>
      <c r="J80"/>
      <c r="K80"/>
      <c r="L80"/>
      <c r="O80"/>
    </row>
    <row r="81" spans="2:15" hidden="1">
      <c r="B81"/>
      <c r="C81"/>
      <c r="D81"/>
      <c r="E81"/>
      <c r="F81"/>
      <c r="G81"/>
      <c r="H81"/>
      <c r="I81"/>
      <c r="J81"/>
      <c r="K81"/>
      <c r="L81"/>
      <c r="O81"/>
    </row>
    <row r="82" spans="2:15" hidden="1">
      <c r="B82"/>
      <c r="C82"/>
      <c r="D82"/>
      <c r="E82"/>
      <c r="F82"/>
      <c r="G82"/>
      <c r="H82"/>
      <c r="I82"/>
      <c r="J82"/>
      <c r="K82"/>
      <c r="L82"/>
      <c r="O82"/>
    </row>
    <row r="83" spans="2:15" hidden="1">
      <c r="B83"/>
      <c r="C83"/>
      <c r="D83"/>
      <c r="E83"/>
      <c r="F83"/>
      <c r="G83"/>
      <c r="H83"/>
      <c r="I83"/>
      <c r="J83"/>
      <c r="K83"/>
      <c r="L83"/>
      <c r="O83"/>
    </row>
    <row r="84" spans="2:15" hidden="1">
      <c r="B84"/>
      <c r="C84"/>
      <c r="D84"/>
      <c r="E84"/>
      <c r="F84"/>
      <c r="G84"/>
      <c r="H84"/>
      <c r="I84"/>
      <c r="J84"/>
      <c r="K84"/>
      <c r="L84"/>
      <c r="O84"/>
    </row>
    <row r="85" spans="2:15" hidden="1">
      <c r="B85"/>
      <c r="C85"/>
      <c r="D85"/>
      <c r="E85"/>
      <c r="F85"/>
      <c r="G85"/>
      <c r="H85"/>
      <c r="I85"/>
      <c r="J85"/>
      <c r="K85"/>
      <c r="L85"/>
      <c r="O85"/>
    </row>
    <row r="86" spans="2:15" hidden="1">
      <c r="B86"/>
      <c r="C86"/>
      <c r="D86"/>
      <c r="E86"/>
      <c r="F86"/>
      <c r="G86"/>
      <c r="H86"/>
      <c r="I86"/>
      <c r="J86"/>
      <c r="K86"/>
      <c r="L86"/>
      <c r="O86"/>
    </row>
    <row r="87" spans="2:15" hidden="1">
      <c r="B87"/>
      <c r="C87"/>
      <c r="D87"/>
      <c r="E87"/>
      <c r="F87"/>
      <c r="G87"/>
      <c r="H87"/>
      <c r="I87"/>
      <c r="J87"/>
      <c r="K87"/>
      <c r="L87"/>
      <c r="O87"/>
    </row>
    <row r="88" spans="2:15" hidden="1">
      <c r="B88"/>
      <c r="C88"/>
      <c r="D88"/>
      <c r="E88"/>
      <c r="F88"/>
      <c r="G88"/>
      <c r="H88"/>
      <c r="I88"/>
      <c r="J88"/>
      <c r="K88"/>
      <c r="L88"/>
      <c r="O88"/>
    </row>
    <row r="89" spans="2:15" hidden="1">
      <c r="B89"/>
      <c r="C89"/>
      <c r="D89"/>
      <c r="E89"/>
      <c r="F89"/>
      <c r="G89"/>
      <c r="H89"/>
      <c r="I89"/>
      <c r="J89"/>
      <c r="K89"/>
      <c r="L89"/>
      <c r="O89"/>
    </row>
    <row r="90" spans="2:15" hidden="1">
      <c r="B90"/>
      <c r="C90"/>
      <c r="D90"/>
      <c r="E90"/>
      <c r="F90"/>
      <c r="G90"/>
      <c r="H90"/>
      <c r="I90"/>
      <c r="J90"/>
      <c r="K90"/>
      <c r="L90"/>
      <c r="O90"/>
    </row>
    <row r="91" spans="2:15" hidden="1">
      <c r="B91"/>
      <c r="C91"/>
      <c r="D91"/>
      <c r="E91"/>
      <c r="F91"/>
      <c r="G91"/>
      <c r="H91"/>
      <c r="I91"/>
      <c r="J91"/>
      <c r="K91"/>
      <c r="L91"/>
      <c r="O91"/>
    </row>
    <row r="92" spans="2:15" hidden="1">
      <c r="B92"/>
      <c r="C92"/>
      <c r="D92"/>
      <c r="E92"/>
      <c r="F92"/>
      <c r="G92"/>
      <c r="H92"/>
      <c r="I92"/>
      <c r="J92"/>
      <c r="K92"/>
      <c r="L92"/>
      <c r="O92"/>
    </row>
    <row r="93" spans="2:15" hidden="1">
      <c r="B93"/>
      <c r="C93"/>
      <c r="D93"/>
      <c r="E93"/>
      <c r="F93"/>
      <c r="G93"/>
      <c r="H93"/>
      <c r="I93"/>
      <c r="J93"/>
      <c r="K93"/>
      <c r="L93"/>
      <c r="O93"/>
    </row>
    <row r="94" spans="2:15" hidden="1">
      <c r="B94"/>
      <c r="C94"/>
      <c r="D94"/>
      <c r="E94"/>
      <c r="F94"/>
      <c r="G94"/>
      <c r="H94"/>
      <c r="I94"/>
      <c r="J94"/>
      <c r="K94"/>
      <c r="L94"/>
      <c r="O94"/>
    </row>
    <row r="95" spans="2:15" hidden="1">
      <c r="B95"/>
      <c r="C95"/>
      <c r="D95"/>
      <c r="E95"/>
      <c r="F95"/>
      <c r="G95"/>
      <c r="H95"/>
      <c r="I95"/>
      <c r="J95"/>
      <c r="K95"/>
      <c r="L95"/>
      <c r="O95"/>
    </row>
    <row r="96" spans="2:15" hidden="1">
      <c r="B96"/>
      <c r="C96"/>
      <c r="D96"/>
      <c r="E96"/>
      <c r="F96"/>
      <c r="G96"/>
      <c r="H96"/>
      <c r="I96"/>
      <c r="J96"/>
      <c r="K96"/>
      <c r="L96"/>
      <c r="O96"/>
    </row>
    <row r="97" spans="2:5" hidden="1">
      <c r="B97" s="78"/>
      <c r="C97" s="78"/>
      <c r="D97" s="78"/>
      <c r="E97" s="78"/>
    </row>
    <row r="98" spans="2:5" hidden="1">
      <c r="B98" s="78"/>
      <c r="C98" s="78"/>
      <c r="D98" s="78"/>
      <c r="E98" s="78"/>
    </row>
    <row r="99" spans="2:5" hidden="1">
      <c r="B99" s="78"/>
      <c r="C99" s="78"/>
      <c r="D99" s="78"/>
      <c r="E99" s="78"/>
    </row>
  </sheetData>
  <mergeCells count="1">
    <mergeCell ref="B5:L5"/>
  </mergeCells>
  <phoneticPr fontId="6" type="noConversion"/>
  <dataValidations count="2">
    <dataValidation type="date" allowBlank="1" showInputMessage="1" showErrorMessage="1" errorTitle="Must be a date" error="dd/mm/yy format between 01/01/2000 and 31/12/2021" sqref="C3" xr:uid="{00000000-0002-0000-0900-000001000000}">
      <formula1>36526</formula1>
      <formula2>44561</formula2>
    </dataValidation>
    <dataValidation type="decimal" allowBlank="1" showInputMessage="1" showErrorMessage="1" errorTitle="Ages" error="Should be between 35 and 100" sqref="C7:L27" xr:uid="{F197077A-AD97-415E-8F72-5E4042B65A0E}">
      <formula1>35</formula1>
      <formula2>100</formula2>
    </dataValidation>
  </dataValidations>
  <pageMargins left="0.7" right="0.7" top="0.75" bottom="0.75" header="0.3" footer="0.3"/>
  <pageSetup scale="62"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autoPageBreaks="0" fitToPage="1"/>
  </sheetPr>
  <dimension ref="A1:V68"/>
  <sheetViews>
    <sheetView showGridLines="0" zoomScale="60" zoomScaleNormal="60" workbookViewId="0">
      <selection activeCell="U35" sqref="U35"/>
    </sheetView>
  </sheetViews>
  <sheetFormatPr defaultColWidth="0" defaultRowHeight="12.75" zeroHeight="1" outlineLevelRow="1"/>
  <cols>
    <col min="1" max="1" width="3.7109375" customWidth="1"/>
    <col min="2" max="2" width="16" customWidth="1"/>
    <col min="3" max="5" width="10.7109375" customWidth="1"/>
    <col min="6" max="6" width="16.5703125" customWidth="1"/>
    <col min="7" max="9" width="11.42578125" customWidth="1"/>
    <col min="10" max="10" width="15.140625" customWidth="1"/>
    <col min="11" max="11" width="19" customWidth="1"/>
    <col min="12" max="15" width="10.5703125" customWidth="1"/>
    <col min="16" max="16" width="16" customWidth="1"/>
    <col min="17" max="19" width="14.7109375" customWidth="1"/>
    <col min="20" max="20" width="15.42578125" bestFit="1" customWidth="1"/>
    <col min="21" max="21" width="20.140625" bestFit="1" customWidth="1"/>
    <col min="22" max="22" width="9.85546875" customWidth="1"/>
    <col min="23" max="16384" width="9.85546875" hidden="1"/>
  </cols>
  <sheetData>
    <row r="1" spans="1:21" ht="15.75">
      <c r="A1" s="31" t="s">
        <v>48</v>
      </c>
    </row>
    <row r="2" spans="1:21"/>
    <row r="3" spans="1:21">
      <c r="B3" s="10" t="s">
        <v>1</v>
      </c>
      <c r="C3" s="53">
        <v>44561</v>
      </c>
    </row>
    <row r="4" spans="1:21"/>
    <row r="5" spans="1:21" ht="45" customHeight="1">
      <c r="C5" s="305" t="s">
        <v>49</v>
      </c>
      <c r="D5" s="306"/>
      <c r="E5" s="306"/>
      <c r="F5" s="307"/>
      <c r="G5" s="305" t="s">
        <v>50</v>
      </c>
      <c r="H5" s="306"/>
      <c r="I5" s="306"/>
      <c r="J5" s="307"/>
      <c r="K5" s="308" t="s">
        <v>51</v>
      </c>
      <c r="L5" s="305" t="s">
        <v>52</v>
      </c>
      <c r="M5" s="306"/>
      <c r="N5" s="306"/>
      <c r="O5" s="306"/>
      <c r="P5" s="307"/>
      <c r="Q5" s="305" t="s">
        <v>53</v>
      </c>
      <c r="R5" s="306"/>
      <c r="S5" s="306"/>
      <c r="T5" s="306"/>
      <c r="U5" s="307"/>
    </row>
    <row r="6" spans="1:21" ht="43.35" customHeight="1">
      <c r="B6" s="1" t="s">
        <v>3</v>
      </c>
      <c r="C6" s="4" t="s">
        <v>54</v>
      </c>
      <c r="D6" s="28" t="s">
        <v>55</v>
      </c>
      <c r="E6" s="2" t="s">
        <v>56</v>
      </c>
      <c r="F6" s="80" t="s">
        <v>57</v>
      </c>
      <c r="G6" s="4" t="s">
        <v>58</v>
      </c>
      <c r="H6" s="28" t="s">
        <v>59</v>
      </c>
      <c r="I6" s="2" t="s">
        <v>56</v>
      </c>
      <c r="J6" s="63" t="s">
        <v>57</v>
      </c>
      <c r="K6" s="309"/>
      <c r="L6" s="4" t="s">
        <v>60</v>
      </c>
      <c r="M6" s="2" t="s">
        <v>61</v>
      </c>
      <c r="N6" s="28" t="s">
        <v>62</v>
      </c>
      <c r="O6" s="2" t="s">
        <v>56</v>
      </c>
      <c r="P6" s="80" t="s">
        <v>57</v>
      </c>
      <c r="Q6" s="4" t="s">
        <v>60</v>
      </c>
      <c r="R6" s="2" t="s">
        <v>61</v>
      </c>
      <c r="S6" s="28" t="s">
        <v>62</v>
      </c>
      <c r="T6" s="2" t="s">
        <v>56</v>
      </c>
      <c r="U6" s="80" t="s">
        <v>57</v>
      </c>
    </row>
    <row r="7" spans="1:21">
      <c r="B7" s="196">
        <v>2001</v>
      </c>
      <c r="C7" s="215">
        <v>118</v>
      </c>
      <c r="D7" s="263">
        <v>202</v>
      </c>
      <c r="E7" s="194">
        <v>528</v>
      </c>
      <c r="F7" s="195">
        <v>848</v>
      </c>
      <c r="G7" s="263">
        <v>285.14285714285711</v>
      </c>
      <c r="H7" s="263">
        <v>7.8571428571428568</v>
      </c>
      <c r="I7" s="194">
        <v>555</v>
      </c>
      <c r="J7" s="195">
        <v>848</v>
      </c>
      <c r="K7" s="193"/>
      <c r="L7" s="263">
        <v>86</v>
      </c>
      <c r="M7" s="263">
        <v>6</v>
      </c>
      <c r="N7" s="263">
        <v>2</v>
      </c>
      <c r="O7" s="194">
        <v>754</v>
      </c>
      <c r="P7" s="195">
        <v>848</v>
      </c>
      <c r="Q7" s="263">
        <v>5006135.3200000012</v>
      </c>
      <c r="R7" s="263">
        <v>363809.25999999995</v>
      </c>
      <c r="S7" s="263">
        <v>191996.38</v>
      </c>
      <c r="T7" s="194">
        <v>43073015.100000001</v>
      </c>
      <c r="U7" s="195">
        <v>48634956.060000002</v>
      </c>
    </row>
    <row r="8" spans="1:21">
      <c r="B8" s="196">
        <f t="shared" ref="B8:B27" si="0">B7+1</f>
        <v>2002</v>
      </c>
      <c r="C8" s="215">
        <v>128</v>
      </c>
      <c r="D8" s="263">
        <v>206</v>
      </c>
      <c r="E8" s="194">
        <v>532</v>
      </c>
      <c r="F8" s="195">
        <v>866</v>
      </c>
      <c r="G8" s="263">
        <v>297.90721649484533</v>
      </c>
      <c r="H8" s="263">
        <v>9.0927835051546388</v>
      </c>
      <c r="I8" s="194">
        <v>559</v>
      </c>
      <c r="J8" s="195">
        <v>866</v>
      </c>
      <c r="K8" s="193"/>
      <c r="L8" s="263">
        <v>100</v>
      </c>
      <c r="M8" s="263">
        <v>9</v>
      </c>
      <c r="N8" s="263">
        <v>2</v>
      </c>
      <c r="O8" s="194">
        <v>755</v>
      </c>
      <c r="P8" s="195">
        <v>866</v>
      </c>
      <c r="Q8" s="263">
        <v>5217564.6700000009</v>
      </c>
      <c r="R8" s="263">
        <v>352471.52</v>
      </c>
      <c r="S8" s="263">
        <v>141780.75</v>
      </c>
      <c r="T8" s="194">
        <v>42970588.240000002</v>
      </c>
      <c r="U8" s="195">
        <v>48682405.180000007</v>
      </c>
    </row>
    <row r="9" spans="1:21">
      <c r="B9" s="196">
        <f t="shared" si="0"/>
        <v>2003</v>
      </c>
      <c r="C9" s="215">
        <v>159</v>
      </c>
      <c r="D9" s="263">
        <v>299</v>
      </c>
      <c r="E9" s="194">
        <v>830</v>
      </c>
      <c r="F9" s="195">
        <v>1288</v>
      </c>
      <c r="G9" s="263">
        <v>419.5929648241206</v>
      </c>
      <c r="H9" s="263">
        <v>10.407035175879397</v>
      </c>
      <c r="I9" s="194">
        <v>858</v>
      </c>
      <c r="J9" s="195">
        <v>1288</v>
      </c>
      <c r="K9" s="193"/>
      <c r="L9" s="263">
        <v>113</v>
      </c>
      <c r="M9" s="263">
        <v>4</v>
      </c>
      <c r="N9" s="263">
        <v>8</v>
      </c>
      <c r="O9" s="194">
        <v>1163</v>
      </c>
      <c r="P9" s="195">
        <v>1288</v>
      </c>
      <c r="Q9" s="263">
        <v>6085733.8200000003</v>
      </c>
      <c r="R9" s="263">
        <v>132263.54</v>
      </c>
      <c r="S9" s="263">
        <v>430455.08</v>
      </c>
      <c r="T9" s="194">
        <v>69175013.817494869</v>
      </c>
      <c r="U9" s="195">
        <v>75823466.257494867</v>
      </c>
    </row>
    <row r="10" spans="1:21">
      <c r="B10" s="196">
        <f t="shared" si="0"/>
        <v>2004</v>
      </c>
      <c r="C10" s="215">
        <v>208</v>
      </c>
      <c r="D10" s="263">
        <v>314</v>
      </c>
      <c r="E10" s="194">
        <v>743</v>
      </c>
      <c r="F10" s="195">
        <v>1265</v>
      </c>
      <c r="G10" s="263">
        <v>456.15384615384613</v>
      </c>
      <c r="H10" s="263">
        <v>20.846153846153847</v>
      </c>
      <c r="I10" s="194">
        <v>788</v>
      </c>
      <c r="J10" s="195">
        <v>1265</v>
      </c>
      <c r="K10" s="193"/>
      <c r="L10" s="263">
        <v>169</v>
      </c>
      <c r="M10" s="263">
        <v>10</v>
      </c>
      <c r="N10" s="263">
        <v>6</v>
      </c>
      <c r="O10" s="194">
        <v>1080</v>
      </c>
      <c r="P10" s="195">
        <v>1265</v>
      </c>
      <c r="Q10" s="263">
        <v>9574780.689999992</v>
      </c>
      <c r="R10" s="263">
        <v>484647.65</v>
      </c>
      <c r="S10" s="263">
        <v>313992</v>
      </c>
      <c r="T10" s="194">
        <v>64055031.790000007</v>
      </c>
      <c r="U10" s="195">
        <v>74428452.129999995</v>
      </c>
    </row>
    <row r="11" spans="1:21">
      <c r="B11" s="196">
        <f t="shared" si="0"/>
        <v>2005</v>
      </c>
      <c r="C11" s="215">
        <v>194</v>
      </c>
      <c r="D11" s="263">
        <v>345</v>
      </c>
      <c r="E11" s="194">
        <v>727</v>
      </c>
      <c r="F11" s="195">
        <v>1266</v>
      </c>
      <c r="G11" s="263">
        <v>496.62541806020067</v>
      </c>
      <c r="H11" s="263">
        <v>15.374581939799331</v>
      </c>
      <c r="I11" s="194">
        <v>754</v>
      </c>
      <c r="J11" s="195">
        <v>1266</v>
      </c>
      <c r="K11" s="193"/>
      <c r="L11" s="263">
        <v>179</v>
      </c>
      <c r="M11" s="263">
        <v>18</v>
      </c>
      <c r="N11" s="263">
        <v>7</v>
      </c>
      <c r="O11" s="194">
        <v>1062</v>
      </c>
      <c r="P11" s="195">
        <v>1266</v>
      </c>
      <c r="Q11" s="263">
        <v>10193614.840000004</v>
      </c>
      <c r="R11" s="263">
        <v>831013.73</v>
      </c>
      <c r="S11" s="263">
        <v>164514.01999999999</v>
      </c>
      <c r="T11" s="194">
        <v>69899630.319999993</v>
      </c>
      <c r="U11" s="195">
        <v>81088772.909999996</v>
      </c>
    </row>
    <row r="12" spans="1:21">
      <c r="B12" s="196">
        <f t="shared" si="0"/>
        <v>2006</v>
      </c>
      <c r="C12" s="215">
        <v>205</v>
      </c>
      <c r="D12" s="263">
        <v>459</v>
      </c>
      <c r="E12" s="194">
        <v>1035</v>
      </c>
      <c r="F12" s="195">
        <v>1699</v>
      </c>
      <c r="G12" s="263">
        <v>623.84732824427488</v>
      </c>
      <c r="H12" s="263">
        <v>20.152671755725191</v>
      </c>
      <c r="I12" s="194">
        <v>1055</v>
      </c>
      <c r="J12" s="195">
        <v>1699</v>
      </c>
      <c r="K12" s="193"/>
      <c r="L12" s="263">
        <v>212</v>
      </c>
      <c r="M12" s="263">
        <v>11</v>
      </c>
      <c r="N12" s="263">
        <v>3</v>
      </c>
      <c r="O12" s="194">
        <v>1473</v>
      </c>
      <c r="P12" s="195">
        <v>1699</v>
      </c>
      <c r="Q12" s="263">
        <v>10883589.180000003</v>
      </c>
      <c r="R12" s="263">
        <v>828344.27999999991</v>
      </c>
      <c r="S12" s="263">
        <v>38592.129999999997</v>
      </c>
      <c r="T12" s="194">
        <v>104636251.6740523</v>
      </c>
      <c r="U12" s="195">
        <v>116386777.26405232</v>
      </c>
    </row>
    <row r="13" spans="1:21">
      <c r="B13" s="196">
        <f t="shared" si="0"/>
        <v>2007</v>
      </c>
      <c r="C13" s="215">
        <v>254</v>
      </c>
      <c r="D13" s="263">
        <v>435</v>
      </c>
      <c r="E13" s="194">
        <v>1238</v>
      </c>
      <c r="F13" s="195">
        <v>1927</v>
      </c>
      <c r="G13" s="263">
        <v>643.20190023752969</v>
      </c>
      <c r="H13" s="263">
        <v>30.798099762470308</v>
      </c>
      <c r="I13" s="194">
        <v>1253</v>
      </c>
      <c r="J13" s="195">
        <v>1927</v>
      </c>
      <c r="K13" s="193"/>
      <c r="L13" s="263">
        <v>184</v>
      </c>
      <c r="M13" s="263">
        <v>23</v>
      </c>
      <c r="N13" s="263">
        <v>6</v>
      </c>
      <c r="O13" s="194">
        <v>1714</v>
      </c>
      <c r="P13" s="195">
        <v>1927</v>
      </c>
      <c r="Q13" s="263">
        <v>11282612.190000001</v>
      </c>
      <c r="R13" s="263">
        <v>1753180.1899999997</v>
      </c>
      <c r="S13" s="263">
        <v>467339.92000000004</v>
      </c>
      <c r="T13" s="194">
        <v>124692403.68872587</v>
      </c>
      <c r="U13" s="195">
        <v>138195535.98872587</v>
      </c>
    </row>
    <row r="14" spans="1:21">
      <c r="B14" s="196">
        <f t="shared" si="0"/>
        <v>2008</v>
      </c>
      <c r="C14" s="215">
        <v>443</v>
      </c>
      <c r="D14" s="263">
        <v>441</v>
      </c>
      <c r="E14" s="194">
        <v>1395</v>
      </c>
      <c r="F14" s="195">
        <v>2279</v>
      </c>
      <c r="G14" s="263">
        <v>811.93624772313296</v>
      </c>
      <c r="H14" s="263">
        <v>58.063752276867035</v>
      </c>
      <c r="I14" s="194">
        <v>1409</v>
      </c>
      <c r="J14" s="195">
        <v>2279</v>
      </c>
      <c r="K14" s="193"/>
      <c r="L14" s="263">
        <v>291</v>
      </c>
      <c r="M14" s="263">
        <v>30</v>
      </c>
      <c r="N14" s="263">
        <v>3</v>
      </c>
      <c r="O14" s="194">
        <v>1955</v>
      </c>
      <c r="P14" s="195">
        <v>2279</v>
      </c>
      <c r="Q14" s="263">
        <v>16656984.249999996</v>
      </c>
      <c r="R14" s="263">
        <v>2226682.2100000004</v>
      </c>
      <c r="S14" s="263">
        <v>142156.22</v>
      </c>
      <c r="T14" s="194">
        <v>143417371.45992401</v>
      </c>
      <c r="U14" s="195">
        <v>162443194.13992399</v>
      </c>
    </row>
    <row r="15" spans="1:21">
      <c r="B15" s="196">
        <f t="shared" si="0"/>
        <v>2009</v>
      </c>
      <c r="C15" s="215">
        <v>554</v>
      </c>
      <c r="D15" s="263">
        <v>416</v>
      </c>
      <c r="E15" s="194">
        <v>1412</v>
      </c>
      <c r="F15" s="195">
        <v>2382</v>
      </c>
      <c r="G15" s="263">
        <v>911.79166666666663</v>
      </c>
      <c r="H15" s="263">
        <v>45.208333333333329</v>
      </c>
      <c r="I15" s="194">
        <v>1425</v>
      </c>
      <c r="J15" s="195">
        <v>2382</v>
      </c>
      <c r="K15" s="193"/>
      <c r="L15" s="263">
        <v>311</v>
      </c>
      <c r="M15" s="263">
        <v>19</v>
      </c>
      <c r="N15" s="263">
        <v>8</v>
      </c>
      <c r="O15" s="194">
        <v>2044</v>
      </c>
      <c r="P15" s="195">
        <v>2382</v>
      </c>
      <c r="Q15" s="263">
        <v>19191892.07</v>
      </c>
      <c r="R15" s="263">
        <v>500267.76</v>
      </c>
      <c r="S15" s="263">
        <v>210101.61000000002</v>
      </c>
      <c r="T15" s="194">
        <v>148548438.37986565</v>
      </c>
      <c r="U15" s="195">
        <v>168450699.81986564</v>
      </c>
    </row>
    <row r="16" spans="1:21">
      <c r="B16" s="196">
        <f t="shared" si="0"/>
        <v>2010</v>
      </c>
      <c r="C16" s="215">
        <v>585</v>
      </c>
      <c r="D16" s="263">
        <v>388</v>
      </c>
      <c r="E16" s="194">
        <v>1509</v>
      </c>
      <c r="F16" s="195">
        <v>2482</v>
      </c>
      <c r="G16" s="263">
        <v>910.17114093959731</v>
      </c>
      <c r="H16" s="263">
        <v>46.828859060402685</v>
      </c>
      <c r="I16" s="194">
        <v>1525</v>
      </c>
      <c r="J16" s="195">
        <v>2482</v>
      </c>
      <c r="K16" s="193"/>
      <c r="L16" s="263">
        <v>312</v>
      </c>
      <c r="M16" s="263">
        <v>23</v>
      </c>
      <c r="N16" s="263">
        <v>2</v>
      </c>
      <c r="O16" s="194">
        <v>2145</v>
      </c>
      <c r="P16" s="195">
        <v>2482</v>
      </c>
      <c r="Q16" s="263">
        <v>19143167.169999994</v>
      </c>
      <c r="R16" s="263">
        <v>1747094.44</v>
      </c>
      <c r="S16" s="263">
        <v>18555.63</v>
      </c>
      <c r="T16" s="194">
        <v>160483327.68646273</v>
      </c>
      <c r="U16" s="195">
        <v>181392144.92646271</v>
      </c>
    </row>
    <row r="17" spans="2:21">
      <c r="B17" s="196">
        <f t="shared" si="0"/>
        <v>2011</v>
      </c>
      <c r="C17" s="215">
        <v>699</v>
      </c>
      <c r="D17" s="263">
        <v>388</v>
      </c>
      <c r="E17" s="194">
        <v>1696</v>
      </c>
      <c r="F17" s="195">
        <v>2783</v>
      </c>
      <c r="G17" s="263">
        <v>997.53082191780823</v>
      </c>
      <c r="H17" s="263">
        <v>60.469178082191775</v>
      </c>
      <c r="I17" s="194">
        <v>1725</v>
      </c>
      <c r="J17" s="195">
        <v>2783</v>
      </c>
      <c r="K17" s="193"/>
      <c r="L17" s="263">
        <v>385</v>
      </c>
      <c r="M17" s="263">
        <v>33</v>
      </c>
      <c r="N17" s="263">
        <v>5</v>
      </c>
      <c r="O17" s="194">
        <v>2360</v>
      </c>
      <c r="P17" s="195">
        <v>2783</v>
      </c>
      <c r="Q17" s="263">
        <v>20314818.260000013</v>
      </c>
      <c r="R17" s="263">
        <v>3797384.08</v>
      </c>
      <c r="S17" s="263">
        <v>192143.59</v>
      </c>
      <c r="T17" s="194">
        <v>173889013.81801507</v>
      </c>
      <c r="U17" s="195">
        <v>198193359.74801508</v>
      </c>
    </row>
    <row r="18" spans="2:21">
      <c r="B18" s="196">
        <f t="shared" si="0"/>
        <v>2012</v>
      </c>
      <c r="C18" s="215">
        <v>808</v>
      </c>
      <c r="D18" s="263">
        <v>420</v>
      </c>
      <c r="E18" s="194">
        <v>1658</v>
      </c>
      <c r="F18" s="195">
        <v>2886</v>
      </c>
      <c r="G18" s="263">
        <v>1122.7941176470588</v>
      </c>
      <c r="H18" s="263">
        <v>58.205882352941174</v>
      </c>
      <c r="I18" s="194">
        <v>1705</v>
      </c>
      <c r="J18" s="195">
        <v>2886</v>
      </c>
      <c r="K18" s="193"/>
      <c r="L18" s="263">
        <v>474</v>
      </c>
      <c r="M18" s="263">
        <v>22</v>
      </c>
      <c r="N18" s="263">
        <v>13</v>
      </c>
      <c r="O18" s="194">
        <v>2377</v>
      </c>
      <c r="P18" s="195">
        <v>2886</v>
      </c>
      <c r="Q18" s="263">
        <v>26878856.219999988</v>
      </c>
      <c r="R18" s="263">
        <v>2503170.4000000004</v>
      </c>
      <c r="S18" s="263">
        <v>1256756.98</v>
      </c>
      <c r="T18" s="194">
        <v>176247997.6286552</v>
      </c>
      <c r="U18" s="195">
        <v>206886781.22865516</v>
      </c>
    </row>
    <row r="19" spans="2:21">
      <c r="B19" s="196">
        <f t="shared" si="0"/>
        <v>2013</v>
      </c>
      <c r="C19" s="215">
        <v>837</v>
      </c>
      <c r="D19" s="263">
        <v>435</v>
      </c>
      <c r="E19" s="194">
        <v>1680</v>
      </c>
      <c r="F19" s="195">
        <v>2952</v>
      </c>
      <c r="G19" s="263">
        <v>1176.6762820512822</v>
      </c>
      <c r="H19" s="263">
        <v>64.323717948717956</v>
      </c>
      <c r="I19" s="194">
        <v>1711</v>
      </c>
      <c r="J19" s="195">
        <v>2952</v>
      </c>
      <c r="K19" s="193"/>
      <c r="L19" s="263">
        <v>498</v>
      </c>
      <c r="M19" s="263">
        <v>47</v>
      </c>
      <c r="N19" s="263">
        <v>12</v>
      </c>
      <c r="O19" s="194">
        <v>2395</v>
      </c>
      <c r="P19" s="195">
        <v>2952</v>
      </c>
      <c r="Q19" s="263">
        <v>27864198.110000007</v>
      </c>
      <c r="R19" s="263">
        <v>2759522.0100000002</v>
      </c>
      <c r="S19" s="263">
        <v>616346.35</v>
      </c>
      <c r="T19" s="194">
        <v>179317131.60026729</v>
      </c>
      <c r="U19" s="195">
        <v>210557198.07026732</v>
      </c>
    </row>
    <row r="20" spans="2:21">
      <c r="B20" s="196">
        <f t="shared" si="0"/>
        <v>2014</v>
      </c>
      <c r="C20" s="215">
        <v>906</v>
      </c>
      <c r="D20" s="263">
        <v>414</v>
      </c>
      <c r="E20" s="194">
        <v>1647</v>
      </c>
      <c r="F20" s="195">
        <v>2967</v>
      </c>
      <c r="G20" s="263">
        <v>1242.9652448657189</v>
      </c>
      <c r="H20" s="263">
        <v>75.034755134281198</v>
      </c>
      <c r="I20" s="194">
        <v>1649</v>
      </c>
      <c r="J20" s="195">
        <v>2967</v>
      </c>
      <c r="K20" s="193"/>
      <c r="L20" s="263">
        <v>578</v>
      </c>
      <c r="M20" s="263">
        <v>41</v>
      </c>
      <c r="N20" s="263">
        <v>15</v>
      </c>
      <c r="O20" s="194">
        <v>2333</v>
      </c>
      <c r="P20" s="195">
        <v>2967</v>
      </c>
      <c r="Q20" s="263">
        <v>29945125.826919138</v>
      </c>
      <c r="R20" s="263">
        <v>3052451.31</v>
      </c>
      <c r="S20" s="263">
        <v>819414.2899999998</v>
      </c>
      <c r="T20" s="194">
        <v>174064640.65456071</v>
      </c>
      <c r="U20" s="195">
        <v>207881632.08147982</v>
      </c>
    </row>
    <row r="21" spans="2:21">
      <c r="B21" s="196">
        <f t="shared" si="0"/>
        <v>2015</v>
      </c>
      <c r="C21" s="215">
        <v>915</v>
      </c>
      <c r="D21" s="263">
        <v>444</v>
      </c>
      <c r="E21" s="194">
        <v>1701</v>
      </c>
      <c r="F21" s="195">
        <v>3060</v>
      </c>
      <c r="G21" s="263">
        <v>1298.7304860088366</v>
      </c>
      <c r="H21" s="263">
        <v>59.269513991163478</v>
      </c>
      <c r="I21" s="194">
        <v>1702</v>
      </c>
      <c r="J21" s="195">
        <v>3060</v>
      </c>
      <c r="K21" s="193"/>
      <c r="L21" s="263">
        <v>571</v>
      </c>
      <c r="M21" s="263">
        <v>25</v>
      </c>
      <c r="N21" s="263">
        <v>8</v>
      </c>
      <c r="O21" s="194">
        <v>2456</v>
      </c>
      <c r="P21" s="195">
        <v>3060</v>
      </c>
      <c r="Q21" s="263">
        <v>32216340.260000002</v>
      </c>
      <c r="R21" s="263">
        <v>2854612.31</v>
      </c>
      <c r="S21" s="263">
        <v>628067.66999999993</v>
      </c>
      <c r="T21" s="194">
        <v>192218266.29861313</v>
      </c>
      <c r="U21" s="195">
        <v>227917286.53861314</v>
      </c>
    </row>
    <row r="22" spans="2:21">
      <c r="B22" s="196">
        <f t="shared" si="0"/>
        <v>2016</v>
      </c>
      <c r="C22" s="215">
        <v>843</v>
      </c>
      <c r="D22" s="263">
        <v>425</v>
      </c>
      <c r="E22" s="194">
        <v>1615</v>
      </c>
      <c r="F22" s="195">
        <v>2883</v>
      </c>
      <c r="G22" s="263">
        <v>1206.9340277777778</v>
      </c>
      <c r="H22" s="263">
        <v>58.065972222222221</v>
      </c>
      <c r="I22" s="194">
        <v>1618</v>
      </c>
      <c r="J22" s="195">
        <v>2883</v>
      </c>
      <c r="K22" s="193"/>
      <c r="L22" s="263">
        <v>588</v>
      </c>
      <c r="M22" s="263">
        <v>26</v>
      </c>
      <c r="N22" s="263">
        <v>8</v>
      </c>
      <c r="O22" s="194">
        <v>2261</v>
      </c>
      <c r="P22" s="195">
        <v>2883</v>
      </c>
      <c r="Q22" s="263">
        <v>38867543.899999976</v>
      </c>
      <c r="R22" s="263">
        <v>2609600.42</v>
      </c>
      <c r="S22" s="263">
        <v>484926.72000000009</v>
      </c>
      <c r="T22" s="194">
        <v>187406156.72334144</v>
      </c>
      <c r="U22" s="195">
        <v>229368227.76334143</v>
      </c>
    </row>
    <row r="23" spans="2:21">
      <c r="B23" s="196">
        <f t="shared" si="0"/>
        <v>2017</v>
      </c>
      <c r="C23" s="215">
        <v>766</v>
      </c>
      <c r="D23" s="263">
        <v>369</v>
      </c>
      <c r="E23" s="194">
        <v>1435</v>
      </c>
      <c r="F23" s="195">
        <v>2570</v>
      </c>
      <c r="G23" s="263">
        <v>1080.7374784110534</v>
      </c>
      <c r="H23" s="263">
        <v>53.262521588946456</v>
      </c>
      <c r="I23" s="194">
        <v>1436</v>
      </c>
      <c r="J23" s="195">
        <v>2570</v>
      </c>
      <c r="K23" s="193"/>
      <c r="L23" s="263">
        <v>472</v>
      </c>
      <c r="M23" s="263">
        <v>27</v>
      </c>
      <c r="N23" s="263">
        <v>13</v>
      </c>
      <c r="O23" s="194">
        <v>2058</v>
      </c>
      <c r="P23" s="195">
        <v>2570</v>
      </c>
      <c r="Q23" s="263">
        <v>31794266.210000008</v>
      </c>
      <c r="R23" s="263">
        <v>3110647.7</v>
      </c>
      <c r="S23" s="263">
        <v>1507037.53</v>
      </c>
      <c r="T23" s="194">
        <v>189942635.16043299</v>
      </c>
      <c r="U23" s="195">
        <v>226354586.60043299</v>
      </c>
    </row>
    <row r="24" spans="2:21">
      <c r="B24" s="196">
        <f t="shared" si="0"/>
        <v>2018</v>
      </c>
      <c r="C24" s="215">
        <v>785</v>
      </c>
      <c r="D24" s="263">
        <v>398</v>
      </c>
      <c r="E24" s="194">
        <v>1458</v>
      </c>
      <c r="F24" s="195">
        <v>2641</v>
      </c>
      <c r="G24" s="263">
        <v>1136.5467625899282</v>
      </c>
      <c r="H24" s="263">
        <v>45.453237410071935</v>
      </c>
      <c r="I24" s="194">
        <v>1459</v>
      </c>
      <c r="J24" s="195">
        <v>2641</v>
      </c>
      <c r="K24" s="193"/>
      <c r="L24" s="263">
        <v>532</v>
      </c>
      <c r="M24" s="263">
        <v>20</v>
      </c>
      <c r="N24" s="263">
        <v>10</v>
      </c>
      <c r="O24" s="194">
        <v>2079</v>
      </c>
      <c r="P24" s="195">
        <v>2641</v>
      </c>
      <c r="Q24" s="263">
        <v>38197341.460000001</v>
      </c>
      <c r="R24" s="263">
        <v>3526050.94</v>
      </c>
      <c r="S24" s="263">
        <v>1717771.7500000002</v>
      </c>
      <c r="T24" s="194">
        <v>224271555.9328033</v>
      </c>
      <c r="U24" s="195">
        <v>267712720.08280331</v>
      </c>
    </row>
    <row r="25" spans="2:21">
      <c r="B25" s="196">
        <f t="shared" si="0"/>
        <v>2019</v>
      </c>
      <c r="C25" s="215">
        <v>729</v>
      </c>
      <c r="D25" s="263">
        <v>411</v>
      </c>
      <c r="E25" s="194">
        <v>1390</v>
      </c>
      <c r="F25" s="195">
        <v>2530</v>
      </c>
      <c r="G25" s="263">
        <v>1074.6226415094338</v>
      </c>
      <c r="H25" s="263">
        <v>57.377358490566039</v>
      </c>
      <c r="I25" s="194">
        <v>1398</v>
      </c>
      <c r="J25" s="195">
        <v>2530</v>
      </c>
      <c r="K25" s="193"/>
      <c r="L25" s="263">
        <v>496</v>
      </c>
      <c r="M25" s="263">
        <v>33</v>
      </c>
      <c r="N25" s="263">
        <v>13</v>
      </c>
      <c r="O25" s="194">
        <v>1988</v>
      </c>
      <c r="P25" s="195">
        <v>2530</v>
      </c>
      <c r="Q25" s="263">
        <v>35146639.31000001</v>
      </c>
      <c r="R25" s="263">
        <v>6351983.0600000005</v>
      </c>
      <c r="S25" s="263">
        <v>480697.61</v>
      </c>
      <c r="T25" s="194">
        <v>217305598.37755358</v>
      </c>
      <c r="U25" s="195">
        <v>259284918.3575536</v>
      </c>
    </row>
    <row r="26" spans="2:21">
      <c r="B26" s="196">
        <f t="shared" si="0"/>
        <v>2020</v>
      </c>
      <c r="C26" s="215">
        <v>617</v>
      </c>
      <c r="D26" s="263">
        <v>330</v>
      </c>
      <c r="E26" s="194">
        <v>1136</v>
      </c>
      <c r="F26" s="195">
        <v>2083</v>
      </c>
      <c r="G26" s="263">
        <v>897.34168564920276</v>
      </c>
      <c r="H26" s="263">
        <v>39.658314350797269</v>
      </c>
      <c r="I26" s="194">
        <v>1146</v>
      </c>
      <c r="J26" s="195">
        <v>2083</v>
      </c>
      <c r="K26" s="193"/>
      <c r="L26" s="263">
        <v>417</v>
      </c>
      <c r="M26" s="263">
        <v>24</v>
      </c>
      <c r="N26" s="263">
        <v>13</v>
      </c>
      <c r="O26" s="194">
        <v>1629</v>
      </c>
      <c r="P26" s="195">
        <v>2083</v>
      </c>
      <c r="Q26" s="263">
        <v>34443885.840000004</v>
      </c>
      <c r="R26" s="263">
        <v>3670077.09</v>
      </c>
      <c r="S26" s="263">
        <v>1352485.88</v>
      </c>
      <c r="T26" s="194">
        <v>181504013.3216466</v>
      </c>
      <c r="U26" s="195">
        <v>220970462.13164657</v>
      </c>
    </row>
    <row r="27" spans="2:21">
      <c r="B27" s="264">
        <f t="shared" si="0"/>
        <v>2021</v>
      </c>
      <c r="C27" s="240">
        <v>572</v>
      </c>
      <c r="D27" s="265">
        <v>283</v>
      </c>
      <c r="E27" s="194">
        <v>1183.2727272727273</v>
      </c>
      <c r="F27" s="222">
        <v>2038.2727272727273</v>
      </c>
      <c r="G27" s="265">
        <v>795.44444444444446</v>
      </c>
      <c r="H27" s="265">
        <v>52.555555555555557</v>
      </c>
      <c r="I27" s="194">
        <v>1190.2727272727273</v>
      </c>
      <c r="J27" s="222">
        <v>2038.2727272727273</v>
      </c>
      <c r="K27" s="193"/>
      <c r="L27" s="265">
        <v>366</v>
      </c>
      <c r="M27" s="265">
        <v>18</v>
      </c>
      <c r="N27" s="265">
        <v>11</v>
      </c>
      <c r="O27" s="194">
        <v>1643.2727272727273</v>
      </c>
      <c r="P27" s="222">
        <v>2038.2727272727273</v>
      </c>
      <c r="Q27" s="265">
        <v>35639542.160000004</v>
      </c>
      <c r="R27" s="265">
        <v>2781761.2</v>
      </c>
      <c r="S27" s="265">
        <v>745914.36</v>
      </c>
      <c r="T27" s="194">
        <v>191927541.25296107</v>
      </c>
      <c r="U27" s="195">
        <v>231094758.97296107</v>
      </c>
    </row>
    <row r="28" spans="2:21">
      <c r="B28" s="264" t="s">
        <v>13</v>
      </c>
      <c r="C28" s="266">
        <f>SUM(C7:C27)</f>
        <v>11325</v>
      </c>
      <c r="D28" s="267">
        <f t="shared" ref="D28:U28" si="1">SUM(D7:D27)</f>
        <v>7822</v>
      </c>
      <c r="E28" s="267">
        <f t="shared" si="1"/>
        <v>26548.272727272728</v>
      </c>
      <c r="F28" s="222">
        <f t="shared" si="1"/>
        <v>45695.272727272728</v>
      </c>
      <c r="G28" s="266">
        <f t="shared" si="1"/>
        <v>17886.694579359617</v>
      </c>
      <c r="H28" s="267">
        <f t="shared" si="1"/>
        <v>888.30542064038366</v>
      </c>
      <c r="I28" s="267">
        <f t="shared" si="1"/>
        <v>26920.272727272728</v>
      </c>
      <c r="J28" s="222">
        <f t="shared" si="1"/>
        <v>45695.272727272728</v>
      </c>
      <c r="K28" s="268">
        <f t="shared" si="1"/>
        <v>0</v>
      </c>
      <c r="L28" s="266">
        <f t="shared" si="1"/>
        <v>7334</v>
      </c>
      <c r="M28" s="267">
        <f t="shared" si="1"/>
        <v>469</v>
      </c>
      <c r="N28" s="267">
        <f t="shared" si="1"/>
        <v>168</v>
      </c>
      <c r="O28" s="267">
        <f t="shared" si="1"/>
        <v>37724.272727272728</v>
      </c>
      <c r="P28" s="222">
        <f t="shared" si="1"/>
        <v>45695.272727272728</v>
      </c>
      <c r="Q28" s="266">
        <f t="shared" si="1"/>
        <v>464544631.75691921</v>
      </c>
      <c r="R28" s="267">
        <f t="shared" si="1"/>
        <v>46237035.100000009</v>
      </c>
      <c r="S28" s="267">
        <f t="shared" si="1"/>
        <v>11921046.469999999</v>
      </c>
      <c r="T28" s="267">
        <f t="shared" si="1"/>
        <v>3059045622.9253759</v>
      </c>
      <c r="U28" s="16">
        <f t="shared" si="1"/>
        <v>3581748336.2522945</v>
      </c>
    </row>
    <row r="29" spans="2:21">
      <c r="C29" s="23"/>
      <c r="D29" s="23"/>
      <c r="E29" s="23"/>
      <c r="F29" s="11"/>
      <c r="G29" s="23"/>
      <c r="H29" s="23"/>
      <c r="I29" s="23"/>
      <c r="J29" s="11"/>
      <c r="L29" s="23"/>
      <c r="M29" s="23"/>
      <c r="N29" s="23"/>
      <c r="O29" s="23"/>
      <c r="P29" s="11"/>
      <c r="Q29" s="23"/>
      <c r="R29" s="23"/>
      <c r="S29" s="23"/>
      <c r="T29" s="23"/>
      <c r="U29" s="23"/>
    </row>
    <row r="30" spans="2:21"/>
    <row r="31" spans="2:21"/>
    <row r="32" spans="2:21">
      <c r="B32" s="9" t="s">
        <v>14</v>
      </c>
    </row>
    <row r="33" spans="2:21">
      <c r="B33" s="8" t="s">
        <v>63</v>
      </c>
    </row>
    <row r="34" spans="2:21">
      <c r="B34" s="8" t="s">
        <v>64</v>
      </c>
    </row>
    <row r="35" spans="2:21">
      <c r="B35" s="8" t="s">
        <v>65</v>
      </c>
    </row>
    <row r="36" spans="2:21">
      <c r="B36" s="8" t="s">
        <v>35</v>
      </c>
    </row>
    <row r="37" spans="2:21">
      <c r="B37" s="8" t="s">
        <v>66</v>
      </c>
    </row>
    <row r="38" spans="2:21">
      <c r="B38" s="8" t="s">
        <v>67</v>
      </c>
    </row>
    <row r="39" spans="2:21">
      <c r="B39" s="8"/>
    </row>
    <row r="40" spans="2:21">
      <c r="B40" s="8"/>
    </row>
    <row r="41" spans="2:21" hidden="1">
      <c r="B41" s="8"/>
    </row>
    <row r="42" spans="2:21" hidden="1">
      <c r="C42" s="305" t="s">
        <v>49</v>
      </c>
      <c r="D42" s="306"/>
      <c r="E42" s="306"/>
      <c r="F42" s="307"/>
      <c r="G42" s="305" t="s">
        <v>50</v>
      </c>
      <c r="H42" s="306"/>
      <c r="I42" s="306"/>
      <c r="J42" s="307"/>
      <c r="K42" s="308" t="s">
        <v>51</v>
      </c>
      <c r="L42" s="305" t="s">
        <v>52</v>
      </c>
      <c r="M42" s="306"/>
      <c r="N42" s="306"/>
      <c r="O42" s="306"/>
      <c r="P42" s="307"/>
      <c r="Q42" s="305" t="s">
        <v>53</v>
      </c>
      <c r="R42" s="306"/>
      <c r="S42" s="306"/>
      <c r="T42" s="306"/>
      <c r="U42" s="307"/>
    </row>
    <row r="43" spans="2:21" ht="25.5" hidden="1">
      <c r="B43" s="1" t="s">
        <v>18</v>
      </c>
      <c r="C43" s="4" t="s">
        <v>54</v>
      </c>
      <c r="D43" s="28" t="s">
        <v>55</v>
      </c>
      <c r="E43" s="2" t="s">
        <v>56</v>
      </c>
      <c r="F43" s="26" t="s">
        <v>57</v>
      </c>
      <c r="G43" s="4" t="s">
        <v>58</v>
      </c>
      <c r="H43" s="28" t="s">
        <v>59</v>
      </c>
      <c r="I43" s="2" t="s">
        <v>56</v>
      </c>
      <c r="J43" s="7" t="s">
        <v>57</v>
      </c>
      <c r="K43" s="309"/>
      <c r="L43" s="4" t="s">
        <v>60</v>
      </c>
      <c r="M43" s="2" t="s">
        <v>61</v>
      </c>
      <c r="N43" s="28" t="s">
        <v>62</v>
      </c>
      <c r="O43" s="2" t="s">
        <v>56</v>
      </c>
      <c r="P43" s="7" t="s">
        <v>57</v>
      </c>
      <c r="Q43" s="4" t="s">
        <v>60</v>
      </c>
      <c r="R43" s="2" t="s">
        <v>61</v>
      </c>
      <c r="S43" s="28" t="s">
        <v>62</v>
      </c>
      <c r="T43" s="2" t="s">
        <v>56</v>
      </c>
      <c r="U43" s="7" t="s">
        <v>57</v>
      </c>
    </row>
    <row r="44" spans="2:21" hidden="1">
      <c r="B44" s="5">
        <v>2001</v>
      </c>
      <c r="C44" s="44" t="e">
        <f>IF(#REF!=0,0,1)</f>
        <v>#REF!</v>
      </c>
      <c r="D44" s="45" t="e">
        <f>IF(#REF!=0,0,1)</f>
        <v>#REF!</v>
      </c>
      <c r="E44" s="45" t="e">
        <f>IF(#REF!=0,0,1)</f>
        <v>#REF!</v>
      </c>
      <c r="F44" s="35" t="e">
        <f>IF(#REF!=0,0,1)</f>
        <v>#REF!</v>
      </c>
      <c r="G44" s="44" t="e">
        <f>IF(#REF!=0,0,1)</f>
        <v>#REF!</v>
      </c>
      <c r="H44" s="45" t="e">
        <f>IF(#REF!=0,0,1)</f>
        <v>#REF!</v>
      </c>
      <c r="I44" s="45" t="e">
        <f>IF(#REF!=0,0,1)</f>
        <v>#REF!</v>
      </c>
      <c r="J44" s="35" t="e">
        <f>IF(#REF!=0,0,1)</f>
        <v>#REF!</v>
      </c>
      <c r="K44" s="48" t="e">
        <f>IF(#REF!=0,0,1)</f>
        <v>#REF!</v>
      </c>
      <c r="L44" s="45" t="e">
        <f>IF(#REF!=0,0,1)</f>
        <v>#REF!</v>
      </c>
      <c r="M44" s="50" t="e">
        <f>IF(#REF!=0,0,1)</f>
        <v>#REF!</v>
      </c>
      <c r="N44" s="50" t="e">
        <f>IF(#REF!=0,0,1)</f>
        <v>#REF!</v>
      </c>
      <c r="O44" s="50" t="e">
        <f>IF(#REF!=0,0,1)</f>
        <v>#REF!</v>
      </c>
      <c r="P44" s="32" t="e">
        <f>IF(#REF!=0,0,1)</f>
        <v>#REF!</v>
      </c>
      <c r="Q44" s="50" t="e">
        <f>IF(#REF!=0,0,1)</f>
        <v>#REF!</v>
      </c>
      <c r="R44" s="50" t="e">
        <f>IF(#REF!=0,0,1)</f>
        <v>#REF!</v>
      </c>
      <c r="S44" s="50" t="e">
        <f>IF(#REF!=0,0,1)</f>
        <v>#REF!</v>
      </c>
      <c r="T44" s="50" t="e">
        <f>IF(#REF!=0,0,1)</f>
        <v>#REF!</v>
      </c>
      <c r="U44" s="32" t="e">
        <f>IF(#REF!=0,0,1)</f>
        <v>#REF!</v>
      </c>
    </row>
    <row r="45" spans="2:21" hidden="1">
      <c r="B45" s="5">
        <f t="shared" ref="B45:B64" si="2">B44+1</f>
        <v>2002</v>
      </c>
      <c r="C45" s="44" t="e">
        <f>IF(#REF!=0,0,1)</f>
        <v>#REF!</v>
      </c>
      <c r="D45" s="45" t="e">
        <f>IF(#REF!=0,0,1)</f>
        <v>#REF!</v>
      </c>
      <c r="E45" s="45" t="e">
        <f>IF(#REF!=0,0,1)</f>
        <v>#REF!</v>
      </c>
      <c r="F45" s="36" t="e">
        <f>IF(#REF!=0,0,1)</f>
        <v>#REF!</v>
      </c>
      <c r="G45" s="44" t="e">
        <f>IF(#REF!=0,0,1)</f>
        <v>#REF!</v>
      </c>
      <c r="H45" s="45" t="e">
        <f>IF(#REF!=0,0,1)</f>
        <v>#REF!</v>
      </c>
      <c r="I45" s="45" t="e">
        <f>IF(#REF!=0,0,1)</f>
        <v>#REF!</v>
      </c>
      <c r="J45" s="36" t="e">
        <f>IF(#REF!=0,0,1)</f>
        <v>#REF!</v>
      </c>
      <c r="K45" s="48" t="e">
        <f>IF(#REF!=0,0,1)</f>
        <v>#REF!</v>
      </c>
      <c r="L45" s="45" t="e">
        <f>IF(#REF!=0,0,1)</f>
        <v>#REF!</v>
      </c>
      <c r="M45" s="50" t="e">
        <f>IF(#REF!=0,0,1)</f>
        <v>#REF!</v>
      </c>
      <c r="N45" s="50" t="e">
        <f>IF(#REF!=0,0,1)</f>
        <v>#REF!</v>
      </c>
      <c r="O45" s="50" t="e">
        <f>IF(#REF!=0,0,1)</f>
        <v>#REF!</v>
      </c>
      <c r="P45" s="33" t="e">
        <f>IF(#REF!=0,0,1)</f>
        <v>#REF!</v>
      </c>
      <c r="Q45" s="50" t="e">
        <f>IF(#REF!=0,0,1)</f>
        <v>#REF!</v>
      </c>
      <c r="R45" s="50" t="e">
        <f>IF(#REF!=0,0,1)</f>
        <v>#REF!</v>
      </c>
      <c r="S45" s="50" t="e">
        <f>IF(#REF!=0,0,1)</f>
        <v>#REF!</v>
      </c>
      <c r="T45" s="50" t="e">
        <f>IF(#REF!=0,0,1)</f>
        <v>#REF!</v>
      </c>
      <c r="U45" s="33" t="e">
        <f>IF(#REF!=0,0,1)</f>
        <v>#REF!</v>
      </c>
    </row>
    <row r="46" spans="2:21" ht="29.25" hidden="1" customHeight="1" outlineLevel="1">
      <c r="B46" s="5">
        <f>B45+1</f>
        <v>2003</v>
      </c>
      <c r="C46" s="44" t="e">
        <f>IF(#REF!=0,0,1)</f>
        <v>#REF!</v>
      </c>
      <c r="D46" s="45" t="e">
        <f>IF(#REF!=0,0,1)</f>
        <v>#REF!</v>
      </c>
      <c r="E46" s="45" t="e">
        <f>IF(#REF!=0,0,1)</f>
        <v>#REF!</v>
      </c>
      <c r="F46" s="36" t="e">
        <f>IF(#REF!=0,0,1)</f>
        <v>#REF!</v>
      </c>
      <c r="G46" s="44" t="e">
        <f>IF(#REF!=0,0,1)</f>
        <v>#REF!</v>
      </c>
      <c r="H46" s="45" t="e">
        <f>IF(#REF!=0,0,1)</f>
        <v>#REF!</v>
      </c>
      <c r="I46" s="45" t="e">
        <f>IF(#REF!=0,0,1)</f>
        <v>#REF!</v>
      </c>
      <c r="J46" s="36" t="e">
        <f>IF(#REF!=0,0,1)</f>
        <v>#REF!</v>
      </c>
      <c r="K46" s="48" t="e">
        <f>IF(#REF!=0,0,1)</f>
        <v>#REF!</v>
      </c>
      <c r="L46" s="45" t="e">
        <f>IF(#REF!=0,0,1)</f>
        <v>#REF!</v>
      </c>
      <c r="M46" s="50" t="e">
        <f>IF(#REF!=0,0,1)</f>
        <v>#REF!</v>
      </c>
      <c r="N46" s="50" t="e">
        <f>IF(#REF!=0,0,1)</f>
        <v>#REF!</v>
      </c>
      <c r="O46" s="50" t="e">
        <f>IF(#REF!=0,0,1)</f>
        <v>#REF!</v>
      </c>
      <c r="P46" s="33" t="e">
        <f>IF(#REF!=0,0,1)</f>
        <v>#REF!</v>
      </c>
      <c r="Q46" s="50" t="e">
        <f>IF(#REF!=0,0,1)</f>
        <v>#REF!</v>
      </c>
      <c r="R46" s="50" t="e">
        <f>IF(#REF!=0,0,1)</f>
        <v>#REF!</v>
      </c>
      <c r="S46" s="50" t="e">
        <f>IF(#REF!=0,0,1)</f>
        <v>#REF!</v>
      </c>
      <c r="T46" s="50" t="e">
        <f>IF(#REF!=0,0,1)</f>
        <v>#REF!</v>
      </c>
      <c r="U46" s="33" t="e">
        <f>IF(#REF!=0,0,1)</f>
        <v>#REF!</v>
      </c>
    </row>
    <row r="47" spans="2:21" ht="43.35" hidden="1" customHeight="1" outlineLevel="1">
      <c r="B47" s="5">
        <f t="shared" si="2"/>
        <v>2004</v>
      </c>
      <c r="C47" s="44" t="e">
        <f>IF(#REF!=0,0,1)</f>
        <v>#REF!</v>
      </c>
      <c r="D47" s="45" t="e">
        <f>IF(#REF!=0,0,1)</f>
        <v>#REF!</v>
      </c>
      <c r="E47" s="45" t="e">
        <f>IF(#REF!=0,0,1)</f>
        <v>#REF!</v>
      </c>
      <c r="F47" s="36" t="e">
        <f>IF(#REF!=0,0,1)</f>
        <v>#REF!</v>
      </c>
      <c r="G47" s="44" t="e">
        <f>IF(#REF!=0,0,1)</f>
        <v>#REF!</v>
      </c>
      <c r="H47" s="45" t="e">
        <f>IF(#REF!=0,0,1)</f>
        <v>#REF!</v>
      </c>
      <c r="I47" s="45" t="e">
        <f>IF(#REF!=0,0,1)</f>
        <v>#REF!</v>
      </c>
      <c r="J47" s="36" t="e">
        <f>IF(#REF!=0,0,1)</f>
        <v>#REF!</v>
      </c>
      <c r="K47" s="48" t="e">
        <f>IF(#REF!=0,0,1)</f>
        <v>#REF!</v>
      </c>
      <c r="L47" s="45" t="e">
        <f>IF(#REF!=0,0,1)</f>
        <v>#REF!</v>
      </c>
      <c r="M47" s="50" t="e">
        <f>IF(#REF!=0,0,1)</f>
        <v>#REF!</v>
      </c>
      <c r="N47" s="50" t="e">
        <f>IF(#REF!=0,0,1)</f>
        <v>#REF!</v>
      </c>
      <c r="O47" s="50" t="e">
        <f>IF(#REF!=0,0,1)</f>
        <v>#REF!</v>
      </c>
      <c r="P47" s="33" t="e">
        <f>IF(#REF!=0,0,1)</f>
        <v>#REF!</v>
      </c>
      <c r="Q47" s="50" t="e">
        <f>IF(#REF!=0,0,1)</f>
        <v>#REF!</v>
      </c>
      <c r="R47" s="50" t="e">
        <f>IF(#REF!=0,0,1)</f>
        <v>#REF!</v>
      </c>
      <c r="S47" s="50" t="e">
        <f>IF(#REF!=0,0,1)</f>
        <v>#REF!</v>
      </c>
      <c r="T47" s="50" t="e">
        <f>IF(#REF!=0,0,1)</f>
        <v>#REF!</v>
      </c>
      <c r="U47" s="33" t="e">
        <f>IF(#REF!=0,0,1)</f>
        <v>#REF!</v>
      </c>
    </row>
    <row r="48" spans="2:21" hidden="1" outlineLevel="1">
      <c r="B48" s="5">
        <f t="shared" si="2"/>
        <v>2005</v>
      </c>
      <c r="C48" s="44" t="e">
        <f>IF(#REF!=0,0,1)</f>
        <v>#REF!</v>
      </c>
      <c r="D48" s="45" t="e">
        <f>IF(#REF!=0,0,1)</f>
        <v>#REF!</v>
      </c>
      <c r="E48" s="45" t="e">
        <f>IF(#REF!=0,0,1)</f>
        <v>#REF!</v>
      </c>
      <c r="F48" s="36" t="e">
        <f>IF(#REF!=0,0,1)</f>
        <v>#REF!</v>
      </c>
      <c r="G48" s="44" t="e">
        <f>IF(#REF!=0,0,1)</f>
        <v>#REF!</v>
      </c>
      <c r="H48" s="45" t="e">
        <f>IF(#REF!=0,0,1)</f>
        <v>#REF!</v>
      </c>
      <c r="I48" s="45" t="e">
        <f>IF(#REF!=0,0,1)</f>
        <v>#REF!</v>
      </c>
      <c r="J48" s="36" t="e">
        <f>IF(#REF!=0,0,1)</f>
        <v>#REF!</v>
      </c>
      <c r="K48" s="48" t="e">
        <f>IF(#REF!=0,0,1)</f>
        <v>#REF!</v>
      </c>
      <c r="L48" s="45" t="e">
        <f>IF(#REF!=0,0,1)</f>
        <v>#REF!</v>
      </c>
      <c r="M48" s="50" t="e">
        <f>IF(#REF!=0,0,1)</f>
        <v>#REF!</v>
      </c>
      <c r="N48" s="50" t="e">
        <f>IF(#REF!=0,0,1)</f>
        <v>#REF!</v>
      </c>
      <c r="O48" s="50" t="e">
        <f>IF(#REF!=0,0,1)</f>
        <v>#REF!</v>
      </c>
      <c r="P48" s="33" t="e">
        <f>IF(#REF!=0,0,1)</f>
        <v>#REF!</v>
      </c>
      <c r="Q48" s="50" t="e">
        <f>IF(#REF!=0,0,1)</f>
        <v>#REF!</v>
      </c>
      <c r="R48" s="50" t="e">
        <f>IF(#REF!=0,0,1)</f>
        <v>#REF!</v>
      </c>
      <c r="S48" s="50" t="e">
        <f>IF(#REF!=0,0,1)</f>
        <v>#REF!</v>
      </c>
      <c r="T48" s="50" t="e">
        <f>IF(#REF!=0,0,1)</f>
        <v>#REF!</v>
      </c>
      <c r="U48" s="33" t="e">
        <f>IF(#REF!=0,0,1)</f>
        <v>#REF!</v>
      </c>
    </row>
    <row r="49" spans="2:21" hidden="1" outlineLevel="1">
      <c r="B49" s="5">
        <f t="shared" si="2"/>
        <v>2006</v>
      </c>
      <c r="C49" s="44">
        <f t="shared" ref="C49:Q49" si="3">IF(C7=0,0,1)</f>
        <v>1</v>
      </c>
      <c r="D49" s="45">
        <f t="shared" si="3"/>
        <v>1</v>
      </c>
      <c r="E49" s="45">
        <f t="shared" si="3"/>
        <v>1</v>
      </c>
      <c r="F49" s="36">
        <f t="shared" si="3"/>
        <v>1</v>
      </c>
      <c r="G49" s="44">
        <f t="shared" si="3"/>
        <v>1</v>
      </c>
      <c r="H49" s="45">
        <f t="shared" si="3"/>
        <v>1</v>
      </c>
      <c r="I49" s="45">
        <f t="shared" si="3"/>
        <v>1</v>
      </c>
      <c r="J49" s="36">
        <f t="shared" si="3"/>
        <v>1</v>
      </c>
      <c r="K49" s="48">
        <f t="shared" si="3"/>
        <v>0</v>
      </c>
      <c r="L49" s="45">
        <f t="shared" si="3"/>
        <v>1</v>
      </c>
      <c r="M49" s="50">
        <f t="shared" si="3"/>
        <v>1</v>
      </c>
      <c r="N49" s="50">
        <f t="shared" si="3"/>
        <v>1</v>
      </c>
      <c r="O49" s="50">
        <f t="shared" si="3"/>
        <v>1</v>
      </c>
      <c r="P49" s="33">
        <f t="shared" si="3"/>
        <v>1</v>
      </c>
      <c r="Q49" s="50">
        <f t="shared" si="3"/>
        <v>1</v>
      </c>
      <c r="R49" s="50">
        <f t="shared" ref="R49:U58" si="4">IF(R7=0,0,1)</f>
        <v>1</v>
      </c>
      <c r="S49" s="50">
        <f t="shared" si="4"/>
        <v>1</v>
      </c>
      <c r="T49" s="50">
        <f t="shared" si="4"/>
        <v>1</v>
      </c>
      <c r="U49" s="33">
        <f t="shared" si="4"/>
        <v>1</v>
      </c>
    </row>
    <row r="50" spans="2:21" hidden="1" outlineLevel="1">
      <c r="B50" s="5">
        <f t="shared" si="2"/>
        <v>2007</v>
      </c>
      <c r="C50" s="44">
        <f t="shared" ref="C50:Q50" si="5">IF(C8=0,0,1)</f>
        <v>1</v>
      </c>
      <c r="D50" s="45">
        <f t="shared" si="5"/>
        <v>1</v>
      </c>
      <c r="E50" s="45">
        <f t="shared" si="5"/>
        <v>1</v>
      </c>
      <c r="F50" s="36">
        <f t="shared" si="5"/>
        <v>1</v>
      </c>
      <c r="G50" s="44">
        <f t="shared" si="5"/>
        <v>1</v>
      </c>
      <c r="H50" s="45">
        <f t="shared" si="5"/>
        <v>1</v>
      </c>
      <c r="I50" s="45">
        <f t="shared" si="5"/>
        <v>1</v>
      </c>
      <c r="J50" s="36">
        <f t="shared" si="5"/>
        <v>1</v>
      </c>
      <c r="K50" s="48">
        <f t="shared" si="5"/>
        <v>0</v>
      </c>
      <c r="L50" s="45">
        <f t="shared" si="5"/>
        <v>1</v>
      </c>
      <c r="M50" s="50">
        <f t="shared" si="5"/>
        <v>1</v>
      </c>
      <c r="N50" s="50">
        <f t="shared" si="5"/>
        <v>1</v>
      </c>
      <c r="O50" s="50">
        <f t="shared" si="5"/>
        <v>1</v>
      </c>
      <c r="P50" s="33">
        <f t="shared" si="5"/>
        <v>1</v>
      </c>
      <c r="Q50" s="50">
        <f t="shared" si="5"/>
        <v>1</v>
      </c>
      <c r="R50" s="50">
        <f t="shared" si="4"/>
        <v>1</v>
      </c>
      <c r="S50" s="50">
        <f t="shared" si="4"/>
        <v>1</v>
      </c>
      <c r="T50" s="50">
        <f t="shared" si="4"/>
        <v>1</v>
      </c>
      <c r="U50" s="33">
        <f t="shared" si="4"/>
        <v>1</v>
      </c>
    </row>
    <row r="51" spans="2:21" hidden="1" outlineLevel="1">
      <c r="B51" s="5">
        <f t="shared" si="2"/>
        <v>2008</v>
      </c>
      <c r="C51" s="44">
        <f t="shared" ref="C51:Q51" si="6">IF(C9=0,0,1)</f>
        <v>1</v>
      </c>
      <c r="D51" s="45">
        <f t="shared" si="6"/>
        <v>1</v>
      </c>
      <c r="E51" s="45">
        <f t="shared" si="6"/>
        <v>1</v>
      </c>
      <c r="F51" s="36">
        <f t="shared" si="6"/>
        <v>1</v>
      </c>
      <c r="G51" s="44">
        <f t="shared" si="6"/>
        <v>1</v>
      </c>
      <c r="H51" s="45">
        <f t="shared" si="6"/>
        <v>1</v>
      </c>
      <c r="I51" s="45">
        <f t="shared" si="6"/>
        <v>1</v>
      </c>
      <c r="J51" s="36">
        <f t="shared" si="6"/>
        <v>1</v>
      </c>
      <c r="K51" s="48">
        <f t="shared" si="6"/>
        <v>0</v>
      </c>
      <c r="L51" s="45">
        <f t="shared" si="6"/>
        <v>1</v>
      </c>
      <c r="M51" s="50">
        <f t="shared" si="6"/>
        <v>1</v>
      </c>
      <c r="N51" s="50">
        <f t="shared" si="6"/>
        <v>1</v>
      </c>
      <c r="O51" s="50">
        <f t="shared" si="6"/>
        <v>1</v>
      </c>
      <c r="P51" s="33">
        <f t="shared" si="6"/>
        <v>1</v>
      </c>
      <c r="Q51" s="50">
        <f t="shared" si="6"/>
        <v>1</v>
      </c>
      <c r="R51" s="50">
        <f t="shared" si="4"/>
        <v>1</v>
      </c>
      <c r="S51" s="50">
        <f t="shared" si="4"/>
        <v>1</v>
      </c>
      <c r="T51" s="50">
        <f t="shared" si="4"/>
        <v>1</v>
      </c>
      <c r="U51" s="33">
        <f t="shared" si="4"/>
        <v>1</v>
      </c>
    </row>
    <row r="52" spans="2:21" hidden="1" outlineLevel="1">
      <c r="B52" s="5">
        <f>B51+1</f>
        <v>2009</v>
      </c>
      <c r="C52" s="44">
        <f t="shared" ref="C52:Q52" si="7">IF(C10=0,0,1)</f>
        <v>1</v>
      </c>
      <c r="D52" s="45">
        <f t="shared" si="7"/>
        <v>1</v>
      </c>
      <c r="E52" s="45">
        <f t="shared" si="7"/>
        <v>1</v>
      </c>
      <c r="F52" s="36">
        <f t="shared" si="7"/>
        <v>1</v>
      </c>
      <c r="G52" s="44">
        <f t="shared" si="7"/>
        <v>1</v>
      </c>
      <c r="H52" s="45">
        <f t="shared" si="7"/>
        <v>1</v>
      </c>
      <c r="I52" s="45">
        <f t="shared" si="7"/>
        <v>1</v>
      </c>
      <c r="J52" s="36">
        <f t="shared" si="7"/>
        <v>1</v>
      </c>
      <c r="K52" s="48">
        <f t="shared" si="7"/>
        <v>0</v>
      </c>
      <c r="L52" s="45">
        <f t="shared" si="7"/>
        <v>1</v>
      </c>
      <c r="M52" s="50">
        <f t="shared" si="7"/>
        <v>1</v>
      </c>
      <c r="N52" s="50">
        <f t="shared" si="7"/>
        <v>1</v>
      </c>
      <c r="O52" s="50">
        <f t="shared" si="7"/>
        <v>1</v>
      </c>
      <c r="P52" s="33">
        <f t="shared" si="7"/>
        <v>1</v>
      </c>
      <c r="Q52" s="50">
        <f t="shared" si="7"/>
        <v>1</v>
      </c>
      <c r="R52" s="50">
        <f t="shared" si="4"/>
        <v>1</v>
      </c>
      <c r="S52" s="50">
        <f t="shared" si="4"/>
        <v>1</v>
      </c>
      <c r="T52" s="50">
        <f t="shared" si="4"/>
        <v>1</v>
      </c>
      <c r="U52" s="33">
        <f t="shared" si="4"/>
        <v>1</v>
      </c>
    </row>
    <row r="53" spans="2:21" hidden="1" outlineLevel="1">
      <c r="B53" s="5">
        <f t="shared" si="2"/>
        <v>2010</v>
      </c>
      <c r="C53" s="44">
        <f t="shared" ref="C53:Q53" si="8">IF(C11=0,0,1)</f>
        <v>1</v>
      </c>
      <c r="D53" s="45">
        <f t="shared" si="8"/>
        <v>1</v>
      </c>
      <c r="E53" s="45">
        <f t="shared" si="8"/>
        <v>1</v>
      </c>
      <c r="F53" s="36">
        <f t="shared" si="8"/>
        <v>1</v>
      </c>
      <c r="G53" s="44">
        <f t="shared" si="8"/>
        <v>1</v>
      </c>
      <c r="H53" s="45">
        <f t="shared" si="8"/>
        <v>1</v>
      </c>
      <c r="I53" s="45">
        <f t="shared" si="8"/>
        <v>1</v>
      </c>
      <c r="J53" s="36">
        <f t="shared" si="8"/>
        <v>1</v>
      </c>
      <c r="K53" s="48">
        <f t="shared" si="8"/>
        <v>0</v>
      </c>
      <c r="L53" s="45">
        <f t="shared" si="8"/>
        <v>1</v>
      </c>
      <c r="M53" s="50">
        <f t="shared" si="8"/>
        <v>1</v>
      </c>
      <c r="N53" s="50">
        <f t="shared" si="8"/>
        <v>1</v>
      </c>
      <c r="O53" s="50">
        <f t="shared" si="8"/>
        <v>1</v>
      </c>
      <c r="P53" s="33">
        <f t="shared" si="8"/>
        <v>1</v>
      </c>
      <c r="Q53" s="50">
        <f t="shared" si="8"/>
        <v>1</v>
      </c>
      <c r="R53" s="50">
        <f t="shared" si="4"/>
        <v>1</v>
      </c>
      <c r="S53" s="50">
        <f t="shared" si="4"/>
        <v>1</v>
      </c>
      <c r="T53" s="50">
        <f t="shared" si="4"/>
        <v>1</v>
      </c>
      <c r="U53" s="33">
        <f t="shared" si="4"/>
        <v>1</v>
      </c>
    </row>
    <row r="54" spans="2:21" hidden="1" outlineLevel="1">
      <c r="B54" s="5">
        <f t="shared" si="2"/>
        <v>2011</v>
      </c>
      <c r="C54" s="44">
        <f t="shared" ref="C54:Q54" si="9">IF(C12=0,0,1)</f>
        <v>1</v>
      </c>
      <c r="D54" s="45">
        <f t="shared" si="9"/>
        <v>1</v>
      </c>
      <c r="E54" s="45">
        <f t="shared" si="9"/>
        <v>1</v>
      </c>
      <c r="F54" s="36">
        <f t="shared" si="9"/>
        <v>1</v>
      </c>
      <c r="G54" s="44">
        <f t="shared" si="9"/>
        <v>1</v>
      </c>
      <c r="H54" s="45">
        <f t="shared" si="9"/>
        <v>1</v>
      </c>
      <c r="I54" s="45">
        <f t="shared" si="9"/>
        <v>1</v>
      </c>
      <c r="J54" s="36">
        <f t="shared" si="9"/>
        <v>1</v>
      </c>
      <c r="K54" s="48">
        <f t="shared" si="9"/>
        <v>0</v>
      </c>
      <c r="L54" s="45">
        <f t="shared" si="9"/>
        <v>1</v>
      </c>
      <c r="M54" s="50">
        <f t="shared" si="9"/>
        <v>1</v>
      </c>
      <c r="N54" s="50">
        <f t="shared" si="9"/>
        <v>1</v>
      </c>
      <c r="O54" s="50">
        <f t="shared" si="9"/>
        <v>1</v>
      </c>
      <c r="P54" s="33">
        <f t="shared" si="9"/>
        <v>1</v>
      </c>
      <c r="Q54" s="50">
        <f t="shared" si="9"/>
        <v>1</v>
      </c>
      <c r="R54" s="50">
        <f t="shared" si="4"/>
        <v>1</v>
      </c>
      <c r="S54" s="50">
        <f t="shared" si="4"/>
        <v>1</v>
      </c>
      <c r="T54" s="50">
        <f t="shared" si="4"/>
        <v>1</v>
      </c>
      <c r="U54" s="33">
        <f t="shared" si="4"/>
        <v>1</v>
      </c>
    </row>
    <row r="55" spans="2:21" hidden="1" outlineLevel="1">
      <c r="B55" s="5">
        <f t="shared" si="2"/>
        <v>2012</v>
      </c>
      <c r="C55" s="44">
        <f t="shared" ref="C55:Q55" si="10">IF(C13=0,0,1)</f>
        <v>1</v>
      </c>
      <c r="D55" s="45">
        <f t="shared" si="10"/>
        <v>1</v>
      </c>
      <c r="E55" s="45">
        <f t="shared" si="10"/>
        <v>1</v>
      </c>
      <c r="F55" s="36">
        <f t="shared" si="10"/>
        <v>1</v>
      </c>
      <c r="G55" s="44">
        <f t="shared" si="10"/>
        <v>1</v>
      </c>
      <c r="H55" s="45">
        <f t="shared" si="10"/>
        <v>1</v>
      </c>
      <c r="I55" s="45">
        <f t="shared" si="10"/>
        <v>1</v>
      </c>
      <c r="J55" s="36">
        <f t="shared" si="10"/>
        <v>1</v>
      </c>
      <c r="K55" s="48">
        <f t="shared" si="10"/>
        <v>0</v>
      </c>
      <c r="L55" s="45">
        <f t="shared" si="10"/>
        <v>1</v>
      </c>
      <c r="M55" s="50">
        <f t="shared" si="10"/>
        <v>1</v>
      </c>
      <c r="N55" s="50">
        <f t="shared" si="10"/>
        <v>1</v>
      </c>
      <c r="O55" s="50">
        <f t="shared" si="10"/>
        <v>1</v>
      </c>
      <c r="P55" s="33">
        <f t="shared" si="10"/>
        <v>1</v>
      </c>
      <c r="Q55" s="50">
        <f t="shared" si="10"/>
        <v>1</v>
      </c>
      <c r="R55" s="50">
        <f t="shared" si="4"/>
        <v>1</v>
      </c>
      <c r="S55" s="50">
        <f t="shared" si="4"/>
        <v>1</v>
      </c>
      <c r="T55" s="50">
        <f t="shared" si="4"/>
        <v>1</v>
      </c>
      <c r="U55" s="33">
        <f t="shared" si="4"/>
        <v>1</v>
      </c>
    </row>
    <row r="56" spans="2:21" hidden="1" outlineLevel="1">
      <c r="B56" s="5">
        <f t="shared" si="2"/>
        <v>2013</v>
      </c>
      <c r="C56" s="44">
        <f t="shared" ref="C56:Q56" si="11">IF(C14=0,0,1)</f>
        <v>1</v>
      </c>
      <c r="D56" s="45">
        <f t="shared" si="11"/>
        <v>1</v>
      </c>
      <c r="E56" s="45">
        <f t="shared" si="11"/>
        <v>1</v>
      </c>
      <c r="F56" s="36">
        <f t="shared" si="11"/>
        <v>1</v>
      </c>
      <c r="G56" s="44">
        <f t="shared" si="11"/>
        <v>1</v>
      </c>
      <c r="H56" s="45">
        <f t="shared" si="11"/>
        <v>1</v>
      </c>
      <c r="I56" s="45">
        <f t="shared" si="11"/>
        <v>1</v>
      </c>
      <c r="J56" s="36">
        <f t="shared" si="11"/>
        <v>1</v>
      </c>
      <c r="K56" s="48">
        <f t="shared" si="11"/>
        <v>0</v>
      </c>
      <c r="L56" s="45">
        <f t="shared" si="11"/>
        <v>1</v>
      </c>
      <c r="M56" s="50">
        <f t="shared" si="11"/>
        <v>1</v>
      </c>
      <c r="N56" s="50">
        <f t="shared" si="11"/>
        <v>1</v>
      </c>
      <c r="O56" s="50">
        <f t="shared" si="11"/>
        <v>1</v>
      </c>
      <c r="P56" s="33">
        <f t="shared" si="11"/>
        <v>1</v>
      </c>
      <c r="Q56" s="50">
        <f t="shared" si="11"/>
        <v>1</v>
      </c>
      <c r="R56" s="50">
        <f t="shared" si="4"/>
        <v>1</v>
      </c>
      <c r="S56" s="50">
        <f t="shared" si="4"/>
        <v>1</v>
      </c>
      <c r="T56" s="50">
        <f t="shared" si="4"/>
        <v>1</v>
      </c>
      <c r="U56" s="33">
        <f t="shared" si="4"/>
        <v>1</v>
      </c>
    </row>
    <row r="57" spans="2:21" hidden="1" outlineLevel="1">
      <c r="B57" s="5">
        <f t="shared" si="2"/>
        <v>2014</v>
      </c>
      <c r="C57" s="44">
        <f t="shared" ref="C57:Q57" si="12">IF(C15=0,0,1)</f>
        <v>1</v>
      </c>
      <c r="D57" s="45">
        <f t="shared" si="12"/>
        <v>1</v>
      </c>
      <c r="E57" s="45">
        <f t="shared" si="12"/>
        <v>1</v>
      </c>
      <c r="F57" s="36">
        <f t="shared" si="12"/>
        <v>1</v>
      </c>
      <c r="G57" s="44">
        <f t="shared" si="12"/>
        <v>1</v>
      </c>
      <c r="H57" s="45">
        <f t="shared" si="12"/>
        <v>1</v>
      </c>
      <c r="I57" s="45">
        <f t="shared" si="12"/>
        <v>1</v>
      </c>
      <c r="J57" s="36">
        <f t="shared" si="12"/>
        <v>1</v>
      </c>
      <c r="K57" s="48">
        <f t="shared" si="12"/>
        <v>0</v>
      </c>
      <c r="L57" s="45">
        <f t="shared" si="12"/>
        <v>1</v>
      </c>
      <c r="M57" s="50">
        <f t="shared" si="12"/>
        <v>1</v>
      </c>
      <c r="N57" s="50">
        <f t="shared" si="12"/>
        <v>1</v>
      </c>
      <c r="O57" s="50">
        <f t="shared" si="12"/>
        <v>1</v>
      </c>
      <c r="P57" s="33">
        <f t="shared" si="12"/>
        <v>1</v>
      </c>
      <c r="Q57" s="50">
        <f t="shared" si="12"/>
        <v>1</v>
      </c>
      <c r="R57" s="50">
        <f t="shared" si="4"/>
        <v>1</v>
      </c>
      <c r="S57" s="50">
        <f t="shared" si="4"/>
        <v>1</v>
      </c>
      <c r="T57" s="50">
        <f t="shared" si="4"/>
        <v>1</v>
      </c>
      <c r="U57" s="33">
        <f t="shared" si="4"/>
        <v>1</v>
      </c>
    </row>
    <row r="58" spans="2:21" hidden="1" outlineLevel="1">
      <c r="B58" s="5">
        <f t="shared" si="2"/>
        <v>2015</v>
      </c>
      <c r="C58" s="44">
        <f t="shared" ref="C58:Q58" si="13">IF(C16=0,0,1)</f>
        <v>1</v>
      </c>
      <c r="D58" s="45">
        <f t="shared" si="13"/>
        <v>1</v>
      </c>
      <c r="E58" s="45">
        <f t="shared" si="13"/>
        <v>1</v>
      </c>
      <c r="F58" s="36">
        <f t="shared" si="13"/>
        <v>1</v>
      </c>
      <c r="G58" s="44">
        <f t="shared" si="13"/>
        <v>1</v>
      </c>
      <c r="H58" s="45">
        <f t="shared" si="13"/>
        <v>1</v>
      </c>
      <c r="I58" s="45">
        <f t="shared" si="13"/>
        <v>1</v>
      </c>
      <c r="J58" s="36">
        <f t="shared" si="13"/>
        <v>1</v>
      </c>
      <c r="K58" s="48">
        <f t="shared" si="13"/>
        <v>0</v>
      </c>
      <c r="L58" s="45">
        <f t="shared" si="13"/>
        <v>1</v>
      </c>
      <c r="M58" s="50">
        <f t="shared" si="13"/>
        <v>1</v>
      </c>
      <c r="N58" s="50">
        <f t="shared" si="13"/>
        <v>1</v>
      </c>
      <c r="O58" s="50">
        <f t="shared" si="13"/>
        <v>1</v>
      </c>
      <c r="P58" s="33">
        <f t="shared" si="13"/>
        <v>1</v>
      </c>
      <c r="Q58" s="50">
        <f t="shared" si="13"/>
        <v>1</v>
      </c>
      <c r="R58" s="50">
        <f t="shared" si="4"/>
        <v>1</v>
      </c>
      <c r="S58" s="50">
        <f t="shared" si="4"/>
        <v>1</v>
      </c>
      <c r="T58" s="50">
        <f t="shared" si="4"/>
        <v>1</v>
      </c>
      <c r="U58" s="33">
        <f t="shared" si="4"/>
        <v>1</v>
      </c>
    </row>
    <row r="59" spans="2:21" hidden="1" outlineLevel="1">
      <c r="B59" s="5">
        <f t="shared" si="2"/>
        <v>2016</v>
      </c>
      <c r="C59" s="44">
        <f t="shared" ref="C59:Q59" si="14">IF(C22=0,0,1)</f>
        <v>1</v>
      </c>
      <c r="D59" s="45">
        <f t="shared" si="14"/>
        <v>1</v>
      </c>
      <c r="E59" s="45">
        <f t="shared" si="14"/>
        <v>1</v>
      </c>
      <c r="F59" s="36">
        <f t="shared" si="14"/>
        <v>1</v>
      </c>
      <c r="G59" s="44">
        <f t="shared" si="14"/>
        <v>1</v>
      </c>
      <c r="H59" s="45">
        <f t="shared" si="14"/>
        <v>1</v>
      </c>
      <c r="I59" s="45">
        <f t="shared" si="14"/>
        <v>1</v>
      </c>
      <c r="J59" s="36">
        <f t="shared" si="14"/>
        <v>1</v>
      </c>
      <c r="K59" s="48">
        <f t="shared" si="14"/>
        <v>0</v>
      </c>
      <c r="L59" s="45">
        <f t="shared" si="14"/>
        <v>1</v>
      </c>
      <c r="M59" s="50">
        <f t="shared" si="14"/>
        <v>1</v>
      </c>
      <c r="N59" s="50">
        <f t="shared" si="14"/>
        <v>1</v>
      </c>
      <c r="O59" s="50">
        <f t="shared" si="14"/>
        <v>1</v>
      </c>
      <c r="P59" s="33">
        <f t="shared" si="14"/>
        <v>1</v>
      </c>
      <c r="Q59" s="50">
        <f t="shared" si="14"/>
        <v>1</v>
      </c>
      <c r="R59" s="50">
        <f t="shared" ref="R59:U64" si="15">IF(R22=0,0,1)</f>
        <v>1</v>
      </c>
      <c r="S59" s="50">
        <f t="shared" si="15"/>
        <v>1</v>
      </c>
      <c r="T59" s="50">
        <f t="shared" si="15"/>
        <v>1</v>
      </c>
      <c r="U59" s="33">
        <f t="shared" si="15"/>
        <v>1</v>
      </c>
    </row>
    <row r="60" spans="2:21" hidden="1" outlineLevel="1">
      <c r="B60" s="5">
        <f t="shared" si="2"/>
        <v>2017</v>
      </c>
      <c r="C60" s="44">
        <f t="shared" ref="C60:Q60" si="16">IF(C23=0,0,1)</f>
        <v>1</v>
      </c>
      <c r="D60" s="45">
        <f t="shared" si="16"/>
        <v>1</v>
      </c>
      <c r="E60" s="45">
        <f t="shared" si="16"/>
        <v>1</v>
      </c>
      <c r="F60" s="36">
        <f t="shared" si="16"/>
        <v>1</v>
      </c>
      <c r="G60" s="44">
        <f t="shared" si="16"/>
        <v>1</v>
      </c>
      <c r="H60" s="45">
        <f t="shared" si="16"/>
        <v>1</v>
      </c>
      <c r="I60" s="45">
        <f t="shared" si="16"/>
        <v>1</v>
      </c>
      <c r="J60" s="36">
        <f t="shared" si="16"/>
        <v>1</v>
      </c>
      <c r="K60" s="48">
        <f t="shared" si="16"/>
        <v>0</v>
      </c>
      <c r="L60" s="45">
        <f t="shared" si="16"/>
        <v>1</v>
      </c>
      <c r="M60" s="50">
        <f t="shared" si="16"/>
        <v>1</v>
      </c>
      <c r="N60" s="50">
        <f t="shared" si="16"/>
        <v>1</v>
      </c>
      <c r="O60" s="50">
        <f t="shared" si="16"/>
        <v>1</v>
      </c>
      <c r="P60" s="33">
        <f t="shared" si="16"/>
        <v>1</v>
      </c>
      <c r="Q60" s="50">
        <f t="shared" si="16"/>
        <v>1</v>
      </c>
      <c r="R60" s="50">
        <f t="shared" si="15"/>
        <v>1</v>
      </c>
      <c r="S60" s="50">
        <f t="shared" si="15"/>
        <v>1</v>
      </c>
      <c r="T60" s="50">
        <f t="shared" si="15"/>
        <v>1</v>
      </c>
      <c r="U60" s="33">
        <f t="shared" si="15"/>
        <v>1</v>
      </c>
    </row>
    <row r="61" spans="2:21" hidden="1" outlineLevel="1">
      <c r="B61" s="5">
        <f t="shared" si="2"/>
        <v>2018</v>
      </c>
      <c r="C61" s="44">
        <f t="shared" ref="C61:Q61" si="17">IF(C24=0,0,1)</f>
        <v>1</v>
      </c>
      <c r="D61" s="45">
        <f t="shared" si="17"/>
        <v>1</v>
      </c>
      <c r="E61" s="45">
        <f t="shared" si="17"/>
        <v>1</v>
      </c>
      <c r="F61" s="36">
        <f t="shared" si="17"/>
        <v>1</v>
      </c>
      <c r="G61" s="44">
        <f t="shared" si="17"/>
        <v>1</v>
      </c>
      <c r="H61" s="45">
        <f t="shared" si="17"/>
        <v>1</v>
      </c>
      <c r="I61" s="45">
        <f t="shared" si="17"/>
        <v>1</v>
      </c>
      <c r="J61" s="36">
        <f t="shared" si="17"/>
        <v>1</v>
      </c>
      <c r="K61" s="48">
        <f t="shared" si="17"/>
        <v>0</v>
      </c>
      <c r="L61" s="45">
        <f t="shared" si="17"/>
        <v>1</v>
      </c>
      <c r="M61" s="50">
        <f t="shared" si="17"/>
        <v>1</v>
      </c>
      <c r="N61" s="50">
        <f t="shared" si="17"/>
        <v>1</v>
      </c>
      <c r="O61" s="50">
        <f t="shared" si="17"/>
        <v>1</v>
      </c>
      <c r="P61" s="33">
        <f t="shared" si="17"/>
        <v>1</v>
      </c>
      <c r="Q61" s="50">
        <f t="shared" si="17"/>
        <v>1</v>
      </c>
      <c r="R61" s="50">
        <f t="shared" si="15"/>
        <v>1</v>
      </c>
      <c r="S61" s="50">
        <f t="shared" si="15"/>
        <v>1</v>
      </c>
      <c r="T61" s="50">
        <f t="shared" si="15"/>
        <v>1</v>
      </c>
      <c r="U61" s="33">
        <f t="shared" si="15"/>
        <v>1</v>
      </c>
    </row>
    <row r="62" spans="2:21" hidden="1" outlineLevel="1">
      <c r="B62" s="5">
        <f t="shared" si="2"/>
        <v>2019</v>
      </c>
      <c r="C62" s="44">
        <f t="shared" ref="C62:Q62" si="18">IF(C25=0,0,1)</f>
        <v>1</v>
      </c>
      <c r="D62" s="45">
        <f t="shared" si="18"/>
        <v>1</v>
      </c>
      <c r="E62" s="45">
        <f t="shared" si="18"/>
        <v>1</v>
      </c>
      <c r="F62" s="36">
        <f t="shared" si="18"/>
        <v>1</v>
      </c>
      <c r="G62" s="44">
        <f t="shared" si="18"/>
        <v>1</v>
      </c>
      <c r="H62" s="45">
        <f t="shared" si="18"/>
        <v>1</v>
      </c>
      <c r="I62" s="45">
        <f t="shared" si="18"/>
        <v>1</v>
      </c>
      <c r="J62" s="36">
        <f t="shared" si="18"/>
        <v>1</v>
      </c>
      <c r="K62" s="48">
        <f t="shared" si="18"/>
        <v>0</v>
      </c>
      <c r="L62" s="45">
        <f t="shared" si="18"/>
        <v>1</v>
      </c>
      <c r="M62" s="50">
        <f t="shared" si="18"/>
        <v>1</v>
      </c>
      <c r="N62" s="50">
        <f t="shared" si="18"/>
        <v>1</v>
      </c>
      <c r="O62" s="50">
        <f t="shared" si="18"/>
        <v>1</v>
      </c>
      <c r="P62" s="33">
        <f t="shared" si="18"/>
        <v>1</v>
      </c>
      <c r="Q62" s="50">
        <f t="shared" si="18"/>
        <v>1</v>
      </c>
      <c r="R62" s="50">
        <f t="shared" si="15"/>
        <v>1</v>
      </c>
      <c r="S62" s="50">
        <f t="shared" si="15"/>
        <v>1</v>
      </c>
      <c r="T62" s="50">
        <f t="shared" si="15"/>
        <v>1</v>
      </c>
      <c r="U62" s="33">
        <f t="shared" si="15"/>
        <v>1</v>
      </c>
    </row>
    <row r="63" spans="2:21" hidden="1" outlineLevel="1">
      <c r="B63" s="5">
        <f t="shared" si="2"/>
        <v>2020</v>
      </c>
      <c r="C63" s="44">
        <f t="shared" ref="C63:Q63" si="19">IF(C26=0,0,1)</f>
        <v>1</v>
      </c>
      <c r="D63" s="45">
        <f t="shared" si="19"/>
        <v>1</v>
      </c>
      <c r="E63" s="45">
        <f t="shared" si="19"/>
        <v>1</v>
      </c>
      <c r="F63" s="36">
        <f t="shared" si="19"/>
        <v>1</v>
      </c>
      <c r="G63" s="44">
        <f t="shared" si="19"/>
        <v>1</v>
      </c>
      <c r="H63" s="45">
        <f t="shared" si="19"/>
        <v>1</v>
      </c>
      <c r="I63" s="45">
        <f t="shared" si="19"/>
        <v>1</v>
      </c>
      <c r="J63" s="36">
        <f t="shared" si="19"/>
        <v>1</v>
      </c>
      <c r="K63" s="48">
        <f t="shared" si="19"/>
        <v>0</v>
      </c>
      <c r="L63" s="45">
        <f t="shared" si="19"/>
        <v>1</v>
      </c>
      <c r="M63" s="50">
        <f t="shared" si="19"/>
        <v>1</v>
      </c>
      <c r="N63" s="50">
        <f t="shared" si="19"/>
        <v>1</v>
      </c>
      <c r="O63" s="50">
        <f t="shared" si="19"/>
        <v>1</v>
      </c>
      <c r="P63" s="33">
        <f t="shared" si="19"/>
        <v>1</v>
      </c>
      <c r="Q63" s="50">
        <f t="shared" si="19"/>
        <v>1</v>
      </c>
      <c r="R63" s="50">
        <f t="shared" si="15"/>
        <v>1</v>
      </c>
      <c r="S63" s="50">
        <f t="shared" si="15"/>
        <v>1</v>
      </c>
      <c r="T63" s="50">
        <f t="shared" si="15"/>
        <v>1</v>
      </c>
      <c r="U63" s="33">
        <f t="shared" si="15"/>
        <v>1</v>
      </c>
    </row>
    <row r="64" spans="2:21" hidden="1" outlineLevel="1">
      <c r="B64" s="6">
        <f t="shared" si="2"/>
        <v>2021</v>
      </c>
      <c r="C64" s="46">
        <f t="shared" ref="C64:Q64" si="20">IF(C27=0,0,1)</f>
        <v>1</v>
      </c>
      <c r="D64" s="47">
        <f t="shared" si="20"/>
        <v>1</v>
      </c>
      <c r="E64" s="47">
        <f t="shared" si="20"/>
        <v>1</v>
      </c>
      <c r="F64" s="37">
        <f t="shared" si="20"/>
        <v>1</v>
      </c>
      <c r="G64" s="46">
        <f t="shared" si="20"/>
        <v>1</v>
      </c>
      <c r="H64" s="47">
        <f t="shared" si="20"/>
        <v>1</v>
      </c>
      <c r="I64" s="47">
        <f t="shared" si="20"/>
        <v>1</v>
      </c>
      <c r="J64" s="37">
        <f t="shared" si="20"/>
        <v>1</v>
      </c>
      <c r="K64" s="49">
        <f t="shared" si="20"/>
        <v>0</v>
      </c>
      <c r="L64" s="47">
        <f t="shared" si="20"/>
        <v>1</v>
      </c>
      <c r="M64" s="51">
        <f t="shared" si="20"/>
        <v>1</v>
      </c>
      <c r="N64" s="51">
        <f t="shared" si="20"/>
        <v>1</v>
      </c>
      <c r="O64" s="51">
        <f t="shared" si="20"/>
        <v>1</v>
      </c>
      <c r="P64" s="34">
        <f t="shared" si="20"/>
        <v>1</v>
      </c>
      <c r="Q64" s="51">
        <f t="shared" si="20"/>
        <v>1</v>
      </c>
      <c r="R64" s="51">
        <f t="shared" si="15"/>
        <v>1</v>
      </c>
      <c r="S64" s="51">
        <f t="shared" si="15"/>
        <v>1</v>
      </c>
      <c r="T64" s="51">
        <f t="shared" si="15"/>
        <v>1</v>
      </c>
      <c r="U64" s="34">
        <f t="shared" si="15"/>
        <v>1</v>
      </c>
    </row>
    <row r="65" hidden="1" outlineLevel="1"/>
    <row r="66" hidden="1" outlineLevel="1"/>
    <row r="67" hidden="1" outlineLevel="1"/>
    <row r="68" hidden="1" collapsed="1"/>
  </sheetData>
  <mergeCells count="10">
    <mergeCell ref="C42:F42"/>
    <mergeCell ref="G42:J42"/>
    <mergeCell ref="K42:K43"/>
    <mergeCell ref="L42:P42"/>
    <mergeCell ref="Q42:U42"/>
    <mergeCell ref="C5:F5"/>
    <mergeCell ref="G5:J5"/>
    <mergeCell ref="K5:K6"/>
    <mergeCell ref="L5:P5"/>
    <mergeCell ref="Q5:U5"/>
  </mergeCells>
  <dataValidations count="2">
    <dataValidation type="date" allowBlank="1" showInputMessage="1" showErrorMessage="1" errorTitle="Must be a date" error="dd/mm/yy format between 01/01/2000 and 31/12/2021" sqref="C3" xr:uid="{00000000-0002-0000-0A00-000000000000}">
      <formula1>36526</formula1>
      <formula2>44561</formula2>
    </dataValidation>
    <dataValidation type="whole" operator="greaterThanOrEqual" allowBlank="1" showInputMessage="1" showErrorMessage="1" errorTitle="Whole number" error="Must be a whole number 0 or greater" sqref="C7:C27" xr:uid="{00000000-0002-0000-0A00-000001000000}">
      <formula1>0</formula1>
    </dataValidation>
  </dataValidations>
  <pageMargins left="0.7" right="0.7" top="0.75" bottom="0.75" header="0.3" footer="0.3"/>
  <pageSetup scale="4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autoPageBreaks="0" fitToPage="1"/>
  </sheetPr>
  <dimension ref="A1:Q68"/>
  <sheetViews>
    <sheetView showGridLines="0" zoomScale="60" zoomScaleNormal="60" workbookViewId="0">
      <selection activeCell="G32" sqref="G32"/>
    </sheetView>
  </sheetViews>
  <sheetFormatPr defaultColWidth="0" defaultRowHeight="12.75" zeroHeight="1" outlineLevelRow="1"/>
  <cols>
    <col min="1" max="1" width="3.7109375" customWidth="1"/>
    <col min="2" max="2" width="16" customWidth="1"/>
    <col min="3" max="6" width="14.140625" customWidth="1"/>
    <col min="7" max="7" width="18.140625" customWidth="1"/>
    <col min="8" max="11" width="13.7109375" customWidth="1"/>
    <col min="12" max="12" width="18.140625" customWidth="1"/>
    <col min="13" max="15" width="14.5703125" customWidth="1"/>
    <col min="16" max="16" width="18.5703125" customWidth="1"/>
    <col min="17" max="17" width="15.140625" customWidth="1"/>
    <col min="18" max="16384" width="15.140625" hidden="1"/>
  </cols>
  <sheetData>
    <row r="1" spans="1:16" ht="15.75">
      <c r="A1" s="31" t="s">
        <v>68</v>
      </c>
    </row>
    <row r="2" spans="1:16"/>
    <row r="3" spans="1:16">
      <c r="B3" s="10" t="s">
        <v>1</v>
      </c>
      <c r="C3" s="53">
        <v>44561</v>
      </c>
    </row>
    <row r="4" spans="1:16"/>
    <row r="5" spans="1:16" s="29" customFormat="1" ht="35.25" customHeight="1">
      <c r="C5" s="305" t="s">
        <v>69</v>
      </c>
      <c r="D5" s="306"/>
      <c r="E5" s="306"/>
      <c r="F5" s="306"/>
      <c r="G5" s="307"/>
      <c r="H5" s="305" t="s">
        <v>70</v>
      </c>
      <c r="I5" s="306"/>
      <c r="J5" s="306"/>
      <c r="K5" s="306"/>
      <c r="L5" s="307"/>
      <c r="M5" s="305" t="s">
        <v>71</v>
      </c>
      <c r="N5" s="306"/>
      <c r="O5" s="306"/>
      <c r="P5" s="307"/>
    </row>
    <row r="6" spans="1:16" ht="43.35" customHeight="1">
      <c r="B6" s="1" t="s">
        <v>25</v>
      </c>
      <c r="C6" s="4" t="s">
        <v>60</v>
      </c>
      <c r="D6" s="2" t="s">
        <v>61</v>
      </c>
      <c r="E6" s="28" t="s">
        <v>62</v>
      </c>
      <c r="F6" s="2" t="s">
        <v>56</v>
      </c>
      <c r="G6" s="7" t="s">
        <v>57</v>
      </c>
      <c r="H6" s="4" t="s">
        <v>60</v>
      </c>
      <c r="I6" s="2" t="s">
        <v>61</v>
      </c>
      <c r="J6" s="28" t="s">
        <v>62</v>
      </c>
      <c r="K6" s="2" t="s">
        <v>56</v>
      </c>
      <c r="L6" s="7" t="s">
        <v>57</v>
      </c>
      <c r="M6" s="230" t="s">
        <v>54</v>
      </c>
      <c r="N6" s="279" t="s">
        <v>55</v>
      </c>
      <c r="O6" s="225" t="s">
        <v>56</v>
      </c>
      <c r="P6" s="26" t="s">
        <v>57</v>
      </c>
    </row>
    <row r="7" spans="1:16">
      <c r="B7" s="196">
        <v>2001</v>
      </c>
      <c r="C7" s="215">
        <v>1</v>
      </c>
      <c r="D7" s="269">
        <v>0</v>
      </c>
      <c r="E7" s="269">
        <v>0</v>
      </c>
      <c r="F7" s="197">
        <v>126</v>
      </c>
      <c r="G7" s="198">
        <v>127</v>
      </c>
      <c r="H7" s="269">
        <v>87760.78</v>
      </c>
      <c r="I7" s="269">
        <v>0</v>
      </c>
      <c r="J7" s="269">
        <v>0</v>
      </c>
      <c r="K7" s="269">
        <v>7552005.0800000001</v>
      </c>
      <c r="L7" s="274">
        <v>7639765.8600000003</v>
      </c>
      <c r="M7" s="283">
        <v>1</v>
      </c>
      <c r="N7" s="284">
        <v>0</v>
      </c>
      <c r="O7" s="285">
        <v>126</v>
      </c>
      <c r="P7" s="276">
        <v>127</v>
      </c>
    </row>
    <row r="8" spans="1:16">
      <c r="B8" s="196">
        <f t="shared" ref="B8:B27" si="0">B7+1</f>
        <v>2002</v>
      </c>
      <c r="C8" s="215">
        <v>43</v>
      </c>
      <c r="D8" s="269">
        <v>0</v>
      </c>
      <c r="E8" s="269">
        <v>0</v>
      </c>
      <c r="F8" s="197">
        <v>235</v>
      </c>
      <c r="G8" s="198">
        <v>278</v>
      </c>
      <c r="H8" s="269">
        <v>3052131.31</v>
      </c>
      <c r="I8" s="269">
        <v>0</v>
      </c>
      <c r="J8" s="269">
        <v>0</v>
      </c>
      <c r="K8" s="269">
        <v>15624994.68</v>
      </c>
      <c r="L8" s="274">
        <v>18677125.990000002</v>
      </c>
      <c r="M8" s="270">
        <v>39</v>
      </c>
      <c r="N8" s="282">
        <v>9</v>
      </c>
      <c r="O8" s="286">
        <v>230</v>
      </c>
      <c r="P8" s="277">
        <v>278</v>
      </c>
    </row>
    <row r="9" spans="1:16">
      <c r="B9" s="196">
        <f t="shared" si="0"/>
        <v>2003</v>
      </c>
      <c r="C9" s="215">
        <v>44</v>
      </c>
      <c r="D9" s="269">
        <v>1</v>
      </c>
      <c r="E9" s="269">
        <v>2</v>
      </c>
      <c r="F9" s="197">
        <v>297</v>
      </c>
      <c r="G9" s="198">
        <v>344</v>
      </c>
      <c r="H9" s="269">
        <v>2082226.47</v>
      </c>
      <c r="I9" s="269">
        <v>208277.69</v>
      </c>
      <c r="J9" s="269">
        <v>114340.19</v>
      </c>
      <c r="K9" s="269">
        <v>17859878.300000001</v>
      </c>
      <c r="L9" s="274">
        <v>20264722.649999999</v>
      </c>
      <c r="M9" s="270">
        <v>46</v>
      </c>
      <c r="N9" s="282">
        <v>14</v>
      </c>
      <c r="O9" s="286">
        <v>284</v>
      </c>
      <c r="P9" s="277">
        <v>344</v>
      </c>
    </row>
    <row r="10" spans="1:16">
      <c r="B10" s="196">
        <f t="shared" si="0"/>
        <v>2004</v>
      </c>
      <c r="C10" s="215">
        <v>76</v>
      </c>
      <c r="D10" s="269">
        <v>3</v>
      </c>
      <c r="E10" s="269">
        <v>2</v>
      </c>
      <c r="F10" s="197">
        <v>520</v>
      </c>
      <c r="G10" s="198">
        <v>601</v>
      </c>
      <c r="H10" s="269">
        <v>5322353.6099999994</v>
      </c>
      <c r="I10" s="269">
        <v>82556.56</v>
      </c>
      <c r="J10" s="269">
        <v>50273.509999999995</v>
      </c>
      <c r="K10" s="269">
        <v>33502044.540000003</v>
      </c>
      <c r="L10" s="274">
        <v>38957228.219999991</v>
      </c>
      <c r="M10" s="270">
        <v>66</v>
      </c>
      <c r="N10" s="282">
        <v>39</v>
      </c>
      <c r="O10" s="286">
        <v>496</v>
      </c>
      <c r="P10" s="277">
        <v>601</v>
      </c>
    </row>
    <row r="11" spans="1:16">
      <c r="B11" s="196">
        <f t="shared" si="0"/>
        <v>2005</v>
      </c>
      <c r="C11" s="215">
        <v>90</v>
      </c>
      <c r="D11" s="269">
        <v>4</v>
      </c>
      <c r="E11" s="269">
        <v>1</v>
      </c>
      <c r="F11" s="197">
        <v>370</v>
      </c>
      <c r="G11" s="198">
        <v>465</v>
      </c>
      <c r="H11" s="269">
        <v>7437810.3999999994</v>
      </c>
      <c r="I11" s="269">
        <v>81007.61</v>
      </c>
      <c r="J11" s="269">
        <v>6249.25</v>
      </c>
      <c r="K11" s="269">
        <v>22320086.649999999</v>
      </c>
      <c r="L11" s="274">
        <v>29845153.910000004</v>
      </c>
      <c r="M11" s="270">
        <v>56</v>
      </c>
      <c r="N11" s="282">
        <v>49</v>
      </c>
      <c r="O11" s="286">
        <v>360</v>
      </c>
      <c r="P11" s="277">
        <v>465</v>
      </c>
    </row>
    <row r="12" spans="1:16">
      <c r="B12" s="5">
        <f t="shared" si="0"/>
        <v>2006</v>
      </c>
      <c r="C12" s="215">
        <v>108</v>
      </c>
      <c r="D12" s="269">
        <v>4</v>
      </c>
      <c r="E12" s="269">
        <v>6</v>
      </c>
      <c r="F12" s="197">
        <v>355</v>
      </c>
      <c r="G12" s="198">
        <v>473</v>
      </c>
      <c r="H12" s="269">
        <v>7361747.2900000019</v>
      </c>
      <c r="I12" s="269">
        <v>222890.08000000002</v>
      </c>
      <c r="J12" s="269">
        <v>292875.33999999997</v>
      </c>
      <c r="K12" s="269">
        <v>23850207.469999995</v>
      </c>
      <c r="L12" s="274">
        <v>31727720.18</v>
      </c>
      <c r="M12" s="270">
        <v>75</v>
      </c>
      <c r="N12" s="282">
        <v>56</v>
      </c>
      <c r="O12" s="286">
        <v>342</v>
      </c>
      <c r="P12" s="277">
        <v>473</v>
      </c>
    </row>
    <row r="13" spans="1:16">
      <c r="B13" s="5">
        <f t="shared" si="0"/>
        <v>2007</v>
      </c>
      <c r="C13" s="215">
        <v>123</v>
      </c>
      <c r="D13" s="269">
        <v>8</v>
      </c>
      <c r="E13" s="269">
        <v>3</v>
      </c>
      <c r="F13" s="197">
        <v>664</v>
      </c>
      <c r="G13" s="198">
        <v>798</v>
      </c>
      <c r="H13" s="269">
        <v>7255263.3199999975</v>
      </c>
      <c r="I13" s="269">
        <v>306599.28000000003</v>
      </c>
      <c r="J13" s="269">
        <v>147011.38</v>
      </c>
      <c r="K13" s="269">
        <v>49329475.322541669</v>
      </c>
      <c r="L13" s="274">
        <v>57038349.302541666</v>
      </c>
      <c r="M13" s="270">
        <v>62</v>
      </c>
      <c r="N13" s="282">
        <v>92</v>
      </c>
      <c r="O13" s="286">
        <v>644</v>
      </c>
      <c r="P13" s="277">
        <v>798</v>
      </c>
    </row>
    <row r="14" spans="1:16">
      <c r="B14" s="5">
        <f t="shared" si="0"/>
        <v>2008</v>
      </c>
      <c r="C14" s="215">
        <v>192</v>
      </c>
      <c r="D14" s="269">
        <v>17</v>
      </c>
      <c r="E14" s="269">
        <v>10</v>
      </c>
      <c r="F14" s="197">
        <v>1028</v>
      </c>
      <c r="G14" s="198">
        <v>1247</v>
      </c>
      <c r="H14" s="269">
        <v>14301518.020000013</v>
      </c>
      <c r="I14" s="269">
        <v>946696.05</v>
      </c>
      <c r="J14" s="269">
        <v>600877.32999999996</v>
      </c>
      <c r="K14" s="269">
        <v>80711226.191183344</v>
      </c>
      <c r="L14" s="274">
        <v>96560317.591183349</v>
      </c>
      <c r="M14" s="270">
        <v>82</v>
      </c>
      <c r="N14" s="282">
        <v>157</v>
      </c>
      <c r="O14" s="286">
        <v>1008</v>
      </c>
      <c r="P14" s="277">
        <v>1247</v>
      </c>
    </row>
    <row r="15" spans="1:16">
      <c r="B15" s="5">
        <f t="shared" si="0"/>
        <v>2009</v>
      </c>
      <c r="C15" s="215">
        <v>181</v>
      </c>
      <c r="D15" s="269">
        <v>9</v>
      </c>
      <c r="E15" s="269">
        <v>3</v>
      </c>
      <c r="F15" s="197">
        <v>1103</v>
      </c>
      <c r="G15" s="198">
        <v>1296</v>
      </c>
      <c r="H15" s="269">
        <v>14585205.159999985</v>
      </c>
      <c r="I15" s="269">
        <v>858138.99999999988</v>
      </c>
      <c r="J15" s="269">
        <v>218447.21</v>
      </c>
      <c r="K15" s="269">
        <v>93604280.298858345</v>
      </c>
      <c r="L15" s="274">
        <v>109266071.66885833</v>
      </c>
      <c r="M15" s="270">
        <v>78</v>
      </c>
      <c r="N15" s="282">
        <v>137</v>
      </c>
      <c r="O15" s="286">
        <v>1081</v>
      </c>
      <c r="P15" s="277">
        <v>1296</v>
      </c>
    </row>
    <row r="16" spans="1:16">
      <c r="B16" s="5">
        <f t="shared" si="0"/>
        <v>2010</v>
      </c>
      <c r="C16" s="215">
        <v>192</v>
      </c>
      <c r="D16" s="269">
        <v>22</v>
      </c>
      <c r="E16" s="269">
        <v>1</v>
      </c>
      <c r="F16" s="197">
        <v>812</v>
      </c>
      <c r="G16" s="198">
        <v>1027</v>
      </c>
      <c r="H16" s="269">
        <v>16445827.670000002</v>
      </c>
      <c r="I16" s="269">
        <v>1894415.99</v>
      </c>
      <c r="J16" s="269">
        <v>19509.990000000002</v>
      </c>
      <c r="K16" s="269">
        <v>72535949.888391688</v>
      </c>
      <c r="L16" s="274">
        <v>90895703.53839168</v>
      </c>
      <c r="M16" s="270">
        <v>80</v>
      </c>
      <c r="N16" s="282">
        <v>144</v>
      </c>
      <c r="O16" s="286">
        <v>803</v>
      </c>
      <c r="P16" s="277">
        <v>1027</v>
      </c>
    </row>
    <row r="17" spans="2:16">
      <c r="B17" s="5">
        <f t="shared" si="0"/>
        <v>2011</v>
      </c>
      <c r="C17" s="215">
        <v>189</v>
      </c>
      <c r="D17" s="269">
        <v>15</v>
      </c>
      <c r="E17" s="269">
        <v>2</v>
      </c>
      <c r="F17" s="197">
        <v>941</v>
      </c>
      <c r="G17" s="198">
        <v>1147</v>
      </c>
      <c r="H17" s="269">
        <v>12935570.450000003</v>
      </c>
      <c r="I17" s="269">
        <v>1499406.12</v>
      </c>
      <c r="J17" s="269">
        <v>65486.659999999996</v>
      </c>
      <c r="K17" s="269">
        <v>82143163.252808332</v>
      </c>
      <c r="L17" s="274">
        <v>96643626.482808337</v>
      </c>
      <c r="M17" s="270">
        <v>104</v>
      </c>
      <c r="N17" s="282">
        <v>107</v>
      </c>
      <c r="O17" s="286">
        <v>936</v>
      </c>
      <c r="P17" s="277">
        <v>1147</v>
      </c>
    </row>
    <row r="18" spans="2:16">
      <c r="B18" s="5">
        <f t="shared" si="0"/>
        <v>2012</v>
      </c>
      <c r="C18" s="215">
        <v>230</v>
      </c>
      <c r="D18" s="269">
        <v>22</v>
      </c>
      <c r="E18" s="269">
        <v>1</v>
      </c>
      <c r="F18" s="197">
        <v>1129</v>
      </c>
      <c r="G18" s="198">
        <v>1382</v>
      </c>
      <c r="H18" s="269">
        <v>18360116.090000007</v>
      </c>
      <c r="I18" s="269">
        <v>2146020.3199999994</v>
      </c>
      <c r="J18" s="269">
        <v>90764.35</v>
      </c>
      <c r="K18" s="269">
        <v>110050911.00841987</v>
      </c>
      <c r="L18" s="274">
        <v>130647811.76841988</v>
      </c>
      <c r="M18" s="270">
        <v>118</v>
      </c>
      <c r="N18" s="282">
        <v>145</v>
      </c>
      <c r="O18" s="286">
        <v>1119</v>
      </c>
      <c r="P18" s="277">
        <v>1382</v>
      </c>
    </row>
    <row r="19" spans="2:16">
      <c r="B19" s="5">
        <f t="shared" si="0"/>
        <v>2013</v>
      </c>
      <c r="C19" s="215">
        <v>260</v>
      </c>
      <c r="D19" s="269">
        <v>13</v>
      </c>
      <c r="E19" s="269">
        <v>4</v>
      </c>
      <c r="F19" s="197">
        <v>975</v>
      </c>
      <c r="G19" s="198">
        <v>1252</v>
      </c>
      <c r="H19" s="269">
        <v>20391188.129999984</v>
      </c>
      <c r="I19" s="269">
        <v>2192030.6799999997</v>
      </c>
      <c r="J19" s="269">
        <v>162948.01999999999</v>
      </c>
      <c r="K19" s="269">
        <v>94271576.309808329</v>
      </c>
      <c r="L19" s="274">
        <v>117017743.13980833</v>
      </c>
      <c r="M19" s="270">
        <v>143</v>
      </c>
      <c r="N19" s="282">
        <v>139</v>
      </c>
      <c r="O19" s="286">
        <v>970</v>
      </c>
      <c r="P19" s="277">
        <v>1252</v>
      </c>
    </row>
    <row r="20" spans="2:16">
      <c r="B20" s="5">
        <f t="shared" si="0"/>
        <v>2014</v>
      </c>
      <c r="C20" s="215">
        <v>240</v>
      </c>
      <c r="D20" s="269">
        <v>23</v>
      </c>
      <c r="E20" s="269">
        <v>7</v>
      </c>
      <c r="F20" s="197">
        <v>1000</v>
      </c>
      <c r="G20" s="198">
        <v>1270</v>
      </c>
      <c r="H20" s="269">
        <v>17213163.359999992</v>
      </c>
      <c r="I20" s="269">
        <v>1450314.5700000003</v>
      </c>
      <c r="J20" s="269">
        <v>657245.74</v>
      </c>
      <c r="K20" s="269">
        <v>99254561.164682433</v>
      </c>
      <c r="L20" s="274">
        <v>118575284.83468243</v>
      </c>
      <c r="M20" s="270">
        <v>182</v>
      </c>
      <c r="N20" s="282">
        <v>116</v>
      </c>
      <c r="O20" s="286">
        <v>972</v>
      </c>
      <c r="P20" s="277">
        <v>1270</v>
      </c>
    </row>
    <row r="21" spans="2:16">
      <c r="B21" s="5">
        <f t="shared" si="0"/>
        <v>2015</v>
      </c>
      <c r="C21" s="215">
        <v>288</v>
      </c>
      <c r="D21" s="269">
        <v>13</v>
      </c>
      <c r="E21" s="269">
        <v>6</v>
      </c>
      <c r="F21" s="197">
        <v>1173</v>
      </c>
      <c r="G21" s="198">
        <v>1480</v>
      </c>
      <c r="H21" s="269">
        <v>21749479.34</v>
      </c>
      <c r="I21" s="269">
        <v>2418095.8199999998</v>
      </c>
      <c r="J21" s="269">
        <v>722561.08000000007</v>
      </c>
      <c r="K21" s="269">
        <v>111085551.42285833</v>
      </c>
      <c r="L21" s="274">
        <v>135975687.66285834</v>
      </c>
      <c r="M21" s="270">
        <v>142</v>
      </c>
      <c r="N21" s="282">
        <v>190</v>
      </c>
      <c r="O21" s="286">
        <v>1148</v>
      </c>
      <c r="P21" s="277">
        <v>1480</v>
      </c>
    </row>
    <row r="22" spans="2:16">
      <c r="B22" s="5">
        <f t="shared" si="0"/>
        <v>2016</v>
      </c>
      <c r="C22" s="215">
        <v>325</v>
      </c>
      <c r="D22" s="269">
        <v>23</v>
      </c>
      <c r="E22" s="269">
        <v>6</v>
      </c>
      <c r="F22" s="197">
        <v>1384</v>
      </c>
      <c r="G22" s="198">
        <v>1738</v>
      </c>
      <c r="H22" s="269">
        <v>29747566.040000007</v>
      </c>
      <c r="I22" s="269">
        <v>2375901.89</v>
      </c>
      <c r="J22" s="269">
        <v>564378.53</v>
      </c>
      <c r="K22" s="269">
        <v>132357105.30848336</v>
      </c>
      <c r="L22" s="274">
        <v>165044951.7684834</v>
      </c>
      <c r="M22" s="270">
        <v>160</v>
      </c>
      <c r="N22" s="282">
        <v>205</v>
      </c>
      <c r="O22" s="286">
        <v>1373</v>
      </c>
      <c r="P22" s="277">
        <v>1738</v>
      </c>
    </row>
    <row r="23" spans="2:16">
      <c r="B23" s="5">
        <f t="shared" si="0"/>
        <v>2017</v>
      </c>
      <c r="C23" s="215">
        <v>312</v>
      </c>
      <c r="D23" s="269">
        <v>21</v>
      </c>
      <c r="E23" s="269">
        <v>10</v>
      </c>
      <c r="F23" s="197">
        <v>1603</v>
      </c>
      <c r="G23" s="198">
        <v>1946</v>
      </c>
      <c r="H23" s="269">
        <v>27632633.066919141</v>
      </c>
      <c r="I23" s="269">
        <v>2778700</v>
      </c>
      <c r="J23" s="269">
        <v>1036149.0399999999</v>
      </c>
      <c r="K23" s="269">
        <v>163497766.62229168</v>
      </c>
      <c r="L23" s="274">
        <v>194945248.72921079</v>
      </c>
      <c r="M23" s="270">
        <v>160</v>
      </c>
      <c r="N23" s="282">
        <v>188</v>
      </c>
      <c r="O23" s="286">
        <v>1598</v>
      </c>
      <c r="P23" s="277">
        <v>1946</v>
      </c>
    </row>
    <row r="24" spans="2:16">
      <c r="B24" s="5">
        <f t="shared" si="0"/>
        <v>2018</v>
      </c>
      <c r="C24" s="215">
        <v>287</v>
      </c>
      <c r="D24" s="269">
        <v>20</v>
      </c>
      <c r="E24" s="269">
        <v>8</v>
      </c>
      <c r="F24" s="197">
        <v>1306</v>
      </c>
      <c r="G24" s="198">
        <v>1621</v>
      </c>
      <c r="H24" s="269">
        <v>24660377.080000006</v>
      </c>
      <c r="I24" s="269">
        <v>2875415.4299999997</v>
      </c>
      <c r="J24" s="269">
        <v>600982.06000000006</v>
      </c>
      <c r="K24" s="269">
        <v>122135633.55332503</v>
      </c>
      <c r="L24" s="274">
        <v>150272408.12332502</v>
      </c>
      <c r="M24" s="270">
        <v>133</v>
      </c>
      <c r="N24" s="282">
        <v>182</v>
      </c>
      <c r="O24" s="286">
        <v>1306</v>
      </c>
      <c r="P24" s="277">
        <v>1621</v>
      </c>
    </row>
    <row r="25" spans="2:16">
      <c r="B25" s="5">
        <f t="shared" si="0"/>
        <v>2019</v>
      </c>
      <c r="C25" s="215">
        <v>331</v>
      </c>
      <c r="D25" s="269">
        <v>14</v>
      </c>
      <c r="E25" s="269">
        <v>11</v>
      </c>
      <c r="F25" s="197">
        <v>1122</v>
      </c>
      <c r="G25" s="198">
        <v>1478</v>
      </c>
      <c r="H25" s="269">
        <v>35038330.120000005</v>
      </c>
      <c r="I25" s="269">
        <v>2177203.3200000003</v>
      </c>
      <c r="J25" s="269">
        <v>1247064.8399999999</v>
      </c>
      <c r="K25" s="269">
        <v>121941895.55048335</v>
      </c>
      <c r="L25" s="274">
        <v>160404493.83048332</v>
      </c>
      <c r="M25" s="270">
        <v>131</v>
      </c>
      <c r="N25" s="282">
        <v>227</v>
      </c>
      <c r="O25" s="286">
        <v>1120</v>
      </c>
      <c r="P25" s="277">
        <v>1478</v>
      </c>
    </row>
    <row r="26" spans="2:16">
      <c r="B26" s="5">
        <f t="shared" si="0"/>
        <v>2020</v>
      </c>
      <c r="C26" s="215">
        <v>324</v>
      </c>
      <c r="D26" s="269">
        <v>19</v>
      </c>
      <c r="E26" s="269">
        <v>4</v>
      </c>
      <c r="F26" s="197">
        <v>900</v>
      </c>
      <c r="G26" s="198">
        <v>1247</v>
      </c>
      <c r="H26" s="269">
        <v>31987801.750000004</v>
      </c>
      <c r="I26" s="269">
        <v>2646440.27</v>
      </c>
      <c r="J26" s="269">
        <v>765570.62999999989</v>
      </c>
      <c r="K26" s="269">
        <v>110824846.83576661</v>
      </c>
      <c r="L26" s="274">
        <v>146224659.48576662</v>
      </c>
      <c r="M26" s="270">
        <v>94</v>
      </c>
      <c r="N26" s="282">
        <v>256</v>
      </c>
      <c r="O26" s="286">
        <v>897</v>
      </c>
      <c r="P26" s="277">
        <v>1247</v>
      </c>
    </row>
    <row r="27" spans="2:16">
      <c r="B27" s="6">
        <f t="shared" si="0"/>
        <v>2021</v>
      </c>
      <c r="C27" s="240">
        <v>365</v>
      </c>
      <c r="D27" s="271">
        <v>25</v>
      </c>
      <c r="E27" s="271">
        <v>11</v>
      </c>
      <c r="F27" s="197">
        <v>1277</v>
      </c>
      <c r="G27" s="272">
        <v>1678</v>
      </c>
      <c r="H27" s="271">
        <v>33035632.259999987</v>
      </c>
      <c r="I27" s="271">
        <v>4686855.7300000004</v>
      </c>
      <c r="J27" s="271">
        <v>679686.46</v>
      </c>
      <c r="K27" s="271">
        <v>159100916.51892498</v>
      </c>
      <c r="L27" s="275">
        <v>197503090.968925</v>
      </c>
      <c r="M27" s="273">
        <v>138</v>
      </c>
      <c r="N27" s="271">
        <v>265</v>
      </c>
      <c r="O27" s="287">
        <v>1275</v>
      </c>
      <c r="P27" s="278">
        <v>1678</v>
      </c>
    </row>
    <row r="28" spans="2:16">
      <c r="B28" s="6" t="s">
        <v>13</v>
      </c>
      <c r="C28" s="24">
        <f>SUM(C7:C27)</f>
        <v>4201</v>
      </c>
      <c r="D28" s="25">
        <f t="shared" ref="D28:P28" si="1">SUM(D7:D27)</f>
        <v>276</v>
      </c>
      <c r="E28" s="25">
        <f t="shared" si="1"/>
        <v>98</v>
      </c>
      <c r="F28" s="25">
        <f t="shared" si="1"/>
        <v>18320</v>
      </c>
      <c r="G28" s="27">
        <f t="shared" si="1"/>
        <v>22895</v>
      </c>
      <c r="H28" s="24">
        <f t="shared" si="1"/>
        <v>350683701.71691918</v>
      </c>
      <c r="I28" s="25">
        <f t="shared" si="1"/>
        <v>31846966.41</v>
      </c>
      <c r="J28" s="25">
        <f t="shared" si="1"/>
        <v>8042421.6099999994</v>
      </c>
      <c r="K28" s="25">
        <f t="shared" si="1"/>
        <v>1723554075.9688272</v>
      </c>
      <c r="L28" s="27">
        <f t="shared" si="1"/>
        <v>2114127165.7057469</v>
      </c>
      <c r="M28" s="280">
        <f t="shared" si="1"/>
        <v>2090</v>
      </c>
      <c r="N28" s="281">
        <f t="shared" si="1"/>
        <v>2717</v>
      </c>
      <c r="O28" s="281">
        <f t="shared" si="1"/>
        <v>18088</v>
      </c>
      <c r="P28" s="27">
        <f t="shared" si="1"/>
        <v>22895</v>
      </c>
    </row>
    <row r="29" spans="2:16">
      <c r="C29" s="23"/>
      <c r="D29" s="23"/>
      <c r="E29" s="23"/>
      <c r="F29" s="23"/>
      <c r="G29" s="11"/>
      <c r="H29" s="23"/>
      <c r="I29" s="23"/>
      <c r="J29" s="23"/>
      <c r="K29" s="23"/>
      <c r="L29" s="11"/>
      <c r="M29" s="23"/>
      <c r="N29" s="23"/>
      <c r="O29" s="23"/>
      <c r="P29" s="11"/>
    </row>
    <row r="30" spans="2:16"/>
    <row r="31" spans="2:16"/>
    <row r="32" spans="2:16">
      <c r="B32" s="9" t="s">
        <v>14</v>
      </c>
    </row>
    <row r="33" spans="2:16">
      <c r="B33" s="8" t="s">
        <v>63</v>
      </c>
    </row>
    <row r="34" spans="2:16">
      <c r="B34" s="8" t="s">
        <v>72</v>
      </c>
    </row>
    <row r="35" spans="2:16">
      <c r="B35" s="8" t="s">
        <v>35</v>
      </c>
    </row>
    <row r="36" spans="2:16">
      <c r="B36" s="8" t="s">
        <v>73</v>
      </c>
    </row>
    <row r="37" spans="2:16">
      <c r="B37" s="8" t="s">
        <v>74</v>
      </c>
    </row>
    <row r="38" spans="2:16"/>
    <row r="39" spans="2:16"/>
    <row r="40" spans="2:16"/>
    <row r="42" spans="2:16" hidden="1">
      <c r="B42" s="29"/>
      <c r="C42" s="305" t="s">
        <v>69</v>
      </c>
      <c r="D42" s="306"/>
      <c r="E42" s="306"/>
      <c r="F42" s="306"/>
      <c r="G42" s="307"/>
      <c r="H42" s="305" t="s">
        <v>70</v>
      </c>
      <c r="I42" s="306"/>
      <c r="J42" s="306"/>
      <c r="K42" s="306"/>
      <c r="L42" s="307"/>
      <c r="M42" s="305" t="s">
        <v>71</v>
      </c>
      <c r="N42" s="306"/>
      <c r="O42" s="306"/>
      <c r="P42" s="307"/>
    </row>
    <row r="43" spans="2:16" ht="25.5" hidden="1">
      <c r="B43" s="1" t="s">
        <v>18</v>
      </c>
      <c r="C43" s="4" t="s">
        <v>60</v>
      </c>
      <c r="D43" s="2" t="s">
        <v>61</v>
      </c>
      <c r="E43" s="28" t="s">
        <v>62</v>
      </c>
      <c r="F43" s="2" t="s">
        <v>56</v>
      </c>
      <c r="G43" s="7" t="s">
        <v>57</v>
      </c>
      <c r="H43" s="4" t="s">
        <v>60</v>
      </c>
      <c r="I43" s="2" t="s">
        <v>61</v>
      </c>
      <c r="J43" s="28" t="s">
        <v>62</v>
      </c>
      <c r="K43" s="2" t="s">
        <v>56</v>
      </c>
      <c r="L43" s="7" t="s">
        <v>57</v>
      </c>
      <c r="M43" s="4" t="s">
        <v>54</v>
      </c>
      <c r="N43" s="28" t="s">
        <v>55</v>
      </c>
      <c r="O43" s="2" t="s">
        <v>56</v>
      </c>
      <c r="P43" s="7" t="s">
        <v>57</v>
      </c>
    </row>
    <row r="44" spans="2:16" hidden="1">
      <c r="B44" s="5">
        <v>2001</v>
      </c>
      <c r="C44" s="42" t="e">
        <f>IF(#REF!=0,0,1)</f>
        <v>#REF!</v>
      </c>
      <c r="D44" s="43" t="e">
        <f>IF(#REF!=0,0,1)</f>
        <v>#REF!</v>
      </c>
      <c r="E44" s="43" t="e">
        <f>IF(#REF!=0,0,1)</f>
        <v>#REF!</v>
      </c>
      <c r="F44" s="43" t="e">
        <f>IF(#REF!=0,0,1)</f>
        <v>#REF!</v>
      </c>
      <c r="G44" s="35" t="e">
        <f>IF(#REF!=0,0,1)</f>
        <v>#REF!</v>
      </c>
      <c r="H44" s="43" t="e">
        <f>IF(#REF!=0,0,1)</f>
        <v>#REF!</v>
      </c>
      <c r="I44" s="43" t="e">
        <f>IF(#REF!=0,0,1)</f>
        <v>#REF!</v>
      </c>
      <c r="J44" s="43" t="e">
        <f>IF(#REF!=0,0,1)</f>
        <v>#REF!</v>
      </c>
      <c r="K44" s="43" t="e">
        <f>IF(#REF!=0,0,1)</f>
        <v>#REF!</v>
      </c>
      <c r="L44" s="35" t="e">
        <f>IF(#REF!=0,0,1)</f>
        <v>#REF!</v>
      </c>
      <c r="M44" s="43" t="e">
        <f>IF(#REF!=0,0,1)</f>
        <v>#REF!</v>
      </c>
      <c r="N44" s="43" t="e">
        <f>IF(#REF!=0,0,1)</f>
        <v>#REF!</v>
      </c>
      <c r="O44" s="43" t="e">
        <f>IF(#REF!=0,0,1)</f>
        <v>#REF!</v>
      </c>
      <c r="P44" s="35" t="e">
        <f>IF(#REF!=0,0,1)</f>
        <v>#REF!</v>
      </c>
    </row>
    <row r="45" spans="2:16" hidden="1">
      <c r="B45" s="5">
        <f t="shared" ref="B45:B64" si="2">B44+1</f>
        <v>2002</v>
      </c>
      <c r="C45" s="44" t="e">
        <f>IF(#REF!=0,0,1)</f>
        <v>#REF!</v>
      </c>
      <c r="D45" s="45" t="e">
        <f>IF(#REF!=0,0,1)</f>
        <v>#REF!</v>
      </c>
      <c r="E45" s="45" t="e">
        <f>IF(#REF!=0,0,1)</f>
        <v>#REF!</v>
      </c>
      <c r="F45" s="45" t="e">
        <f>IF(#REF!=0,0,1)</f>
        <v>#REF!</v>
      </c>
      <c r="G45" s="36" t="e">
        <f>IF(#REF!=0,0,1)</f>
        <v>#REF!</v>
      </c>
      <c r="H45" s="45" t="e">
        <f>IF(#REF!=0,0,1)</f>
        <v>#REF!</v>
      </c>
      <c r="I45" s="45" t="e">
        <f>IF(#REF!=0,0,1)</f>
        <v>#REF!</v>
      </c>
      <c r="J45" s="45" t="e">
        <f>IF(#REF!=0,0,1)</f>
        <v>#REF!</v>
      </c>
      <c r="K45" s="45" t="e">
        <f>IF(#REF!=0,0,1)</f>
        <v>#REF!</v>
      </c>
      <c r="L45" s="36" t="e">
        <f>IF(#REF!=0,0,1)</f>
        <v>#REF!</v>
      </c>
      <c r="M45" s="45" t="e">
        <f>IF(#REF!=0,0,1)</f>
        <v>#REF!</v>
      </c>
      <c r="N45" s="45" t="e">
        <f>IF(#REF!=0,0,1)</f>
        <v>#REF!</v>
      </c>
      <c r="O45" s="45" t="e">
        <f>IF(#REF!=0,0,1)</f>
        <v>#REF!</v>
      </c>
      <c r="P45" s="36" t="e">
        <f>IF(#REF!=0,0,1)</f>
        <v>#REF!</v>
      </c>
    </row>
    <row r="46" spans="2:16" hidden="1" outlineLevel="1">
      <c r="B46" s="5">
        <f>B45+1</f>
        <v>2003</v>
      </c>
      <c r="C46" s="44" t="e">
        <f>IF(#REF!=0,0,1)</f>
        <v>#REF!</v>
      </c>
      <c r="D46" s="45" t="e">
        <f>IF(#REF!=0,0,1)</f>
        <v>#REF!</v>
      </c>
      <c r="E46" s="45" t="e">
        <f>IF(#REF!=0,0,1)</f>
        <v>#REF!</v>
      </c>
      <c r="F46" s="45" t="e">
        <f>IF(#REF!=0,0,1)</f>
        <v>#REF!</v>
      </c>
      <c r="G46" s="36" t="e">
        <f>IF(#REF!=0,0,1)</f>
        <v>#REF!</v>
      </c>
      <c r="H46" s="45" t="e">
        <f>IF(#REF!=0,0,1)</f>
        <v>#REF!</v>
      </c>
      <c r="I46" s="45" t="e">
        <f>IF(#REF!=0,0,1)</f>
        <v>#REF!</v>
      </c>
      <c r="J46" s="45" t="e">
        <f>IF(#REF!=0,0,1)</f>
        <v>#REF!</v>
      </c>
      <c r="K46" s="45" t="e">
        <f>IF(#REF!=0,0,1)</f>
        <v>#REF!</v>
      </c>
      <c r="L46" s="36" t="e">
        <f>IF(#REF!=0,0,1)</f>
        <v>#REF!</v>
      </c>
      <c r="M46" s="45" t="e">
        <f>IF(#REF!=0,0,1)</f>
        <v>#REF!</v>
      </c>
      <c r="N46" s="45" t="e">
        <f>IF(#REF!=0,0,1)</f>
        <v>#REF!</v>
      </c>
      <c r="O46" s="45" t="e">
        <f>IF(#REF!=0,0,1)</f>
        <v>#REF!</v>
      </c>
      <c r="P46" s="36" t="e">
        <f>IF(#REF!=0,0,1)</f>
        <v>#REF!</v>
      </c>
    </row>
    <row r="47" spans="2:16" hidden="1" outlineLevel="1">
      <c r="B47" s="5">
        <f t="shared" si="2"/>
        <v>2004</v>
      </c>
      <c r="C47" s="44" t="e">
        <f>IF(#REF!=0,0,1)</f>
        <v>#REF!</v>
      </c>
      <c r="D47" s="45" t="e">
        <f>IF(#REF!=0,0,1)</f>
        <v>#REF!</v>
      </c>
      <c r="E47" s="45" t="e">
        <f>IF(#REF!=0,0,1)</f>
        <v>#REF!</v>
      </c>
      <c r="F47" s="45" t="e">
        <f>IF(#REF!=0,0,1)</f>
        <v>#REF!</v>
      </c>
      <c r="G47" s="36" t="e">
        <f>IF(#REF!=0,0,1)</f>
        <v>#REF!</v>
      </c>
      <c r="H47" s="45" t="e">
        <f>IF(#REF!=0,0,1)</f>
        <v>#REF!</v>
      </c>
      <c r="I47" s="45" t="e">
        <f>IF(#REF!=0,0,1)</f>
        <v>#REF!</v>
      </c>
      <c r="J47" s="45" t="e">
        <f>IF(#REF!=0,0,1)</f>
        <v>#REF!</v>
      </c>
      <c r="K47" s="45" t="e">
        <f>IF(#REF!=0,0,1)</f>
        <v>#REF!</v>
      </c>
      <c r="L47" s="36" t="e">
        <f>IF(#REF!=0,0,1)</f>
        <v>#REF!</v>
      </c>
      <c r="M47" s="45" t="e">
        <f>IF(#REF!=0,0,1)</f>
        <v>#REF!</v>
      </c>
      <c r="N47" s="45" t="e">
        <f>IF(#REF!=0,0,1)</f>
        <v>#REF!</v>
      </c>
      <c r="O47" s="45" t="e">
        <f>IF(#REF!=0,0,1)</f>
        <v>#REF!</v>
      </c>
      <c r="P47" s="36" t="e">
        <f>IF(#REF!=0,0,1)</f>
        <v>#REF!</v>
      </c>
    </row>
    <row r="48" spans="2:16" hidden="1" outlineLevel="1">
      <c r="B48" s="5">
        <f t="shared" si="2"/>
        <v>2005</v>
      </c>
      <c r="C48" s="44" t="e">
        <f>IF(#REF!=0,0,1)</f>
        <v>#REF!</v>
      </c>
      <c r="D48" s="45" t="e">
        <f>IF(#REF!=0,0,1)</f>
        <v>#REF!</v>
      </c>
      <c r="E48" s="45" t="e">
        <f>IF(#REF!=0,0,1)</f>
        <v>#REF!</v>
      </c>
      <c r="F48" s="45" t="e">
        <f>IF(#REF!=0,0,1)</f>
        <v>#REF!</v>
      </c>
      <c r="G48" s="36" t="e">
        <f>IF(#REF!=0,0,1)</f>
        <v>#REF!</v>
      </c>
      <c r="H48" s="45" t="e">
        <f>IF(#REF!=0,0,1)</f>
        <v>#REF!</v>
      </c>
      <c r="I48" s="45" t="e">
        <f>IF(#REF!=0,0,1)</f>
        <v>#REF!</v>
      </c>
      <c r="J48" s="45" t="e">
        <f>IF(#REF!=0,0,1)</f>
        <v>#REF!</v>
      </c>
      <c r="K48" s="45" t="e">
        <f>IF(#REF!=0,0,1)</f>
        <v>#REF!</v>
      </c>
      <c r="L48" s="36" t="e">
        <f>IF(#REF!=0,0,1)</f>
        <v>#REF!</v>
      </c>
      <c r="M48" s="45" t="e">
        <f>IF(#REF!=0,0,1)</f>
        <v>#REF!</v>
      </c>
      <c r="N48" s="45" t="e">
        <f>IF(#REF!=0,0,1)</f>
        <v>#REF!</v>
      </c>
      <c r="O48" s="45" t="e">
        <f>IF(#REF!=0,0,1)</f>
        <v>#REF!</v>
      </c>
      <c r="P48" s="36" t="e">
        <f>IF(#REF!=0,0,1)</f>
        <v>#REF!</v>
      </c>
    </row>
    <row r="49" spans="2:16" hidden="1" outlineLevel="1">
      <c r="B49" s="5">
        <f t="shared" si="2"/>
        <v>2006</v>
      </c>
      <c r="C49" s="44">
        <f t="shared" ref="C49:P49" si="3">IF(C7=0,0,1)</f>
        <v>1</v>
      </c>
      <c r="D49" s="45">
        <f t="shared" si="3"/>
        <v>0</v>
      </c>
      <c r="E49" s="45">
        <f t="shared" si="3"/>
        <v>0</v>
      </c>
      <c r="F49" s="45">
        <f t="shared" si="3"/>
        <v>1</v>
      </c>
      <c r="G49" s="36">
        <f t="shared" si="3"/>
        <v>1</v>
      </c>
      <c r="H49" s="45">
        <f t="shared" si="3"/>
        <v>1</v>
      </c>
      <c r="I49" s="45">
        <f t="shared" si="3"/>
        <v>0</v>
      </c>
      <c r="J49" s="45">
        <f t="shared" si="3"/>
        <v>0</v>
      </c>
      <c r="K49" s="45">
        <f t="shared" si="3"/>
        <v>1</v>
      </c>
      <c r="L49" s="36">
        <f t="shared" si="3"/>
        <v>1</v>
      </c>
      <c r="M49" s="45">
        <f t="shared" si="3"/>
        <v>1</v>
      </c>
      <c r="N49" s="45">
        <f t="shared" si="3"/>
        <v>0</v>
      </c>
      <c r="O49" s="45">
        <f t="shared" si="3"/>
        <v>1</v>
      </c>
      <c r="P49" s="36">
        <f t="shared" si="3"/>
        <v>1</v>
      </c>
    </row>
    <row r="50" spans="2:16" hidden="1" outlineLevel="1">
      <c r="B50" s="5">
        <f t="shared" si="2"/>
        <v>2007</v>
      </c>
      <c r="C50" s="44">
        <f t="shared" ref="C50:P50" si="4">IF(C8=0,0,1)</f>
        <v>1</v>
      </c>
      <c r="D50" s="45">
        <f t="shared" si="4"/>
        <v>0</v>
      </c>
      <c r="E50" s="45">
        <f t="shared" si="4"/>
        <v>0</v>
      </c>
      <c r="F50" s="45">
        <f t="shared" si="4"/>
        <v>1</v>
      </c>
      <c r="G50" s="36">
        <f t="shared" si="4"/>
        <v>1</v>
      </c>
      <c r="H50" s="45">
        <f t="shared" si="4"/>
        <v>1</v>
      </c>
      <c r="I50" s="45">
        <f t="shared" si="4"/>
        <v>0</v>
      </c>
      <c r="J50" s="45">
        <f t="shared" si="4"/>
        <v>0</v>
      </c>
      <c r="K50" s="45">
        <f t="shared" si="4"/>
        <v>1</v>
      </c>
      <c r="L50" s="36">
        <f t="shared" si="4"/>
        <v>1</v>
      </c>
      <c r="M50" s="45">
        <f t="shared" si="4"/>
        <v>1</v>
      </c>
      <c r="N50" s="45">
        <f t="shared" si="4"/>
        <v>1</v>
      </c>
      <c r="O50" s="45">
        <f t="shared" si="4"/>
        <v>1</v>
      </c>
      <c r="P50" s="36">
        <f t="shared" si="4"/>
        <v>1</v>
      </c>
    </row>
    <row r="51" spans="2:16" hidden="1" outlineLevel="1">
      <c r="B51" s="5">
        <f t="shared" si="2"/>
        <v>2008</v>
      </c>
      <c r="C51" s="44">
        <f t="shared" ref="C51:P51" si="5">IF(C9=0,0,1)</f>
        <v>1</v>
      </c>
      <c r="D51" s="45">
        <f t="shared" si="5"/>
        <v>1</v>
      </c>
      <c r="E51" s="45">
        <f t="shared" si="5"/>
        <v>1</v>
      </c>
      <c r="F51" s="45">
        <f t="shared" si="5"/>
        <v>1</v>
      </c>
      <c r="G51" s="36">
        <f t="shared" si="5"/>
        <v>1</v>
      </c>
      <c r="H51" s="45">
        <f t="shared" si="5"/>
        <v>1</v>
      </c>
      <c r="I51" s="45">
        <f t="shared" si="5"/>
        <v>1</v>
      </c>
      <c r="J51" s="45">
        <f t="shared" si="5"/>
        <v>1</v>
      </c>
      <c r="K51" s="45">
        <f t="shared" si="5"/>
        <v>1</v>
      </c>
      <c r="L51" s="36">
        <f t="shared" si="5"/>
        <v>1</v>
      </c>
      <c r="M51" s="45">
        <f t="shared" si="5"/>
        <v>1</v>
      </c>
      <c r="N51" s="45">
        <f t="shared" si="5"/>
        <v>1</v>
      </c>
      <c r="O51" s="45">
        <f t="shared" si="5"/>
        <v>1</v>
      </c>
      <c r="P51" s="36">
        <f t="shared" si="5"/>
        <v>1</v>
      </c>
    </row>
    <row r="52" spans="2:16" hidden="1" outlineLevel="1">
      <c r="B52" s="5">
        <f t="shared" si="2"/>
        <v>2009</v>
      </c>
      <c r="C52" s="44">
        <f t="shared" ref="C52:P52" si="6">IF(C10=0,0,1)</f>
        <v>1</v>
      </c>
      <c r="D52" s="45">
        <f t="shared" si="6"/>
        <v>1</v>
      </c>
      <c r="E52" s="45">
        <f t="shared" si="6"/>
        <v>1</v>
      </c>
      <c r="F52" s="45">
        <f t="shared" si="6"/>
        <v>1</v>
      </c>
      <c r="G52" s="36">
        <f t="shared" si="6"/>
        <v>1</v>
      </c>
      <c r="H52" s="45">
        <f t="shared" si="6"/>
        <v>1</v>
      </c>
      <c r="I52" s="45">
        <f t="shared" si="6"/>
        <v>1</v>
      </c>
      <c r="J52" s="45">
        <f t="shared" si="6"/>
        <v>1</v>
      </c>
      <c r="K52" s="45">
        <f t="shared" si="6"/>
        <v>1</v>
      </c>
      <c r="L52" s="36">
        <f t="shared" si="6"/>
        <v>1</v>
      </c>
      <c r="M52" s="45">
        <f t="shared" si="6"/>
        <v>1</v>
      </c>
      <c r="N52" s="45">
        <f t="shared" si="6"/>
        <v>1</v>
      </c>
      <c r="O52" s="45">
        <f t="shared" si="6"/>
        <v>1</v>
      </c>
      <c r="P52" s="36">
        <f t="shared" si="6"/>
        <v>1</v>
      </c>
    </row>
    <row r="53" spans="2:16" hidden="1" outlineLevel="1">
      <c r="B53" s="5">
        <f t="shared" si="2"/>
        <v>2010</v>
      </c>
      <c r="C53" s="44">
        <f t="shared" ref="C53:P53" si="7">IF(C11=0,0,1)</f>
        <v>1</v>
      </c>
      <c r="D53" s="45">
        <f t="shared" si="7"/>
        <v>1</v>
      </c>
      <c r="E53" s="45">
        <f t="shared" si="7"/>
        <v>1</v>
      </c>
      <c r="F53" s="45">
        <f t="shared" si="7"/>
        <v>1</v>
      </c>
      <c r="G53" s="36">
        <f t="shared" si="7"/>
        <v>1</v>
      </c>
      <c r="H53" s="45">
        <f t="shared" si="7"/>
        <v>1</v>
      </c>
      <c r="I53" s="45">
        <f t="shared" si="7"/>
        <v>1</v>
      </c>
      <c r="J53" s="45">
        <f t="shared" si="7"/>
        <v>1</v>
      </c>
      <c r="K53" s="45">
        <f t="shared" si="7"/>
        <v>1</v>
      </c>
      <c r="L53" s="36">
        <f t="shared" si="7"/>
        <v>1</v>
      </c>
      <c r="M53" s="45">
        <f t="shared" si="7"/>
        <v>1</v>
      </c>
      <c r="N53" s="45">
        <f t="shared" si="7"/>
        <v>1</v>
      </c>
      <c r="O53" s="45">
        <f t="shared" si="7"/>
        <v>1</v>
      </c>
      <c r="P53" s="36">
        <f t="shared" si="7"/>
        <v>1</v>
      </c>
    </row>
    <row r="54" spans="2:16" hidden="1" outlineLevel="1">
      <c r="B54" s="5">
        <f t="shared" si="2"/>
        <v>2011</v>
      </c>
      <c r="C54" s="44">
        <f t="shared" ref="C54:P54" si="8">IF(C12=0,0,1)</f>
        <v>1</v>
      </c>
      <c r="D54" s="45">
        <f t="shared" si="8"/>
        <v>1</v>
      </c>
      <c r="E54" s="45">
        <f t="shared" si="8"/>
        <v>1</v>
      </c>
      <c r="F54" s="45">
        <f t="shared" si="8"/>
        <v>1</v>
      </c>
      <c r="G54" s="36">
        <f t="shared" si="8"/>
        <v>1</v>
      </c>
      <c r="H54" s="45">
        <f t="shared" si="8"/>
        <v>1</v>
      </c>
      <c r="I54" s="45">
        <f t="shared" si="8"/>
        <v>1</v>
      </c>
      <c r="J54" s="45">
        <f t="shared" si="8"/>
        <v>1</v>
      </c>
      <c r="K54" s="45">
        <f t="shared" si="8"/>
        <v>1</v>
      </c>
      <c r="L54" s="36">
        <f t="shared" si="8"/>
        <v>1</v>
      </c>
      <c r="M54" s="45">
        <f t="shared" si="8"/>
        <v>1</v>
      </c>
      <c r="N54" s="45">
        <f t="shared" si="8"/>
        <v>1</v>
      </c>
      <c r="O54" s="45">
        <f t="shared" si="8"/>
        <v>1</v>
      </c>
      <c r="P54" s="36">
        <f t="shared" si="8"/>
        <v>1</v>
      </c>
    </row>
    <row r="55" spans="2:16" hidden="1" outlineLevel="1">
      <c r="B55" s="5">
        <f>B54+1</f>
        <v>2012</v>
      </c>
      <c r="C55" s="44">
        <f t="shared" ref="C55:P55" si="9">IF(C18=0,0,1)</f>
        <v>1</v>
      </c>
      <c r="D55" s="45">
        <f t="shared" si="9"/>
        <v>1</v>
      </c>
      <c r="E55" s="45">
        <f t="shared" si="9"/>
        <v>1</v>
      </c>
      <c r="F55" s="45">
        <f t="shared" si="9"/>
        <v>1</v>
      </c>
      <c r="G55" s="36">
        <f t="shared" si="9"/>
        <v>1</v>
      </c>
      <c r="H55" s="45">
        <f t="shared" si="9"/>
        <v>1</v>
      </c>
      <c r="I55" s="45">
        <f t="shared" si="9"/>
        <v>1</v>
      </c>
      <c r="J55" s="45">
        <f t="shared" si="9"/>
        <v>1</v>
      </c>
      <c r="K55" s="45">
        <f t="shared" si="9"/>
        <v>1</v>
      </c>
      <c r="L55" s="36">
        <f t="shared" si="9"/>
        <v>1</v>
      </c>
      <c r="M55" s="45">
        <f t="shared" si="9"/>
        <v>1</v>
      </c>
      <c r="N55" s="45">
        <f t="shared" si="9"/>
        <v>1</v>
      </c>
      <c r="O55" s="45">
        <f t="shared" si="9"/>
        <v>1</v>
      </c>
      <c r="P55" s="36">
        <f t="shared" si="9"/>
        <v>1</v>
      </c>
    </row>
    <row r="56" spans="2:16" hidden="1" outlineLevel="1">
      <c r="B56" s="5">
        <f t="shared" si="2"/>
        <v>2013</v>
      </c>
      <c r="C56" s="44">
        <f t="shared" ref="C56:P56" si="10">IF(C19=0,0,1)</f>
        <v>1</v>
      </c>
      <c r="D56" s="45">
        <f t="shared" si="10"/>
        <v>1</v>
      </c>
      <c r="E56" s="45">
        <f t="shared" si="10"/>
        <v>1</v>
      </c>
      <c r="F56" s="45">
        <f t="shared" si="10"/>
        <v>1</v>
      </c>
      <c r="G56" s="36">
        <f t="shared" si="10"/>
        <v>1</v>
      </c>
      <c r="H56" s="45">
        <f t="shared" si="10"/>
        <v>1</v>
      </c>
      <c r="I56" s="45">
        <f t="shared" si="10"/>
        <v>1</v>
      </c>
      <c r="J56" s="45">
        <f t="shared" si="10"/>
        <v>1</v>
      </c>
      <c r="K56" s="45">
        <f t="shared" si="10"/>
        <v>1</v>
      </c>
      <c r="L56" s="36">
        <f t="shared" si="10"/>
        <v>1</v>
      </c>
      <c r="M56" s="45">
        <f t="shared" si="10"/>
        <v>1</v>
      </c>
      <c r="N56" s="45">
        <f t="shared" si="10"/>
        <v>1</v>
      </c>
      <c r="O56" s="45">
        <f t="shared" si="10"/>
        <v>1</v>
      </c>
      <c r="P56" s="36">
        <f t="shared" si="10"/>
        <v>1</v>
      </c>
    </row>
    <row r="57" spans="2:16" hidden="1" outlineLevel="1">
      <c r="B57" s="5">
        <f t="shared" si="2"/>
        <v>2014</v>
      </c>
      <c r="C57" s="44">
        <f t="shared" ref="C57:P57" si="11">IF(C20=0,0,1)</f>
        <v>1</v>
      </c>
      <c r="D57" s="45">
        <f t="shared" si="11"/>
        <v>1</v>
      </c>
      <c r="E57" s="45">
        <f t="shared" si="11"/>
        <v>1</v>
      </c>
      <c r="F57" s="45">
        <f t="shared" si="11"/>
        <v>1</v>
      </c>
      <c r="G57" s="36">
        <f t="shared" si="11"/>
        <v>1</v>
      </c>
      <c r="H57" s="45">
        <f t="shared" si="11"/>
        <v>1</v>
      </c>
      <c r="I57" s="45">
        <f t="shared" si="11"/>
        <v>1</v>
      </c>
      <c r="J57" s="45">
        <f t="shared" si="11"/>
        <v>1</v>
      </c>
      <c r="K57" s="45">
        <f t="shared" si="11"/>
        <v>1</v>
      </c>
      <c r="L57" s="36">
        <f t="shared" si="11"/>
        <v>1</v>
      </c>
      <c r="M57" s="45">
        <f t="shared" si="11"/>
        <v>1</v>
      </c>
      <c r="N57" s="45">
        <f t="shared" si="11"/>
        <v>1</v>
      </c>
      <c r="O57" s="45">
        <f t="shared" si="11"/>
        <v>1</v>
      </c>
      <c r="P57" s="36">
        <f t="shared" si="11"/>
        <v>1</v>
      </c>
    </row>
    <row r="58" spans="2:16" hidden="1" outlineLevel="1">
      <c r="B58" s="5">
        <f t="shared" si="2"/>
        <v>2015</v>
      </c>
      <c r="C58" s="44">
        <f t="shared" ref="C58:P58" si="12">IF(C21=0,0,1)</f>
        <v>1</v>
      </c>
      <c r="D58" s="45">
        <f t="shared" si="12"/>
        <v>1</v>
      </c>
      <c r="E58" s="45">
        <f t="shared" si="12"/>
        <v>1</v>
      </c>
      <c r="F58" s="45">
        <f t="shared" si="12"/>
        <v>1</v>
      </c>
      <c r="G58" s="36">
        <f t="shared" si="12"/>
        <v>1</v>
      </c>
      <c r="H58" s="45">
        <f t="shared" si="12"/>
        <v>1</v>
      </c>
      <c r="I58" s="45">
        <f t="shared" si="12"/>
        <v>1</v>
      </c>
      <c r="J58" s="45">
        <f t="shared" si="12"/>
        <v>1</v>
      </c>
      <c r="K58" s="45">
        <f t="shared" si="12"/>
        <v>1</v>
      </c>
      <c r="L58" s="36">
        <f t="shared" si="12"/>
        <v>1</v>
      </c>
      <c r="M58" s="45">
        <f t="shared" si="12"/>
        <v>1</v>
      </c>
      <c r="N58" s="45">
        <f t="shared" si="12"/>
        <v>1</v>
      </c>
      <c r="O58" s="45">
        <f t="shared" si="12"/>
        <v>1</v>
      </c>
      <c r="P58" s="36">
        <f t="shared" si="12"/>
        <v>1</v>
      </c>
    </row>
    <row r="59" spans="2:16" hidden="1" outlineLevel="1">
      <c r="B59" s="5">
        <f t="shared" si="2"/>
        <v>2016</v>
      </c>
      <c r="C59" s="44">
        <f t="shared" ref="C59:P59" si="13">IF(C22=0,0,1)</f>
        <v>1</v>
      </c>
      <c r="D59" s="45">
        <f t="shared" si="13"/>
        <v>1</v>
      </c>
      <c r="E59" s="45">
        <f t="shared" si="13"/>
        <v>1</v>
      </c>
      <c r="F59" s="45">
        <f t="shared" si="13"/>
        <v>1</v>
      </c>
      <c r="G59" s="36">
        <f t="shared" si="13"/>
        <v>1</v>
      </c>
      <c r="H59" s="45">
        <f t="shared" si="13"/>
        <v>1</v>
      </c>
      <c r="I59" s="45">
        <f t="shared" si="13"/>
        <v>1</v>
      </c>
      <c r="J59" s="45">
        <f t="shared" si="13"/>
        <v>1</v>
      </c>
      <c r="K59" s="45">
        <f t="shared" si="13"/>
        <v>1</v>
      </c>
      <c r="L59" s="36">
        <f t="shared" si="13"/>
        <v>1</v>
      </c>
      <c r="M59" s="45">
        <f t="shared" si="13"/>
        <v>1</v>
      </c>
      <c r="N59" s="45">
        <f t="shared" si="13"/>
        <v>1</v>
      </c>
      <c r="O59" s="45">
        <f t="shared" si="13"/>
        <v>1</v>
      </c>
      <c r="P59" s="36">
        <f t="shared" si="13"/>
        <v>1</v>
      </c>
    </row>
    <row r="60" spans="2:16" hidden="1" outlineLevel="1">
      <c r="B60" s="5">
        <f t="shared" si="2"/>
        <v>2017</v>
      </c>
      <c r="C60" s="44">
        <f t="shared" ref="C60:L60" si="14">IF(C24=0,0,1)</f>
        <v>1</v>
      </c>
      <c r="D60" s="45">
        <f t="shared" si="14"/>
        <v>1</v>
      </c>
      <c r="E60" s="45">
        <f t="shared" si="14"/>
        <v>1</v>
      </c>
      <c r="F60" s="45">
        <f t="shared" si="14"/>
        <v>1</v>
      </c>
      <c r="G60" s="36">
        <f t="shared" si="14"/>
        <v>1</v>
      </c>
      <c r="H60" s="45">
        <f t="shared" si="14"/>
        <v>1</v>
      </c>
      <c r="I60" s="45">
        <f t="shared" si="14"/>
        <v>1</v>
      </c>
      <c r="J60" s="45">
        <f t="shared" si="14"/>
        <v>1</v>
      </c>
      <c r="K60" s="45">
        <f t="shared" si="14"/>
        <v>1</v>
      </c>
      <c r="L60" s="36">
        <f t="shared" si="14"/>
        <v>1</v>
      </c>
      <c r="M60" s="45">
        <f>IF(M24=0,0,1)</f>
        <v>1</v>
      </c>
      <c r="N60" s="45">
        <f>IF(N24=0,0,1)</f>
        <v>1</v>
      </c>
      <c r="O60" s="45">
        <f>IF(O24=0,0,1)</f>
        <v>1</v>
      </c>
      <c r="P60" s="36">
        <f>IF(P24=0,0,1)</f>
        <v>1</v>
      </c>
    </row>
    <row r="61" spans="2:16" hidden="1" outlineLevel="1">
      <c r="B61" s="5">
        <f t="shared" si="2"/>
        <v>2018</v>
      </c>
      <c r="C61" s="44">
        <f t="shared" ref="C61:P61" si="15">IF(C25=0,0,1)</f>
        <v>1</v>
      </c>
      <c r="D61" s="45">
        <f t="shared" si="15"/>
        <v>1</v>
      </c>
      <c r="E61" s="45">
        <f t="shared" si="15"/>
        <v>1</v>
      </c>
      <c r="F61" s="45">
        <f t="shared" si="15"/>
        <v>1</v>
      </c>
      <c r="G61" s="36">
        <f t="shared" si="15"/>
        <v>1</v>
      </c>
      <c r="H61" s="45">
        <f t="shared" si="15"/>
        <v>1</v>
      </c>
      <c r="I61" s="45">
        <f t="shared" si="15"/>
        <v>1</v>
      </c>
      <c r="J61" s="45">
        <f t="shared" si="15"/>
        <v>1</v>
      </c>
      <c r="K61" s="45">
        <f t="shared" si="15"/>
        <v>1</v>
      </c>
      <c r="L61" s="36">
        <f t="shared" si="15"/>
        <v>1</v>
      </c>
      <c r="M61" s="45">
        <f t="shared" si="15"/>
        <v>1</v>
      </c>
      <c r="N61" s="45">
        <f t="shared" si="15"/>
        <v>1</v>
      </c>
      <c r="O61" s="45">
        <f t="shared" si="15"/>
        <v>1</v>
      </c>
      <c r="P61" s="36">
        <f t="shared" si="15"/>
        <v>1</v>
      </c>
    </row>
    <row r="62" spans="2:16" hidden="1" outlineLevel="1">
      <c r="B62" s="5">
        <f t="shared" si="2"/>
        <v>2019</v>
      </c>
      <c r="C62" s="44">
        <f t="shared" ref="C62:P62" si="16">IF(C26=0,0,1)</f>
        <v>1</v>
      </c>
      <c r="D62" s="45">
        <f t="shared" si="16"/>
        <v>1</v>
      </c>
      <c r="E62" s="45">
        <f t="shared" si="16"/>
        <v>1</v>
      </c>
      <c r="F62" s="45">
        <f t="shared" si="16"/>
        <v>1</v>
      </c>
      <c r="G62" s="36">
        <f t="shared" si="16"/>
        <v>1</v>
      </c>
      <c r="H62" s="45">
        <f t="shared" si="16"/>
        <v>1</v>
      </c>
      <c r="I62" s="45">
        <f t="shared" si="16"/>
        <v>1</v>
      </c>
      <c r="J62" s="45">
        <f t="shared" si="16"/>
        <v>1</v>
      </c>
      <c r="K62" s="45">
        <f t="shared" si="16"/>
        <v>1</v>
      </c>
      <c r="L62" s="36">
        <f t="shared" si="16"/>
        <v>1</v>
      </c>
      <c r="M62" s="45">
        <f t="shared" si="16"/>
        <v>1</v>
      </c>
      <c r="N62" s="45">
        <f t="shared" si="16"/>
        <v>1</v>
      </c>
      <c r="O62" s="45">
        <f t="shared" si="16"/>
        <v>1</v>
      </c>
      <c r="P62" s="36">
        <f t="shared" si="16"/>
        <v>1</v>
      </c>
    </row>
    <row r="63" spans="2:16" hidden="1" outlineLevel="1">
      <c r="B63" s="5">
        <f t="shared" si="2"/>
        <v>2020</v>
      </c>
      <c r="C63" s="44">
        <f t="shared" ref="C63:P63" si="17">IF(C27=0,0,1)</f>
        <v>1</v>
      </c>
      <c r="D63" s="45">
        <f t="shared" si="17"/>
        <v>1</v>
      </c>
      <c r="E63" s="45">
        <f t="shared" si="17"/>
        <v>1</v>
      </c>
      <c r="F63" s="45">
        <f t="shared" si="17"/>
        <v>1</v>
      </c>
      <c r="G63" s="36">
        <f t="shared" si="17"/>
        <v>1</v>
      </c>
      <c r="H63" s="45">
        <f t="shared" si="17"/>
        <v>1</v>
      </c>
      <c r="I63" s="45">
        <f t="shared" si="17"/>
        <v>1</v>
      </c>
      <c r="J63" s="45">
        <f t="shared" si="17"/>
        <v>1</v>
      </c>
      <c r="K63" s="45">
        <f t="shared" si="17"/>
        <v>1</v>
      </c>
      <c r="L63" s="36">
        <f t="shared" si="17"/>
        <v>1</v>
      </c>
      <c r="M63" s="45">
        <f t="shared" si="17"/>
        <v>1</v>
      </c>
      <c r="N63" s="45">
        <f t="shared" si="17"/>
        <v>1</v>
      </c>
      <c r="O63" s="45">
        <f t="shared" si="17"/>
        <v>1</v>
      </c>
      <c r="P63" s="36">
        <f t="shared" si="17"/>
        <v>1</v>
      </c>
    </row>
    <row r="64" spans="2:16" hidden="1" outlineLevel="1">
      <c r="B64" s="6">
        <f t="shared" si="2"/>
        <v>2021</v>
      </c>
      <c r="C64" s="46">
        <f t="shared" ref="C64:P64" si="18">IF(C28=0,0,1)</f>
        <v>1</v>
      </c>
      <c r="D64" s="47">
        <f t="shared" si="18"/>
        <v>1</v>
      </c>
      <c r="E64" s="47">
        <f t="shared" si="18"/>
        <v>1</v>
      </c>
      <c r="F64" s="47">
        <f t="shared" si="18"/>
        <v>1</v>
      </c>
      <c r="G64" s="37">
        <f t="shared" si="18"/>
        <v>1</v>
      </c>
      <c r="H64" s="47">
        <f t="shared" si="18"/>
        <v>1</v>
      </c>
      <c r="I64" s="47">
        <f t="shared" si="18"/>
        <v>1</v>
      </c>
      <c r="J64" s="47">
        <f t="shared" si="18"/>
        <v>1</v>
      </c>
      <c r="K64" s="47">
        <f t="shared" si="18"/>
        <v>1</v>
      </c>
      <c r="L64" s="37">
        <f t="shared" si="18"/>
        <v>1</v>
      </c>
      <c r="M64" s="47">
        <f t="shared" si="18"/>
        <v>1</v>
      </c>
      <c r="N64" s="47">
        <f t="shared" si="18"/>
        <v>1</v>
      </c>
      <c r="O64" s="47">
        <f t="shared" si="18"/>
        <v>1</v>
      </c>
      <c r="P64" s="37">
        <f t="shared" si="18"/>
        <v>1</v>
      </c>
    </row>
    <row r="65" hidden="1" outlineLevel="1"/>
    <row r="66" hidden="1" outlineLevel="1"/>
    <row r="67" hidden="1" outlineLevel="1"/>
    <row r="68" hidden="1" collapsed="1"/>
  </sheetData>
  <mergeCells count="6">
    <mergeCell ref="M42:P42"/>
    <mergeCell ref="H42:L42"/>
    <mergeCell ref="C42:G42"/>
    <mergeCell ref="C5:G5"/>
    <mergeCell ref="H5:L5"/>
    <mergeCell ref="M5:P5"/>
  </mergeCells>
  <dataValidations count="3">
    <dataValidation type="date" allowBlank="1" showInputMessage="1" showErrorMessage="1" errorTitle="Must be a date" error="dd/mm/yy format between 01/01/2000 and 31/12/2021" sqref="C3" xr:uid="{00000000-0002-0000-0B00-000000000000}">
      <formula1>36526</formula1>
      <formula2>44561</formula2>
    </dataValidation>
    <dataValidation type="whole" operator="greaterThanOrEqual" allowBlank="1" showInputMessage="1" showErrorMessage="1" errorTitle="Whole number" error="Must be a whole number 0 or greater" sqref="C8:C27" xr:uid="{00000000-0002-0000-0B00-000001000000}">
      <formula1>0</formula1>
    </dataValidation>
    <dataValidation operator="greaterThanOrEqual" allowBlank="1" showInputMessage="1" showErrorMessage="1" errorTitle="Whole number" error="Must be a whole number 0 or greater" sqref="C7" xr:uid="{4D98EDB9-4574-4473-A1F5-46E8BD75E092}"/>
  </dataValidations>
  <pageMargins left="0.7" right="0.7" top="0.75" bottom="0.75" header="0.3" footer="0.3"/>
  <pageSetup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92D050"/>
  </sheetPr>
  <dimension ref="A1:O32"/>
  <sheetViews>
    <sheetView showGridLines="0" zoomScaleNormal="100" workbookViewId="0">
      <selection activeCell="H7" sqref="H7"/>
    </sheetView>
  </sheetViews>
  <sheetFormatPr defaultColWidth="0" defaultRowHeight="12.75" zeroHeight="1"/>
  <cols>
    <col min="1" max="1" width="3.7109375" customWidth="1"/>
    <col min="2" max="2" width="9.7109375" customWidth="1"/>
    <col min="3" max="3" width="8.85546875" customWidth="1"/>
    <col min="4" max="4" width="17.7109375" customWidth="1"/>
    <col min="5" max="15" width="8.85546875" customWidth="1"/>
    <col min="16" max="16384" width="8.85546875" hidden="1"/>
  </cols>
  <sheetData>
    <row r="1" spans="1:14" ht="15.75">
      <c r="A1" s="31" t="s">
        <v>75</v>
      </c>
    </row>
    <row r="2" spans="1:14"/>
    <row r="3" spans="1:14">
      <c r="B3" s="30" t="s">
        <v>76</v>
      </c>
    </row>
    <row r="4" spans="1:14">
      <c r="B4" s="54">
        <v>0.12095854063018242</v>
      </c>
    </row>
    <row r="5" spans="1:14"/>
    <row r="6" spans="1:14">
      <c r="B6" s="30" t="s">
        <v>77</v>
      </c>
    </row>
    <row r="7" spans="1:14">
      <c r="B7" s="54">
        <v>4.2561472715318877E-2</v>
      </c>
    </row>
    <row r="8" spans="1:14"/>
    <row r="9" spans="1:14"/>
    <row r="10" spans="1:14">
      <c r="B10" t="s">
        <v>78</v>
      </c>
    </row>
    <row r="11" spans="1:14">
      <c r="B11" s="310"/>
      <c r="C11" s="310"/>
      <c r="D11" s="310"/>
      <c r="E11" s="310"/>
      <c r="F11" s="310"/>
      <c r="G11" s="310"/>
      <c r="H11" s="310"/>
      <c r="I11" s="310"/>
      <c r="J11" s="310"/>
      <c r="K11" s="310"/>
      <c r="L11" s="310"/>
      <c r="M11" s="310"/>
      <c r="N11" s="310"/>
    </row>
    <row r="12" spans="1:14">
      <c r="B12" s="310"/>
      <c r="C12" s="310"/>
      <c r="D12" s="310"/>
      <c r="E12" s="310"/>
      <c r="F12" s="310"/>
      <c r="G12" s="310"/>
      <c r="H12" s="310"/>
      <c r="I12" s="310"/>
      <c r="J12" s="310"/>
      <c r="K12" s="310"/>
      <c r="L12" s="310"/>
      <c r="M12" s="310"/>
      <c r="N12" s="310"/>
    </row>
    <row r="13" spans="1:14">
      <c r="B13" s="310"/>
      <c r="C13" s="310"/>
      <c r="D13" s="310"/>
      <c r="E13" s="310"/>
      <c r="F13" s="310"/>
      <c r="G13" s="310"/>
      <c r="H13" s="310"/>
      <c r="I13" s="310"/>
      <c r="J13" s="310"/>
      <c r="K13" s="310"/>
      <c r="L13" s="310"/>
      <c r="M13" s="310"/>
      <c r="N13" s="310"/>
    </row>
    <row r="14" spans="1:14">
      <c r="B14" s="310"/>
      <c r="C14" s="310"/>
      <c r="D14" s="310"/>
      <c r="E14" s="310"/>
      <c r="F14" s="310"/>
      <c r="G14" s="310"/>
      <c r="H14" s="310"/>
      <c r="I14" s="310"/>
      <c r="J14" s="310"/>
      <c r="K14" s="310"/>
      <c r="L14" s="310"/>
      <c r="M14" s="310"/>
      <c r="N14" s="310"/>
    </row>
    <row r="15" spans="1:14">
      <c r="B15" s="310"/>
      <c r="C15" s="310"/>
      <c r="D15" s="310"/>
      <c r="E15" s="310"/>
      <c r="F15" s="310"/>
      <c r="G15" s="310"/>
      <c r="H15" s="310"/>
      <c r="I15" s="310"/>
      <c r="J15" s="310"/>
      <c r="K15" s="310"/>
      <c r="L15" s="310"/>
      <c r="M15" s="310"/>
      <c r="N15" s="310"/>
    </row>
    <row r="16" spans="1:14">
      <c r="B16" s="310"/>
      <c r="C16" s="310"/>
      <c r="D16" s="310"/>
      <c r="E16" s="310"/>
      <c r="F16" s="310"/>
      <c r="G16" s="310"/>
      <c r="H16" s="310"/>
      <c r="I16" s="310"/>
      <c r="J16" s="310"/>
      <c r="K16" s="310"/>
      <c r="L16" s="310"/>
      <c r="M16" s="310"/>
      <c r="N16" s="310"/>
    </row>
    <row r="17" spans="2:14">
      <c r="B17" s="310"/>
      <c r="C17" s="310"/>
      <c r="D17" s="310"/>
      <c r="E17" s="310"/>
      <c r="F17" s="310"/>
      <c r="G17" s="310"/>
      <c r="H17" s="310"/>
      <c r="I17" s="310"/>
      <c r="J17" s="310"/>
      <c r="K17" s="310"/>
      <c r="L17" s="310"/>
      <c r="M17" s="310"/>
      <c r="N17" s="310"/>
    </row>
    <row r="18" spans="2:14"/>
    <row r="19" spans="2:14">
      <c r="B19" s="9" t="s">
        <v>14</v>
      </c>
    </row>
    <row r="20" spans="2:14">
      <c r="B20" s="8" t="s">
        <v>63</v>
      </c>
    </row>
    <row r="21" spans="2:14">
      <c r="B21" s="8"/>
    </row>
    <row r="22" spans="2:14" hidden="1">
      <c r="B22" s="8"/>
    </row>
    <row r="23" spans="2:14" hidden="1">
      <c r="B23" s="8"/>
    </row>
    <row r="24" spans="2:14" hidden="1">
      <c r="B24" s="8"/>
    </row>
    <row r="25" spans="2:14" hidden="1">
      <c r="B25" s="8"/>
    </row>
    <row r="26" spans="2:14" hidden="1">
      <c r="B26" s="30"/>
      <c r="C26" s="79"/>
    </row>
    <row r="27" spans="2:14" hidden="1">
      <c r="B27" s="30"/>
      <c r="C27" s="79"/>
    </row>
    <row r="30" spans="2:14" hidden="1">
      <c r="B30" s="8"/>
    </row>
    <row r="31" spans="2:14" hidden="1">
      <c r="B31" s="30"/>
    </row>
    <row r="32" spans="2:14" hidden="1">
      <c r="B32" s="30"/>
    </row>
  </sheetData>
  <mergeCells count="1">
    <mergeCell ref="B11:N17"/>
  </mergeCells>
  <dataValidations count="2">
    <dataValidation allowBlank="1" sqref="B11:N17" xr:uid="{00000000-0002-0000-0C00-000000000000}"/>
    <dataValidation type="decimal" allowBlank="1" showInputMessage="1" showErrorMessage="1" sqref="B4 B7" xr:uid="{00000000-0002-0000-0C00-000001000000}">
      <formula1>0</formula1>
      <formula2>1</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90F9-A58F-4658-8E24-FF26A13662C8}">
  <sheetPr>
    <tabColor rgb="FF00B050"/>
    <pageSetUpPr autoPageBreaks="0"/>
  </sheetPr>
  <dimension ref="A1:BA107"/>
  <sheetViews>
    <sheetView showGridLines="0" zoomScale="55" zoomScaleNormal="55" workbookViewId="0">
      <selection activeCell="AC91" sqref="AC91"/>
    </sheetView>
  </sheetViews>
  <sheetFormatPr defaultColWidth="0" defaultRowHeight="12.75" zeroHeight="1"/>
  <cols>
    <col min="1" max="1" width="2" style="82" customWidth="1"/>
    <col min="2" max="2" width="14.140625" style="82" customWidth="1"/>
    <col min="3" max="7" width="17.140625" style="82" customWidth="1"/>
    <col min="8" max="8" width="3.5703125" style="82" customWidth="1"/>
    <col min="9" max="9" width="3.42578125" style="82" customWidth="1"/>
    <col min="10" max="10" width="11.5703125" style="82" customWidth="1"/>
    <col min="11" max="15" width="17.140625" style="82" customWidth="1"/>
    <col min="16" max="17" width="2" style="82" customWidth="1"/>
    <col min="18" max="18" width="12.5703125" style="82" customWidth="1"/>
    <col min="19" max="23" width="17.140625" style="82" customWidth="1"/>
    <col min="24" max="24" width="14.5703125" style="82" customWidth="1"/>
    <col min="25" max="25" width="2" style="82" customWidth="1"/>
    <col min="26" max="26" width="12.5703125" style="82" customWidth="1"/>
    <col min="27" max="31" width="17.140625" style="82" customWidth="1"/>
    <col min="32" max="32" width="13.85546875" style="82" customWidth="1"/>
    <col min="33" max="33" width="2" style="82" customWidth="1"/>
    <col min="34" max="34" width="11.85546875" style="82" customWidth="1"/>
    <col min="35" max="39" width="17.140625" style="82" customWidth="1"/>
    <col min="40" max="40" width="13.28515625" style="82" customWidth="1"/>
    <col min="41" max="53" width="0" style="82" hidden="1" customWidth="1"/>
    <col min="54" max="16384" width="9.140625" style="82" hidden="1"/>
  </cols>
  <sheetData>
    <row r="1" spans="2:39"/>
    <row r="2" spans="2:39">
      <c r="B2" s="83"/>
      <c r="C2" s="83"/>
      <c r="P2" s="174"/>
      <c r="Q2" s="174"/>
    </row>
    <row r="3" spans="2:39" s="84" customFormat="1" ht="30" customHeight="1">
      <c r="B3" s="290" t="s">
        <v>79</v>
      </c>
      <c r="C3" s="291"/>
      <c r="D3" s="291"/>
      <c r="E3" s="291"/>
      <c r="F3" s="291"/>
      <c r="G3" s="292"/>
      <c r="J3" s="290" t="s">
        <v>43</v>
      </c>
      <c r="K3" s="291"/>
      <c r="L3" s="291"/>
      <c r="M3" s="291"/>
      <c r="N3" s="291"/>
      <c r="O3" s="292"/>
      <c r="P3" s="177"/>
      <c r="Q3" s="177"/>
      <c r="Z3" s="293" t="s">
        <v>80</v>
      </c>
      <c r="AA3" s="294"/>
      <c r="AB3" s="294"/>
      <c r="AC3" s="294"/>
      <c r="AD3" s="294"/>
      <c r="AE3" s="295"/>
      <c r="AH3" s="296" t="s">
        <v>81</v>
      </c>
      <c r="AI3" s="297"/>
      <c r="AJ3" s="297"/>
      <c r="AK3" s="297"/>
      <c r="AL3" s="297"/>
      <c r="AM3" s="298"/>
    </row>
    <row r="4" spans="2:39" ht="38.25">
      <c r="B4" s="85" t="s">
        <v>3</v>
      </c>
      <c r="C4" s="86" t="s">
        <v>5</v>
      </c>
      <c r="D4" s="86" t="s">
        <v>6</v>
      </c>
      <c r="E4" s="86" t="s">
        <v>7</v>
      </c>
      <c r="F4" s="86" t="s">
        <v>8</v>
      </c>
      <c r="G4" s="87" t="s">
        <v>10</v>
      </c>
      <c r="J4" s="85" t="s">
        <v>3</v>
      </c>
      <c r="K4" s="86" t="s">
        <v>5</v>
      </c>
      <c r="L4" s="86" t="s">
        <v>6</v>
      </c>
      <c r="M4" s="86" t="s">
        <v>7</v>
      </c>
      <c r="N4" s="86" t="s">
        <v>8</v>
      </c>
      <c r="O4" s="87" t="s">
        <v>10</v>
      </c>
      <c r="P4" s="174"/>
      <c r="Q4" s="174"/>
      <c r="Z4" s="88" t="s">
        <v>3</v>
      </c>
      <c r="AA4" s="89" t="s">
        <v>5</v>
      </c>
      <c r="AB4" s="89" t="s">
        <v>6</v>
      </c>
      <c r="AC4" s="89" t="s">
        <v>7</v>
      </c>
      <c r="AD4" s="89" t="s">
        <v>8</v>
      </c>
      <c r="AE4" s="90" t="s">
        <v>10</v>
      </c>
      <c r="AH4" s="85" t="s">
        <v>3</v>
      </c>
      <c r="AI4" s="86" t="s">
        <v>5</v>
      </c>
      <c r="AJ4" s="86" t="s">
        <v>6</v>
      </c>
      <c r="AK4" s="86" t="s">
        <v>7</v>
      </c>
      <c r="AL4" s="86" t="s">
        <v>8</v>
      </c>
      <c r="AM4" s="87" t="s">
        <v>10</v>
      </c>
    </row>
    <row r="5" spans="2:39">
      <c r="B5" s="91">
        <v>2001</v>
      </c>
      <c r="C5" s="92">
        <f>'1) Claims Notified'!X7</f>
        <v>9.8631090487238975</v>
      </c>
      <c r="D5" s="93">
        <f>'1) Claims Notified'!Y7</f>
        <v>1646.0433101314773</v>
      </c>
      <c r="E5" s="93">
        <f>'1) Claims Notified'!Z7</f>
        <v>72.32946635730859</v>
      </c>
      <c r="F5" s="93">
        <f>'1) Claims Notified'!AA7</f>
        <v>176.44006187161639</v>
      </c>
      <c r="G5" s="94">
        <f>'1) Claims Notified'!AB7</f>
        <v>929.32405259087398</v>
      </c>
      <c r="H5" s="95"/>
      <c r="I5" s="96"/>
      <c r="J5" s="91">
        <f>$B$5</f>
        <v>2001</v>
      </c>
      <c r="K5" s="200">
        <f>'9) Average Age (NY)'!D7</f>
        <v>67.283943374292434</v>
      </c>
      <c r="L5" s="201">
        <f>'9) Average Age (NY)'!E7</f>
        <v>64.445726678576747</v>
      </c>
      <c r="M5" s="201">
        <f>'9) Average Age (NY)'!F7</f>
        <v>68.820708799148221</v>
      </c>
      <c r="N5" s="201">
        <f>'9) Average Age (NY)'!G7</f>
        <v>62.106124026555243</v>
      </c>
      <c r="O5" s="202">
        <f>'9) Average Age (NY)'!I7</f>
        <v>65.848228530803553</v>
      </c>
      <c r="P5" s="174"/>
      <c r="Q5" s="174"/>
      <c r="R5" s="96"/>
      <c r="Z5" s="100">
        <f>$B$5</f>
        <v>2001</v>
      </c>
      <c r="AA5" s="211">
        <f t="shared" ref="AA5:AA21" si="0">SUM(S31,AA31,AI31)-1</f>
        <v>0</v>
      </c>
      <c r="AB5" s="212">
        <f t="shared" ref="AB5:AE20" si="1">SUM(T31,AB31,AJ31)-1</f>
        <v>0</v>
      </c>
      <c r="AC5" s="212">
        <f t="shared" si="1"/>
        <v>0</v>
      </c>
      <c r="AD5" s="212">
        <f t="shared" si="1"/>
        <v>0</v>
      </c>
      <c r="AE5" s="213">
        <f t="shared" si="1"/>
        <v>0</v>
      </c>
      <c r="AH5" s="91">
        <f>$B$5</f>
        <v>2001</v>
      </c>
      <c r="AI5" s="104">
        <f>'6) Incurred (NY)'!D7/1000000</f>
        <v>7.2803569999999998E-2</v>
      </c>
      <c r="AJ5" s="105">
        <f>'6) Incurred (NY)'!E7/1000000</f>
        <v>15.684126314157371</v>
      </c>
      <c r="AK5" s="105">
        <f>'6) Incurred (NY)'!F7/1000000</f>
        <v>1.75502829</v>
      </c>
      <c r="AL5" s="105">
        <f>'6) Incurred (NY)'!G7/1000000</f>
        <v>2.9171765699999996</v>
      </c>
      <c r="AM5" s="106">
        <f>'6) Incurred (NY)'!I7/1000000</f>
        <v>48.63495606</v>
      </c>
    </row>
    <row r="6" spans="2:39">
      <c r="B6" s="91">
        <f t="shared" ref="B6:B25" si="2">B5+1</f>
        <v>2002</v>
      </c>
      <c r="C6" s="92">
        <f>'1) Claims Notified'!X8</f>
        <v>19.858299595141702</v>
      </c>
      <c r="D6" s="93">
        <f>'1) Claims Notified'!Y8</f>
        <v>2011.2044534412955</v>
      </c>
      <c r="E6" s="93">
        <f>'1) Claims Notified'!Z8</f>
        <v>91.568825910931167</v>
      </c>
      <c r="F6" s="93">
        <f>'1) Claims Notified'!AA8</f>
        <v>191.96356275303643</v>
      </c>
      <c r="G6" s="94">
        <f>'1) Claims Notified'!AB8</f>
        <v>955.40485829959516</v>
      </c>
      <c r="H6" s="95"/>
      <c r="I6" s="96"/>
      <c r="J6" s="91">
        <f t="shared" ref="J6:J25" si="3">J5+1</f>
        <v>2002</v>
      </c>
      <c r="K6" s="97">
        <f>'9) Average Age (NY)'!D8</f>
        <v>67.652121834360031</v>
      </c>
      <c r="L6" s="98">
        <f>'9) Average Age (NY)'!E8</f>
        <v>65.354019472450076</v>
      </c>
      <c r="M6" s="98">
        <f>'9) Average Age (NY)'!F8</f>
        <v>69.916615060352228</v>
      </c>
      <c r="N6" s="98">
        <f>'9) Average Age (NY)'!G8</f>
        <v>63.881723660627529</v>
      </c>
      <c r="O6" s="99">
        <f>'9) Average Age (NY)'!I8</f>
        <v>66.552519748523977</v>
      </c>
      <c r="P6" s="174"/>
      <c r="Q6" s="174"/>
      <c r="R6" s="96"/>
      <c r="Z6" s="100">
        <f t="shared" ref="Z6:Z25" si="4">Z5+1</f>
        <v>2002</v>
      </c>
      <c r="AA6" s="101">
        <f t="shared" si="0"/>
        <v>0</v>
      </c>
      <c r="AB6" s="102">
        <f t="shared" si="1"/>
        <v>0</v>
      </c>
      <c r="AC6" s="102">
        <f t="shared" si="1"/>
        <v>0</v>
      </c>
      <c r="AD6" s="102">
        <f t="shared" si="1"/>
        <v>0</v>
      </c>
      <c r="AE6" s="103">
        <f t="shared" si="1"/>
        <v>0</v>
      </c>
      <c r="AH6" s="91">
        <f t="shared" ref="AH6:AH25" si="5">AH5+1</f>
        <v>2002</v>
      </c>
      <c r="AI6" s="104">
        <f>'6) Incurred (NY)'!D8/1000000</f>
        <v>0.17165875</v>
      </c>
      <c r="AJ6" s="105">
        <f>'6) Incurred (NY)'!E8/1000000</f>
        <v>30.634693789999993</v>
      </c>
      <c r="AK6" s="105">
        <f>'6) Incurred (NY)'!F8/1000000</f>
        <v>2.1407433129343438</v>
      </c>
      <c r="AL6" s="105">
        <f>'6) Incurred (NY)'!G8/1000000</f>
        <v>2.78592174</v>
      </c>
      <c r="AM6" s="106">
        <f>'6) Incurred (NY)'!I8/1000000</f>
        <v>48.682405180000011</v>
      </c>
    </row>
    <row r="7" spans="2:39">
      <c r="B7" s="91">
        <f t="shared" si="2"/>
        <v>2003</v>
      </c>
      <c r="C7" s="92">
        <f>'1) Claims Notified'!X9</f>
        <v>12.899116938720899</v>
      </c>
      <c r="D7" s="93">
        <f>'1) Claims Notified'!Y9</f>
        <v>2127.2793684773883</v>
      </c>
      <c r="E7" s="93">
        <f>'1) Claims Notified'!Z9</f>
        <v>135.44072785656945</v>
      </c>
      <c r="F7" s="93">
        <f>'1) Claims Notified'!AA9</f>
        <v>356.87556863794487</v>
      </c>
      <c r="G7" s="94">
        <f>'1) Claims Notified'!AB9</f>
        <v>1384.5052180893765</v>
      </c>
      <c r="H7" s="95"/>
      <c r="I7" s="96"/>
      <c r="J7" s="91">
        <f t="shared" si="3"/>
        <v>2003</v>
      </c>
      <c r="K7" s="97">
        <f>'9) Average Age (NY)'!D9</f>
        <v>66.709787816564003</v>
      </c>
      <c r="L7" s="98">
        <f>'9) Average Age (NY)'!E9</f>
        <v>68.00767476465937</v>
      </c>
      <c r="M7" s="98">
        <f>'9) Average Age (NY)'!F9</f>
        <v>65.99684690851015</v>
      </c>
      <c r="N7" s="98">
        <f>'9) Average Age (NY)'!G9</f>
        <v>65.853899888375224</v>
      </c>
      <c r="O7" s="99">
        <f>'9) Average Age (NY)'!I9</f>
        <v>66.13291711346983</v>
      </c>
      <c r="P7" s="174"/>
      <c r="Q7" s="174"/>
      <c r="R7" s="96"/>
      <c r="Z7" s="100">
        <f t="shared" si="4"/>
        <v>2003</v>
      </c>
      <c r="AA7" s="101">
        <f t="shared" si="0"/>
        <v>0</v>
      </c>
      <c r="AB7" s="102">
        <f t="shared" si="1"/>
        <v>0</v>
      </c>
      <c r="AC7" s="102">
        <f t="shared" si="1"/>
        <v>0</v>
      </c>
      <c r="AD7" s="102">
        <f t="shared" si="1"/>
        <v>0</v>
      </c>
      <c r="AE7" s="103">
        <f t="shared" si="1"/>
        <v>0</v>
      </c>
      <c r="AH7" s="91">
        <f t="shared" si="5"/>
        <v>2003</v>
      </c>
      <c r="AI7" s="104">
        <f>'6) Incurred (NY)'!D9/1000000</f>
        <v>0.10473078999999998</v>
      </c>
      <c r="AJ7" s="105">
        <f>'6) Incurred (NY)'!E9/1000000</f>
        <v>23.2643436</v>
      </c>
      <c r="AK7" s="105">
        <f>'6) Incurred (NY)'!F9/1000000</f>
        <v>3.58604017</v>
      </c>
      <c r="AL7" s="105">
        <f>'6) Incurred (NY)'!G9/1000000</f>
        <v>4.689812139999999</v>
      </c>
      <c r="AM7" s="106">
        <f>'6) Incurred (NY)'!I9/1000000</f>
        <v>75.823466257494871</v>
      </c>
    </row>
    <row r="8" spans="2:39">
      <c r="B8" s="91">
        <f t="shared" si="2"/>
        <v>2004</v>
      </c>
      <c r="C8" s="92">
        <f>'1) Claims Notified'!X10</f>
        <v>32.271241830065357</v>
      </c>
      <c r="D8" s="93">
        <f>'1) Claims Notified'!Y10</f>
        <v>1983.6056644880175</v>
      </c>
      <c r="E8" s="93">
        <f>'1) Claims Notified'!Z10</f>
        <v>147.37200435729847</v>
      </c>
      <c r="F8" s="93">
        <f>'1) Claims Notified'!AA10</f>
        <v>425.98039215686276</v>
      </c>
      <c r="G8" s="94">
        <f>'1) Claims Notified'!AB10</f>
        <v>1360.770697167756</v>
      </c>
      <c r="H8" s="95"/>
      <c r="I8" s="96"/>
      <c r="J8" s="91">
        <f t="shared" si="3"/>
        <v>2004</v>
      </c>
      <c r="K8" s="97">
        <f>'9) Average Age (NY)'!D10</f>
        <v>68.200572920627678</v>
      </c>
      <c r="L8" s="98">
        <f>'9) Average Age (NY)'!E10</f>
        <v>68.421149520937192</v>
      </c>
      <c r="M8" s="98">
        <f>'9) Average Age (NY)'!F10</f>
        <v>69.627523903052875</v>
      </c>
      <c r="N8" s="98">
        <f>'9) Average Age (NY)'!G10</f>
        <v>64.961570752886232</v>
      </c>
      <c r="O8" s="99">
        <f>'9) Average Age (NY)'!I10</f>
        <v>68.564584749672534</v>
      </c>
      <c r="P8" s="174"/>
      <c r="Q8" s="174"/>
      <c r="R8" s="96"/>
      <c r="Z8" s="100">
        <f t="shared" si="4"/>
        <v>2004</v>
      </c>
      <c r="AA8" s="101">
        <f t="shared" si="0"/>
        <v>0</v>
      </c>
      <c r="AB8" s="102">
        <f t="shared" si="1"/>
        <v>0</v>
      </c>
      <c r="AC8" s="102">
        <f t="shared" si="1"/>
        <v>0</v>
      </c>
      <c r="AD8" s="102">
        <f t="shared" si="1"/>
        <v>0</v>
      </c>
      <c r="AE8" s="103">
        <f t="shared" si="1"/>
        <v>0</v>
      </c>
      <c r="AH8" s="91">
        <f t="shared" si="5"/>
        <v>2004</v>
      </c>
      <c r="AI8" s="104">
        <f>'6) Incurred (NY)'!D10/1000000</f>
        <v>0.17349605999999998</v>
      </c>
      <c r="AJ8" s="105">
        <f>'6) Incurred (NY)'!E10/1000000</f>
        <v>24.619621446646253</v>
      </c>
      <c r="AK8" s="105">
        <f>'6) Incurred (NY)'!F10/1000000</f>
        <v>4.6962247999999995</v>
      </c>
      <c r="AL8" s="105">
        <f>'6) Incurred (NY)'!G10/1000000</f>
        <v>6.1074091899999994</v>
      </c>
      <c r="AM8" s="106">
        <f>'6) Incurred (NY)'!I10/1000000</f>
        <v>74.428452129999997</v>
      </c>
    </row>
    <row r="9" spans="2:39">
      <c r="B9" s="91">
        <f t="shared" si="2"/>
        <v>2005</v>
      </c>
      <c r="C9" s="92">
        <f>'1) Claims Notified'!X11</f>
        <v>47.235789980732179</v>
      </c>
      <c r="D9" s="93">
        <f>'1) Claims Notified'!Y11</f>
        <v>2323.3417630057802</v>
      </c>
      <c r="E9" s="93">
        <f>'1) Claims Notified'!Z11</f>
        <v>165.8745183044316</v>
      </c>
      <c r="F9" s="93">
        <f>'1) Claims Notified'!AA11</f>
        <v>633.83839113680153</v>
      </c>
      <c r="G9" s="94">
        <f>'1) Claims Notified'!AB11</f>
        <v>1390.7095375722542</v>
      </c>
      <c r="H9" s="95"/>
      <c r="I9" s="96"/>
      <c r="J9" s="91">
        <f t="shared" si="3"/>
        <v>2005</v>
      </c>
      <c r="K9" s="97">
        <f>'9) Average Age (NY)'!D11</f>
        <v>66.591600892302864</v>
      </c>
      <c r="L9" s="98">
        <f>'9) Average Age (NY)'!E11</f>
        <v>69.63087139559228</v>
      </c>
      <c r="M9" s="98">
        <f>'9) Average Age (NY)'!F11</f>
        <v>69.388755767337258</v>
      </c>
      <c r="N9" s="98">
        <f>'9) Average Age (NY)'!G11</f>
        <v>66.819165174488418</v>
      </c>
      <c r="O9" s="99">
        <f>'9) Average Age (NY)'!I11</f>
        <v>69.147691470138099</v>
      </c>
      <c r="P9" s="174"/>
      <c r="Q9" s="174"/>
      <c r="R9" s="96"/>
      <c r="Z9" s="100">
        <f t="shared" si="4"/>
        <v>2005</v>
      </c>
      <c r="AA9" s="101">
        <f t="shared" si="0"/>
        <v>0</v>
      </c>
      <c r="AB9" s="102">
        <f t="shared" si="1"/>
        <v>0</v>
      </c>
      <c r="AC9" s="102">
        <f t="shared" si="1"/>
        <v>0</v>
      </c>
      <c r="AD9" s="102">
        <f t="shared" si="1"/>
        <v>0</v>
      </c>
      <c r="AE9" s="103">
        <f t="shared" si="1"/>
        <v>0</v>
      </c>
      <c r="AH9" s="91">
        <f t="shared" si="5"/>
        <v>2005</v>
      </c>
      <c r="AI9" s="104">
        <f>'6) Incurred (NY)'!D11/1000000</f>
        <v>0.21158529000000004</v>
      </c>
      <c r="AJ9" s="105">
        <f>'6) Incurred (NY)'!E11/1000000</f>
        <v>27.140882149999992</v>
      </c>
      <c r="AK9" s="105">
        <f>'6) Incurred (NY)'!F11/1000000</f>
        <v>3.7489254799999996</v>
      </c>
      <c r="AL9" s="105">
        <f>'6) Incurred (NY)'!G11/1000000</f>
        <v>6.6233997299999992</v>
      </c>
      <c r="AM9" s="106">
        <f>'6) Incurred (NY)'!I11/1000000</f>
        <v>81.088772910000003</v>
      </c>
    </row>
    <row r="10" spans="2:39">
      <c r="B10" s="91">
        <f t="shared" si="2"/>
        <v>2006</v>
      </c>
      <c r="C10" s="92">
        <f>'1) Claims Notified'!X12</f>
        <v>30.960103262145036</v>
      </c>
      <c r="D10" s="93">
        <f>'1) Claims Notified'!Y12</f>
        <v>1805.2942971133537</v>
      </c>
      <c r="E10" s="93">
        <f>'1) Claims Notified'!Z12</f>
        <v>239.1401079558789</v>
      </c>
      <c r="F10" s="93">
        <f>'1) Claims Notified'!AA12</f>
        <v>659.77047641398735</v>
      </c>
      <c r="G10" s="94">
        <f>'1) Claims Notified'!AB12</f>
        <v>1813.835015254635</v>
      </c>
      <c r="H10" s="95"/>
      <c r="I10" s="96"/>
      <c r="J10" s="91">
        <f t="shared" si="3"/>
        <v>2006</v>
      </c>
      <c r="K10" s="97">
        <f>'9) Average Age (NY)'!D12</f>
        <v>66.537657249404049</v>
      </c>
      <c r="L10" s="98">
        <f>'9) Average Age (NY)'!E12</f>
        <v>71.739376511262904</v>
      </c>
      <c r="M10" s="98">
        <f>'9) Average Age (NY)'!F12</f>
        <v>72.129267013784229</v>
      </c>
      <c r="N10" s="98">
        <f>'9) Average Age (NY)'!G12</f>
        <v>67.980789269875459</v>
      </c>
      <c r="O10" s="99">
        <f>'9) Average Age (NY)'!I12</f>
        <v>70.253331490034995</v>
      </c>
      <c r="P10" s="174"/>
      <c r="Q10" s="174"/>
      <c r="R10" s="96"/>
      <c r="Z10" s="100">
        <f t="shared" si="4"/>
        <v>2006</v>
      </c>
      <c r="AA10" s="101">
        <f t="shared" si="0"/>
        <v>0</v>
      </c>
      <c r="AB10" s="102">
        <f t="shared" si="1"/>
        <v>0</v>
      </c>
      <c r="AC10" s="102">
        <f t="shared" si="1"/>
        <v>0</v>
      </c>
      <c r="AD10" s="102">
        <f t="shared" si="1"/>
        <v>0</v>
      </c>
      <c r="AE10" s="103">
        <f t="shared" si="1"/>
        <v>0</v>
      </c>
      <c r="AH10" s="91">
        <f t="shared" si="5"/>
        <v>2006</v>
      </c>
      <c r="AI10" s="104">
        <f>'6) Incurred (NY)'!D12/1000000</f>
        <v>0.11417579000000003</v>
      </c>
      <c r="AJ10" s="105">
        <f>'6) Incurred (NY)'!E12/1000000</f>
        <v>28.802880415639553</v>
      </c>
      <c r="AK10" s="105">
        <f>'6) Incurred (NY)'!F12/1000000</f>
        <v>7.3502985649166668</v>
      </c>
      <c r="AL10" s="105">
        <f>'6) Incurred (NY)'!G12/1000000</f>
        <v>9.1098374298750002</v>
      </c>
      <c r="AM10" s="106">
        <f>'6) Incurred (NY)'!I12/1000000</f>
        <v>116.3867774440523</v>
      </c>
    </row>
    <row r="11" spans="2:39">
      <c r="B11" s="91">
        <f t="shared" si="2"/>
        <v>2007</v>
      </c>
      <c r="C11" s="92">
        <f>'1) Claims Notified'!X13</f>
        <v>7.3282402528977872</v>
      </c>
      <c r="D11" s="93">
        <f>'1) Claims Notified'!Y13</f>
        <v>1248.9415173867228</v>
      </c>
      <c r="E11" s="93">
        <f>'1) Claims Notified'!Z13</f>
        <v>251.25395152792413</v>
      </c>
      <c r="F11" s="93">
        <f>'1) Claims Notified'!AA13</f>
        <v>449.11643835616439</v>
      </c>
      <c r="G11" s="94">
        <f>'1) Claims Notified'!AB13</f>
        <v>2017.3598524762908</v>
      </c>
      <c r="H11" s="95"/>
      <c r="I11" s="96"/>
      <c r="J11" s="91">
        <f t="shared" si="3"/>
        <v>2007</v>
      </c>
      <c r="K11" s="97">
        <f>'9) Average Age (NY)'!D13</f>
        <v>65.193246634725085</v>
      </c>
      <c r="L11" s="98">
        <f>'9) Average Age (NY)'!E13</f>
        <v>72.37992683763089</v>
      </c>
      <c r="M11" s="98">
        <f>'9) Average Age (NY)'!F13</f>
        <v>72.191511649734423</v>
      </c>
      <c r="N11" s="98">
        <f>'9) Average Age (NY)'!G13</f>
        <v>68.717451700271212</v>
      </c>
      <c r="O11" s="99">
        <f>'9) Average Age (NY)'!I13</f>
        <v>70.653275334035229</v>
      </c>
      <c r="P11" s="174"/>
      <c r="Q11" s="174"/>
      <c r="R11" s="96"/>
      <c r="Z11" s="100">
        <f t="shared" si="4"/>
        <v>2007</v>
      </c>
      <c r="AA11" s="101">
        <f t="shared" si="0"/>
        <v>0</v>
      </c>
      <c r="AB11" s="102">
        <f t="shared" si="1"/>
        <v>0</v>
      </c>
      <c r="AC11" s="102">
        <f t="shared" si="1"/>
        <v>0</v>
      </c>
      <c r="AD11" s="102">
        <f t="shared" si="1"/>
        <v>0</v>
      </c>
      <c r="AE11" s="103">
        <f t="shared" si="1"/>
        <v>0</v>
      </c>
      <c r="AH11" s="91">
        <f t="shared" si="5"/>
        <v>2007</v>
      </c>
      <c r="AI11" s="104">
        <f>'6) Incurred (NY)'!D13/1000000</f>
        <v>2.102803E-2</v>
      </c>
      <c r="AJ11" s="105">
        <f>'6) Incurred (NY)'!E13/1000000</f>
        <v>17.949935164150425</v>
      </c>
      <c r="AK11" s="105">
        <f>'6) Incurred (NY)'!F13/1000000</f>
        <v>6.9882823974583337</v>
      </c>
      <c r="AL11" s="105">
        <f>'6) Incurred (NY)'!G13/1000000</f>
        <v>7.8216315528000004</v>
      </c>
      <c r="AM11" s="106">
        <f>'6) Incurred (NY)'!I13/1000000</f>
        <v>138.19553598872588</v>
      </c>
    </row>
    <row r="12" spans="2:39">
      <c r="B12" s="91">
        <f t="shared" si="2"/>
        <v>2008</v>
      </c>
      <c r="C12" s="92">
        <f>'1) Claims Notified'!X14</f>
        <v>25.999281953087603</v>
      </c>
      <c r="D12" s="93">
        <f>'1) Claims Notified'!Y14</f>
        <v>1187.6471996170417</v>
      </c>
      <c r="E12" s="93">
        <f>'1) Claims Notified'!Z14</f>
        <v>271.43250359023455</v>
      </c>
      <c r="F12" s="93">
        <f>'1) Claims Notified'!AA14</f>
        <v>489.82647199617043</v>
      </c>
      <c r="G12" s="94">
        <f>'1) Claims Notified'!AB14</f>
        <v>2370.0945428434657</v>
      </c>
      <c r="H12" s="95"/>
      <c r="I12" s="96"/>
      <c r="J12" s="91">
        <f t="shared" si="3"/>
        <v>2008</v>
      </c>
      <c r="K12" s="97">
        <f>'9) Average Age (NY)'!D14</f>
        <v>67.451306979079988</v>
      </c>
      <c r="L12" s="98">
        <f>'9) Average Age (NY)'!E14</f>
        <v>72.97125516612698</v>
      </c>
      <c r="M12" s="98">
        <f>'9) Average Age (NY)'!F14</f>
        <v>71.810321296455783</v>
      </c>
      <c r="N12" s="98">
        <f>'9) Average Age (NY)'!G14</f>
        <v>69.453364728320253</v>
      </c>
      <c r="O12" s="99">
        <f>'9) Average Age (NY)'!I14</f>
        <v>71.375214066517159</v>
      </c>
      <c r="P12" s="174"/>
      <c r="Q12" s="174"/>
      <c r="R12" s="96"/>
      <c r="Z12" s="100">
        <f t="shared" si="4"/>
        <v>2008</v>
      </c>
      <c r="AA12" s="101">
        <f t="shared" si="0"/>
        <v>0</v>
      </c>
      <c r="AB12" s="102">
        <f t="shared" si="1"/>
        <v>0</v>
      </c>
      <c r="AC12" s="102">
        <f t="shared" si="1"/>
        <v>0</v>
      </c>
      <c r="AD12" s="102">
        <f t="shared" si="1"/>
        <v>0</v>
      </c>
      <c r="AE12" s="103">
        <f t="shared" si="1"/>
        <v>0</v>
      </c>
      <c r="AH12" s="91">
        <f t="shared" si="5"/>
        <v>2008</v>
      </c>
      <c r="AI12" s="104">
        <f>'6) Incurred (NY)'!D14/1000000</f>
        <v>7.5994678433333337E-2</v>
      </c>
      <c r="AJ12" s="105">
        <f>'6) Incurred (NY)'!E14/1000000</f>
        <v>19.338339899908334</v>
      </c>
      <c r="AK12" s="105">
        <f>'6) Incurred (NY)'!F14/1000000</f>
        <v>5.8557675379083332</v>
      </c>
      <c r="AL12" s="105">
        <f>'6) Incurred (NY)'!G14/1000000</f>
        <v>8.6030235400083317</v>
      </c>
      <c r="AM12" s="106">
        <f>'6) Incurred (NY)'!I14/1000000</f>
        <v>162.443194139924</v>
      </c>
    </row>
    <row r="13" spans="2:39">
      <c r="B13" s="91">
        <f t="shared" si="2"/>
        <v>2009</v>
      </c>
      <c r="C13" s="92">
        <f>'1) Claims Notified'!X15</f>
        <v>85.461344345033268</v>
      </c>
      <c r="D13" s="93">
        <f>'1) Claims Notified'!Y15</f>
        <v>1131.8417068134893</v>
      </c>
      <c r="E13" s="93">
        <f>'1) Claims Notified'!Z15</f>
        <v>297.03028217481074</v>
      </c>
      <c r="F13" s="93">
        <f>'1) Claims Notified'!AA15</f>
        <v>546.11883459509068</v>
      </c>
      <c r="G13" s="94">
        <f>'1) Claims Notified'!AB15</f>
        <v>2482.5478320715761</v>
      </c>
      <c r="H13" s="95"/>
      <c r="I13" s="96"/>
      <c r="J13" s="91">
        <f t="shared" si="3"/>
        <v>2009</v>
      </c>
      <c r="K13" s="97">
        <f>'9) Average Age (NY)'!D15</f>
        <v>68.615574897154971</v>
      </c>
      <c r="L13" s="98">
        <f>'9) Average Age (NY)'!E15</f>
        <v>73.844374076191514</v>
      </c>
      <c r="M13" s="98">
        <f>'9) Average Age (NY)'!F15</f>
        <v>73.872492711625739</v>
      </c>
      <c r="N13" s="98">
        <f>'9) Average Age (NY)'!G15</f>
        <v>70.358169256787022</v>
      </c>
      <c r="O13" s="99">
        <f>'9) Average Age (NY)'!I15</f>
        <v>72.201136645419012</v>
      </c>
      <c r="P13" s="174"/>
      <c r="Q13" s="174"/>
      <c r="R13" s="96"/>
      <c r="Z13" s="100">
        <f t="shared" si="4"/>
        <v>2009</v>
      </c>
      <c r="AA13" s="101">
        <f t="shared" si="0"/>
        <v>0</v>
      </c>
      <c r="AB13" s="102">
        <f t="shared" si="1"/>
        <v>0</v>
      </c>
      <c r="AC13" s="102">
        <f t="shared" si="1"/>
        <v>0</v>
      </c>
      <c r="AD13" s="102">
        <f t="shared" si="1"/>
        <v>0</v>
      </c>
      <c r="AE13" s="103">
        <f t="shared" si="1"/>
        <v>0</v>
      </c>
      <c r="AH13" s="91">
        <f t="shared" si="5"/>
        <v>2009</v>
      </c>
      <c r="AI13" s="104">
        <f>'6) Incurred (NY)'!D15/1000000</f>
        <v>0.31464647906666671</v>
      </c>
      <c r="AJ13" s="105">
        <f>'6) Incurred (NY)'!E15/1000000</f>
        <v>18.714428754908333</v>
      </c>
      <c r="AK13" s="105">
        <f>'6) Incurred (NY)'!F15/1000000</f>
        <v>8.2494868342166665</v>
      </c>
      <c r="AL13" s="105">
        <f>'6) Incurred (NY)'!G15/1000000</f>
        <v>9.5737359750250004</v>
      </c>
      <c r="AM13" s="106">
        <f>'6) Incurred (NY)'!I15/1000000</f>
        <v>168.45069981986563</v>
      </c>
    </row>
    <row r="14" spans="2:39">
      <c r="B14" s="91">
        <f t="shared" si="2"/>
        <v>2010</v>
      </c>
      <c r="C14" s="92">
        <f>'1) Claims Notified'!X16</f>
        <v>69.210368466152531</v>
      </c>
      <c r="D14" s="93">
        <f>'1) Claims Notified'!Y16</f>
        <v>1298.4691516709511</v>
      </c>
      <c r="E14" s="93">
        <f>'1) Claims Notified'!Z16</f>
        <v>340.88688946015424</v>
      </c>
      <c r="F14" s="93">
        <f>'1) Claims Notified'!AA16</f>
        <v>549.55098543273346</v>
      </c>
      <c r="G14" s="94">
        <f>'1) Claims Notified'!AB16</f>
        <v>2563.8826049700087</v>
      </c>
      <c r="H14" s="95"/>
      <c r="I14" s="96"/>
      <c r="J14" s="91">
        <f t="shared" si="3"/>
        <v>2010</v>
      </c>
      <c r="K14" s="97">
        <f>'9) Average Age (NY)'!D16</f>
        <v>69.828807753886863</v>
      </c>
      <c r="L14" s="98">
        <f>'9) Average Age (NY)'!E16</f>
        <v>74.337624555410173</v>
      </c>
      <c r="M14" s="98">
        <f>'9) Average Age (NY)'!F16</f>
        <v>73.288114141096159</v>
      </c>
      <c r="N14" s="98">
        <f>'9) Average Age (NY)'!G16</f>
        <v>70.524317057865716</v>
      </c>
      <c r="O14" s="99">
        <f>'9) Average Age (NY)'!I16</f>
        <v>72.657423739366592</v>
      </c>
      <c r="P14" s="174"/>
      <c r="Q14" s="174"/>
      <c r="R14" s="96"/>
      <c r="Z14" s="100">
        <f t="shared" si="4"/>
        <v>2010</v>
      </c>
      <c r="AA14" s="101">
        <f t="shared" si="0"/>
        <v>0</v>
      </c>
      <c r="AB14" s="102">
        <f t="shared" si="1"/>
        <v>0</v>
      </c>
      <c r="AC14" s="102">
        <f t="shared" si="1"/>
        <v>0</v>
      </c>
      <c r="AD14" s="102">
        <f t="shared" si="1"/>
        <v>0</v>
      </c>
      <c r="AE14" s="103">
        <f t="shared" si="1"/>
        <v>0</v>
      </c>
      <c r="AH14" s="91">
        <f t="shared" si="5"/>
        <v>2010</v>
      </c>
      <c r="AI14" s="104">
        <f>'6) Incurred (NY)'!D16/1000000</f>
        <v>0.21577824437499998</v>
      </c>
      <c r="AJ14" s="105">
        <f>'6) Incurred (NY)'!E16/1000000</f>
        <v>20.662617545566668</v>
      </c>
      <c r="AK14" s="105">
        <f>'6) Incurred (NY)'!F16/1000000</f>
        <v>8.965109872008334</v>
      </c>
      <c r="AL14" s="105">
        <f>'6) Incurred (NY)'!G16/1000000</f>
        <v>8.4358062933499998</v>
      </c>
      <c r="AM14" s="106">
        <f>'6) Incurred (NY)'!I16/1000000</f>
        <v>181.39214492646272</v>
      </c>
    </row>
    <row r="15" spans="2:39">
      <c r="B15" s="91">
        <f t="shared" si="2"/>
        <v>2011</v>
      </c>
      <c r="C15" s="92">
        <f>'1) Claims Notified'!X17</f>
        <v>79.144435975609753</v>
      </c>
      <c r="D15" s="93">
        <f>'1) Claims Notified'!Y17</f>
        <v>1357.6314786585365</v>
      </c>
      <c r="E15" s="93">
        <f>'1) Claims Notified'!Z17</f>
        <v>430.22103658536588</v>
      </c>
      <c r="F15" s="93">
        <f>'1) Claims Notified'!AA17</f>
        <v>634.1701600609756</v>
      </c>
      <c r="G15" s="94">
        <f>'1) Claims Notified'!AB17</f>
        <v>2823.8328887195121</v>
      </c>
      <c r="H15" s="95"/>
      <c r="I15" s="96"/>
      <c r="J15" s="91">
        <f t="shared" si="3"/>
        <v>2011</v>
      </c>
      <c r="K15" s="97">
        <f>'9) Average Age (NY)'!D17</f>
        <v>68.693373165955279</v>
      </c>
      <c r="L15" s="98">
        <f>'9) Average Age (NY)'!E17</f>
        <v>73.919170103723388</v>
      </c>
      <c r="M15" s="98">
        <f>'9) Average Age (NY)'!F17</f>
        <v>74.211919176007044</v>
      </c>
      <c r="N15" s="98">
        <f>'9) Average Age (NY)'!G17</f>
        <v>70.598875848858285</v>
      </c>
      <c r="O15" s="99">
        <f>'9) Average Age (NY)'!I17</f>
        <v>72.717246918305776</v>
      </c>
      <c r="P15" s="174"/>
      <c r="Q15" s="174"/>
      <c r="R15" s="96"/>
      <c r="Z15" s="100">
        <f t="shared" si="4"/>
        <v>2011</v>
      </c>
      <c r="AA15" s="101">
        <f t="shared" si="0"/>
        <v>0</v>
      </c>
      <c r="AB15" s="102">
        <f t="shared" si="1"/>
        <v>0</v>
      </c>
      <c r="AC15" s="102">
        <f t="shared" si="1"/>
        <v>0</v>
      </c>
      <c r="AD15" s="102">
        <f t="shared" si="1"/>
        <v>0</v>
      </c>
      <c r="AE15" s="103">
        <f t="shared" si="1"/>
        <v>0</v>
      </c>
      <c r="AH15" s="91">
        <f t="shared" si="5"/>
        <v>2011</v>
      </c>
      <c r="AI15" s="104">
        <f>'6) Incurred (NY)'!D17/1000000</f>
        <v>0.23176168053333332</v>
      </c>
      <c r="AJ15" s="105">
        <f>'6) Incurred (NY)'!E17/1000000</f>
        <v>22.548737747733224</v>
      </c>
      <c r="AK15" s="105">
        <f>'6) Incurred (NY)'!F17/1000000</f>
        <v>10.749280018046154</v>
      </c>
      <c r="AL15" s="105">
        <f>'6) Incurred (NY)'!G17/1000000</f>
        <v>12.481039274191666</v>
      </c>
      <c r="AM15" s="106">
        <f>'6) Incurred (NY)'!I17/1000000</f>
        <v>198.19335974801507</v>
      </c>
    </row>
    <row r="16" spans="2:39">
      <c r="B16" s="91">
        <f t="shared" si="2"/>
        <v>2012</v>
      </c>
      <c r="C16" s="92">
        <f>'1) Claims Notified'!X18</f>
        <v>223.1216743526073</v>
      </c>
      <c r="D16" s="93">
        <f>'1) Claims Notified'!Y18</f>
        <v>1390.4537069882938</v>
      </c>
      <c r="E16" s="93">
        <f>'1) Claims Notified'!Z18</f>
        <v>453.34267470734301</v>
      </c>
      <c r="F16" s="93">
        <f>'1) Claims Notified'!AA18</f>
        <v>724.13125221709822</v>
      </c>
      <c r="G16" s="94">
        <f>'1) Claims Notified'!AB18</f>
        <v>2926.9506917346575</v>
      </c>
      <c r="H16" s="95"/>
      <c r="I16" s="96"/>
      <c r="J16" s="91">
        <f t="shared" si="3"/>
        <v>2012</v>
      </c>
      <c r="K16" s="97">
        <f>'9) Average Age (NY)'!D18</f>
        <v>69.796715109341619</v>
      </c>
      <c r="L16" s="98">
        <f>'9) Average Age (NY)'!E18</f>
        <v>74.127821926650171</v>
      </c>
      <c r="M16" s="98">
        <f>'9) Average Age (NY)'!F18</f>
        <v>74.142994532027544</v>
      </c>
      <c r="N16" s="98">
        <f>'9) Average Age (NY)'!G18</f>
        <v>71.001216546577112</v>
      </c>
      <c r="O16" s="99">
        <f>'9) Average Age (NY)'!I18</f>
        <v>73.375192636790416</v>
      </c>
      <c r="P16" s="174"/>
      <c r="Q16" s="174"/>
      <c r="R16" s="96"/>
      <c r="Z16" s="100">
        <f t="shared" si="4"/>
        <v>2012</v>
      </c>
      <c r="AA16" s="101">
        <f t="shared" si="0"/>
        <v>0</v>
      </c>
      <c r="AB16" s="102">
        <f t="shared" si="1"/>
        <v>0</v>
      </c>
      <c r="AC16" s="102">
        <f t="shared" si="1"/>
        <v>0</v>
      </c>
      <c r="AD16" s="102">
        <f t="shared" si="1"/>
        <v>0</v>
      </c>
      <c r="AE16" s="103">
        <f t="shared" si="1"/>
        <v>0</v>
      </c>
      <c r="AH16" s="91">
        <f t="shared" si="5"/>
        <v>2012</v>
      </c>
      <c r="AI16" s="104">
        <f>'6) Incurred (NY)'!D18/1000000</f>
        <v>0.80667250985833339</v>
      </c>
      <c r="AJ16" s="105">
        <f>'6) Incurred (NY)'!E18/1000000</f>
        <v>22.813767597441664</v>
      </c>
      <c r="AK16" s="105">
        <f>'6) Incurred (NY)'!F18/1000000</f>
        <v>11.855701811508331</v>
      </c>
      <c r="AL16" s="105">
        <f>'6) Incurred (NY)'!G18/1000000</f>
        <v>14.008240331891571</v>
      </c>
      <c r="AM16" s="106">
        <f>'6) Incurred (NY)'!I18/1000000</f>
        <v>206.88678122865517</v>
      </c>
    </row>
    <row r="17" spans="1:45">
      <c r="B17" s="91">
        <f t="shared" si="2"/>
        <v>2013</v>
      </c>
      <c r="C17" s="92">
        <f>'1) Claims Notified'!X19</f>
        <v>227.74438055410351</v>
      </c>
      <c r="D17" s="93">
        <f>'1) Claims Notified'!Y19</f>
        <v>1458.5762327931695</v>
      </c>
      <c r="E17" s="93">
        <f>'1) Claims Notified'!Z19</f>
        <v>388.68374281233662</v>
      </c>
      <c r="F17" s="93">
        <f>'1) Claims Notified'!AA19</f>
        <v>745.98937097055239</v>
      </c>
      <c r="G17" s="94">
        <f>'1) Claims Notified'!AB19</f>
        <v>2988.0062728698381</v>
      </c>
      <c r="H17" s="95"/>
      <c r="I17" s="96"/>
      <c r="J17" s="91">
        <f t="shared" si="3"/>
        <v>2013</v>
      </c>
      <c r="K17" s="97">
        <f>'9) Average Age (NY)'!D19</f>
        <v>70.189773678705819</v>
      </c>
      <c r="L17" s="98">
        <f>'9) Average Age (NY)'!E19</f>
        <v>75.1917420128689</v>
      </c>
      <c r="M17" s="98">
        <f>'9) Average Age (NY)'!F19</f>
        <v>74.235488781159958</v>
      </c>
      <c r="N17" s="98">
        <f>'9) Average Age (NY)'!G19</f>
        <v>72.142350417565837</v>
      </c>
      <c r="O17" s="99">
        <f>'9) Average Age (NY)'!I19</f>
        <v>73.385311028986393</v>
      </c>
      <c r="P17" s="174"/>
      <c r="Q17" s="174"/>
      <c r="R17" s="96"/>
      <c r="Z17" s="100">
        <f t="shared" si="4"/>
        <v>2013</v>
      </c>
      <c r="AA17" s="101">
        <f t="shared" si="0"/>
        <v>0</v>
      </c>
      <c r="AB17" s="102">
        <f t="shared" si="1"/>
        <v>0</v>
      </c>
      <c r="AC17" s="102">
        <f t="shared" si="1"/>
        <v>0</v>
      </c>
      <c r="AD17" s="102">
        <f t="shared" si="1"/>
        <v>0</v>
      </c>
      <c r="AE17" s="103">
        <f t="shared" si="1"/>
        <v>0</v>
      </c>
      <c r="AH17" s="91">
        <f t="shared" si="5"/>
        <v>2013</v>
      </c>
      <c r="AI17" s="104">
        <f>'6) Incurred (NY)'!D19/1000000</f>
        <v>1.0856094187166667</v>
      </c>
      <c r="AJ17" s="105">
        <f>'6) Incurred (NY)'!E19/1000000</f>
        <v>20.800896814191667</v>
      </c>
      <c r="AK17" s="105">
        <f>'6) Incurred (NY)'!F19/1000000</f>
        <v>7.647110641574999</v>
      </c>
      <c r="AL17" s="105">
        <f>'6) Incurred (NY)'!G19/1000000</f>
        <v>13.599803462975</v>
      </c>
      <c r="AM17" s="106">
        <f>'6) Incurred (NY)'!I19/1000000</f>
        <v>210.55719807026733</v>
      </c>
    </row>
    <row r="18" spans="1:45">
      <c r="B18" s="91">
        <f t="shared" si="2"/>
        <v>2014</v>
      </c>
      <c r="C18" s="92">
        <f>'1) Claims Notified'!X20</f>
        <v>249.32068782130827</v>
      </c>
      <c r="D18" s="93">
        <f>'1) Claims Notified'!Y20</f>
        <v>1397.0033681971281</v>
      </c>
      <c r="E18" s="93">
        <f>'1) Claims Notified'!Z20</f>
        <v>403.75819890090412</v>
      </c>
      <c r="F18" s="93">
        <f>'1) Claims Notified'!AA20</f>
        <v>649.04130473320333</v>
      </c>
      <c r="G18" s="94">
        <f>'1) Claims Notified'!AB20</f>
        <v>2994.8764403474561</v>
      </c>
      <c r="H18" s="95"/>
      <c r="I18" s="96"/>
      <c r="J18" s="91">
        <f t="shared" si="3"/>
        <v>2014</v>
      </c>
      <c r="K18" s="97">
        <f>'9) Average Age (NY)'!D20</f>
        <v>71.000315295979135</v>
      </c>
      <c r="L18" s="98">
        <f>'9) Average Age (NY)'!E20</f>
        <v>75.246110128434566</v>
      </c>
      <c r="M18" s="98">
        <f>'9) Average Age (NY)'!F20</f>
        <v>74.797966219378111</v>
      </c>
      <c r="N18" s="98">
        <f>'9) Average Age (NY)'!G20</f>
        <v>71.66586674643645</v>
      </c>
      <c r="O18" s="99">
        <f>'9) Average Age (NY)'!I20</f>
        <v>74.184567244260549</v>
      </c>
      <c r="P18" s="174"/>
      <c r="Q18" s="174"/>
      <c r="R18" s="96"/>
      <c r="Z18" s="100">
        <f t="shared" si="4"/>
        <v>2014</v>
      </c>
      <c r="AA18" s="101">
        <f t="shared" si="0"/>
        <v>0</v>
      </c>
      <c r="AB18" s="102">
        <f t="shared" si="1"/>
        <v>0</v>
      </c>
      <c r="AC18" s="102">
        <f t="shared" si="1"/>
        <v>0</v>
      </c>
      <c r="AD18" s="102">
        <f t="shared" si="1"/>
        <v>0</v>
      </c>
      <c r="AE18" s="103">
        <f t="shared" si="1"/>
        <v>0</v>
      </c>
      <c r="AH18" s="91">
        <f t="shared" si="5"/>
        <v>2014</v>
      </c>
      <c r="AI18" s="104">
        <f>'6) Incurred (NY)'!D20/1000000</f>
        <v>1.3383850967416666</v>
      </c>
      <c r="AJ18" s="105">
        <f>'6) Incurred (NY)'!E20/1000000</f>
        <v>18.824715162640668</v>
      </c>
      <c r="AK18" s="105">
        <f>'6) Incurred (NY)'!F20/1000000</f>
        <v>8.4207981256583331</v>
      </c>
      <c r="AL18" s="105">
        <f>'6) Incurred (NY)'!G20/1000000</f>
        <v>10.6135192826499</v>
      </c>
      <c r="AM18" s="106">
        <f>'6) Incurred (NY)'!I20/1000000</f>
        <v>207.88163208147981</v>
      </c>
    </row>
    <row r="19" spans="1:45">
      <c r="B19" s="91">
        <f t="shared" si="2"/>
        <v>2015</v>
      </c>
      <c r="C19" s="92">
        <f>'1) Claims Notified'!X21</f>
        <v>222.4361010830325</v>
      </c>
      <c r="D19" s="93">
        <f>'1) Claims Notified'!Y21</f>
        <v>1216.8563176895307</v>
      </c>
      <c r="E19" s="93">
        <f>'1) Claims Notified'!Z21</f>
        <v>396.56028880866427</v>
      </c>
      <c r="F19" s="93">
        <f>'1) Claims Notified'!AA21</f>
        <v>660.26281588447648</v>
      </c>
      <c r="G19" s="94">
        <f>'1) Claims Notified'!AB21</f>
        <v>3079.884476534296</v>
      </c>
      <c r="H19" s="95"/>
      <c r="I19" s="96"/>
      <c r="J19" s="91">
        <f t="shared" si="3"/>
        <v>2015</v>
      </c>
      <c r="K19" s="97">
        <f>'9) Average Age (NY)'!D21</f>
        <v>71.760806493421427</v>
      </c>
      <c r="L19" s="98">
        <f>'9) Average Age (NY)'!E21</f>
        <v>75.411735225691842</v>
      </c>
      <c r="M19" s="98">
        <f>'9) Average Age (NY)'!F21</f>
        <v>75.063361947721248</v>
      </c>
      <c r="N19" s="98">
        <f>'9) Average Age (NY)'!G21</f>
        <v>72.396653798265703</v>
      </c>
      <c r="O19" s="99">
        <f>'9) Average Age (NY)'!I21</f>
        <v>74.329281995633636</v>
      </c>
      <c r="P19" s="174"/>
      <c r="Q19" s="174"/>
      <c r="R19" s="96"/>
      <c r="Z19" s="100">
        <f t="shared" si="4"/>
        <v>2015</v>
      </c>
      <c r="AA19" s="101">
        <f t="shared" si="0"/>
        <v>0</v>
      </c>
      <c r="AB19" s="102">
        <f t="shared" si="1"/>
        <v>0</v>
      </c>
      <c r="AC19" s="102">
        <f t="shared" si="1"/>
        <v>0</v>
      </c>
      <c r="AD19" s="102">
        <f t="shared" si="1"/>
        <v>0</v>
      </c>
      <c r="AE19" s="103">
        <f t="shared" si="1"/>
        <v>0</v>
      </c>
      <c r="AH19" s="91">
        <f t="shared" si="5"/>
        <v>2015</v>
      </c>
      <c r="AI19" s="104">
        <f>'6) Incurred (NY)'!D21/1000000</f>
        <v>1.2478576501249894</v>
      </c>
      <c r="AJ19" s="105">
        <f>'6) Incurred (NY)'!E21/1000000</f>
        <v>19.372742046208334</v>
      </c>
      <c r="AK19" s="105">
        <f>'6) Incurred (NY)'!F21/1000000</f>
        <v>6.8421856150666658</v>
      </c>
      <c r="AL19" s="105">
        <f>'6) Incurred (NY)'!G21/1000000</f>
        <v>12.744751598095835</v>
      </c>
      <c r="AM19" s="106">
        <f>'6) Incurred (NY)'!I21/1000000</f>
        <v>227.91728653861315</v>
      </c>
    </row>
    <row r="20" spans="1:45">
      <c r="B20" s="91">
        <f t="shared" si="2"/>
        <v>2016</v>
      </c>
      <c r="C20" s="92">
        <f>'1) Claims Notified'!X22</f>
        <v>255.63551219512195</v>
      </c>
      <c r="D20" s="93">
        <f>'1) Claims Notified'!Y22</f>
        <v>1109.0958048780487</v>
      </c>
      <c r="E20" s="93">
        <f>'1) Claims Notified'!Z22</f>
        <v>328.0991219512195</v>
      </c>
      <c r="F20" s="93">
        <f>'1) Claims Notified'!AA22</f>
        <v>563.6058536585366</v>
      </c>
      <c r="G20" s="94">
        <f>'1) Claims Notified'!AB22</f>
        <v>2901.5637073170733</v>
      </c>
      <c r="H20" s="95"/>
      <c r="I20" s="96"/>
      <c r="J20" s="91">
        <f t="shared" si="3"/>
        <v>2016</v>
      </c>
      <c r="K20" s="97">
        <f>'9) Average Age (NY)'!D22</f>
        <v>72.29451658145716</v>
      </c>
      <c r="L20" s="98">
        <f>'9) Average Age (NY)'!E22</f>
        <v>76.38423546825986</v>
      </c>
      <c r="M20" s="98">
        <f>'9) Average Age (NY)'!F22</f>
        <v>76.77358568785813</v>
      </c>
      <c r="N20" s="98">
        <f>'9) Average Age (NY)'!G22</f>
        <v>73.880620096997447</v>
      </c>
      <c r="O20" s="99">
        <f>'9) Average Age (NY)'!I22</f>
        <v>75.051953474099307</v>
      </c>
      <c r="P20" s="174"/>
      <c r="Q20" s="174"/>
      <c r="R20" s="96"/>
      <c r="Z20" s="100">
        <f t="shared" si="4"/>
        <v>2016</v>
      </c>
      <c r="AA20" s="101">
        <f t="shared" si="0"/>
        <v>0</v>
      </c>
      <c r="AB20" s="102">
        <f t="shared" si="1"/>
        <v>0</v>
      </c>
      <c r="AC20" s="102">
        <f t="shared" si="1"/>
        <v>0</v>
      </c>
      <c r="AD20" s="102">
        <f t="shared" si="1"/>
        <v>0</v>
      </c>
      <c r="AE20" s="103">
        <f t="shared" si="1"/>
        <v>0</v>
      </c>
      <c r="AH20" s="91">
        <f t="shared" si="5"/>
        <v>2016</v>
      </c>
      <c r="AI20" s="104">
        <f>'6) Incurred (NY)'!D22/1000000</f>
        <v>1.6491605977416666</v>
      </c>
      <c r="AJ20" s="105">
        <f>'6) Incurred (NY)'!E22/1000000</f>
        <v>19.853245659441658</v>
      </c>
      <c r="AK20" s="105">
        <f>'6) Incurred (NY)'!F22/1000000</f>
        <v>9.2821525397833327</v>
      </c>
      <c r="AL20" s="105">
        <f>'6) Incurred (NY)'!G22/1000000</f>
        <v>12.039886292858334</v>
      </c>
      <c r="AM20" s="106">
        <f>'6) Incurred (NY)'!I22/1000000</f>
        <v>229.36822776334142</v>
      </c>
    </row>
    <row r="21" spans="1:45">
      <c r="B21" s="91">
        <f t="shared" si="2"/>
        <v>2017</v>
      </c>
      <c r="C21" s="92">
        <f>'1) Claims Notified'!X23</f>
        <v>336.8917748917749</v>
      </c>
      <c r="D21" s="93">
        <f>'1) Claims Notified'!Y23</f>
        <v>1080.2727272727273</v>
      </c>
      <c r="E21" s="93">
        <f>'1) Claims Notified'!Z23</f>
        <v>320.75324675324674</v>
      </c>
      <c r="F21" s="93">
        <f>'1) Claims Notified'!AA23</f>
        <v>562.83116883116884</v>
      </c>
      <c r="G21" s="94">
        <f>'1) Claims Notified'!AB23</f>
        <v>2592.2510822510822</v>
      </c>
      <c r="H21" s="95"/>
      <c r="I21" s="96"/>
      <c r="J21" s="91">
        <f t="shared" si="3"/>
        <v>2017</v>
      </c>
      <c r="K21" s="97">
        <f>'9) Average Age (NY)'!D23</f>
        <v>72.416579988888202</v>
      </c>
      <c r="L21" s="98">
        <f>'9) Average Age (NY)'!E23</f>
        <v>76.136655534109309</v>
      </c>
      <c r="M21" s="98">
        <f>'9) Average Age (NY)'!F23</f>
        <v>76.705742740116818</v>
      </c>
      <c r="N21" s="98">
        <f>'9) Average Age (NY)'!G23</f>
        <v>73.860243508922096</v>
      </c>
      <c r="O21" s="99">
        <f>'9) Average Age (NY)'!I23</f>
        <v>74.820029162382838</v>
      </c>
      <c r="P21" s="174"/>
      <c r="Q21" s="174"/>
      <c r="R21" s="96"/>
      <c r="Z21" s="100">
        <f t="shared" si="4"/>
        <v>2017</v>
      </c>
      <c r="AA21" s="101">
        <f t="shared" si="0"/>
        <v>0</v>
      </c>
      <c r="AB21" s="102">
        <f>SUM(T47,AB47,AJ47)-1</f>
        <v>0</v>
      </c>
      <c r="AC21" s="102">
        <f>SUM(U47,AC47,AK47)-1</f>
        <v>0</v>
      </c>
      <c r="AD21" s="102">
        <f>SUM(V47,AD47,AL47)-1</f>
        <v>0</v>
      </c>
      <c r="AE21" s="103">
        <f>SUM(W47,AE47,AM47)-1</f>
        <v>0</v>
      </c>
      <c r="AH21" s="91">
        <f t="shared" si="5"/>
        <v>2017</v>
      </c>
      <c r="AI21" s="104">
        <f>'6) Incurred (NY)'!D23/1000000</f>
        <v>2.7206204271166667</v>
      </c>
      <c r="AJ21" s="105">
        <f>'6) Incurred (NY)'!E23/1000000</f>
        <v>22.027774579982832</v>
      </c>
      <c r="AK21" s="105">
        <f>'6) Incurred (NY)'!F23/1000000</f>
        <v>14.030981827033335</v>
      </c>
      <c r="AL21" s="105">
        <f>'6) Incurred (NY)'!G23/1000000</f>
        <v>10.789835121641566</v>
      </c>
      <c r="AM21" s="106">
        <f>'6) Incurred (NY)'!I23/1000000</f>
        <v>226.35458660043298</v>
      </c>
    </row>
    <row r="22" spans="1:45">
      <c r="B22" s="91">
        <f t="shared" si="2"/>
        <v>2018</v>
      </c>
      <c r="C22" s="92">
        <f>'1) Claims Notified'!X24</f>
        <v>247.28355426677714</v>
      </c>
      <c r="D22" s="93">
        <f>'1) Claims Notified'!Y24</f>
        <v>1056.7586992543497</v>
      </c>
      <c r="E22" s="93">
        <f>'1) Claims Notified'!Z24</f>
        <v>283.61909693454845</v>
      </c>
      <c r="F22" s="93">
        <f>'1) Claims Notified'!AA24</f>
        <v>619.72286661143335</v>
      </c>
      <c r="G22" s="94">
        <f>'1) Claims Notified'!AB24</f>
        <v>2665.6157829328913</v>
      </c>
      <c r="H22" s="95"/>
      <c r="I22" s="96"/>
      <c r="J22" s="91">
        <f t="shared" si="3"/>
        <v>2018</v>
      </c>
      <c r="K22" s="97">
        <f>'9) Average Age (NY)'!D24</f>
        <v>73.179840654605144</v>
      </c>
      <c r="L22" s="98">
        <f>'9) Average Age (NY)'!E24</f>
        <v>77.054489092597279</v>
      </c>
      <c r="M22" s="98">
        <f>'9) Average Age (NY)'!F24</f>
        <v>76.571216643999591</v>
      </c>
      <c r="N22" s="98">
        <f>'9) Average Age (NY)'!G24</f>
        <v>74.242528345229914</v>
      </c>
      <c r="O22" s="99">
        <f>'9) Average Age (NY)'!I24</f>
        <v>75.883620580900569</v>
      </c>
      <c r="P22" s="174"/>
      <c r="Q22" s="174"/>
      <c r="R22" s="96"/>
      <c r="Z22" s="100">
        <f t="shared" si="4"/>
        <v>2018</v>
      </c>
      <c r="AA22" s="101">
        <f t="shared" ref="AA22:AE23" si="6">SUM(S48,AA48,AI48)-1</f>
        <v>0</v>
      </c>
      <c r="AB22" s="102">
        <f t="shared" si="6"/>
        <v>0</v>
      </c>
      <c r="AC22" s="102">
        <f t="shared" si="6"/>
        <v>0</v>
      </c>
      <c r="AD22" s="102">
        <f t="shared" si="6"/>
        <v>0</v>
      </c>
      <c r="AE22" s="103">
        <f t="shared" si="6"/>
        <v>0</v>
      </c>
      <c r="AH22" s="91">
        <f t="shared" si="5"/>
        <v>2018</v>
      </c>
      <c r="AI22" s="104">
        <f>'6) Incurred (NY)'!D24/1000000</f>
        <v>2.2594443723666666</v>
      </c>
      <c r="AJ22" s="105">
        <f>'6) Incurred (NY)'!E24/1000000</f>
        <v>20.652500536903844</v>
      </c>
      <c r="AK22" s="105">
        <f>'6) Incurred (NY)'!F24/1000000</f>
        <v>10.232073999983331</v>
      </c>
      <c r="AL22" s="105">
        <f>'6) Incurred (NY)'!G24/1000000</f>
        <v>13.231987611616665</v>
      </c>
      <c r="AM22" s="106">
        <f>'6) Incurred (NY)'!I24/1000000</f>
        <v>267.71272008280329</v>
      </c>
    </row>
    <row r="23" spans="1:45">
      <c r="B23" s="91">
        <f t="shared" si="2"/>
        <v>2019</v>
      </c>
      <c r="C23" s="92">
        <f>'1) Claims Notified'!X25</f>
        <v>294.1750465549348</v>
      </c>
      <c r="D23" s="93">
        <f>'1) Claims Notified'!Y25</f>
        <v>1137.4096834264433</v>
      </c>
      <c r="E23" s="93">
        <f>'1) Claims Notified'!Z25</f>
        <v>363.68901303538178</v>
      </c>
      <c r="F23" s="93">
        <f>'1) Claims Notified'!AA25</f>
        <v>524.88081936685285</v>
      </c>
      <c r="G23" s="94">
        <f>'1) Claims Notified'!AB25</f>
        <v>2548.8454376163872</v>
      </c>
      <c r="H23" s="95"/>
      <c r="I23" s="96"/>
      <c r="J23" s="91">
        <f t="shared" si="3"/>
        <v>2019</v>
      </c>
      <c r="K23" s="97">
        <f>'9) Average Age (NY)'!D25</f>
        <v>74.326023811304509</v>
      </c>
      <c r="L23" s="98">
        <f>'9) Average Age (NY)'!E25</f>
        <v>77.357356688299362</v>
      </c>
      <c r="M23" s="98">
        <f>'9) Average Age (NY)'!F25</f>
        <v>76.859115652632667</v>
      </c>
      <c r="N23" s="98">
        <f>'9) Average Age (NY)'!G25</f>
        <v>75.260182843882689</v>
      </c>
      <c r="O23" s="99">
        <f>'9) Average Age (NY)'!I25</f>
        <v>75.935314914159378</v>
      </c>
      <c r="P23" s="174"/>
      <c r="Q23" s="174"/>
      <c r="R23" s="96"/>
      <c r="Z23" s="100">
        <f t="shared" si="4"/>
        <v>2019</v>
      </c>
      <c r="AA23" s="101">
        <f t="shared" si="6"/>
        <v>0</v>
      </c>
      <c r="AB23" s="102">
        <f t="shared" si="6"/>
        <v>0</v>
      </c>
      <c r="AC23" s="102">
        <f t="shared" si="6"/>
        <v>0</v>
      </c>
      <c r="AD23" s="102">
        <f t="shared" si="6"/>
        <v>0</v>
      </c>
      <c r="AE23" s="103">
        <f t="shared" si="6"/>
        <v>0</v>
      </c>
      <c r="AH23" s="91">
        <f t="shared" si="5"/>
        <v>2019</v>
      </c>
      <c r="AI23" s="104">
        <f>'6) Incurred (NY)'!D25/1000000</f>
        <v>2.7745308613464288</v>
      </c>
      <c r="AJ23" s="105">
        <f>'6) Incurred (NY)'!E25/1000000</f>
        <v>23.299260560433336</v>
      </c>
      <c r="AK23" s="105">
        <f>'6) Incurred (NY)'!F25/1000000</f>
        <v>15.745977693544441</v>
      </c>
      <c r="AL23" s="105">
        <f>'6) Incurred (NY)'!G25/1000000</f>
        <v>11.914797296625</v>
      </c>
      <c r="AM23" s="106">
        <f>'6) Incurred (NY)'!I25/1000000</f>
        <v>259.28491835755358</v>
      </c>
    </row>
    <row r="24" spans="1:45">
      <c r="B24" s="91">
        <f t="shared" si="2"/>
        <v>2020</v>
      </c>
      <c r="C24" s="92">
        <f>'1) Claims Notified'!X26</f>
        <v>223.49494949494948</v>
      </c>
      <c r="D24" s="93">
        <f>'1) Claims Notified'!Y26</f>
        <v>901.02693602693603</v>
      </c>
      <c r="E24" s="93">
        <f>'1) Claims Notified'!Z26</f>
        <v>221.4814814814815</v>
      </c>
      <c r="F24" s="93">
        <f>'1) Claims Notified'!AA26</f>
        <v>443.969696969697</v>
      </c>
      <c r="G24" s="94">
        <f>'1) Claims Notified'!AB26</f>
        <v>2097.0269360269358</v>
      </c>
      <c r="H24" s="95"/>
      <c r="I24" s="96"/>
      <c r="J24" s="91">
        <f t="shared" si="3"/>
        <v>2020</v>
      </c>
      <c r="K24" s="97">
        <f>'9) Average Age (NY)'!D26</f>
        <v>73.599497986147554</v>
      </c>
      <c r="L24" s="98">
        <f>'9) Average Age (NY)'!E26</f>
        <v>78.139447095432956</v>
      </c>
      <c r="M24" s="98">
        <f>'9) Average Age (NY)'!F26</f>
        <v>77.325045894370916</v>
      </c>
      <c r="N24" s="98">
        <f>'9) Average Age (NY)'!G26</f>
        <v>74.914627910246693</v>
      </c>
      <c r="O24" s="99">
        <f>'9) Average Age (NY)'!I26</f>
        <v>76.25201446381331</v>
      </c>
      <c r="P24" s="174"/>
      <c r="Q24" s="174"/>
      <c r="R24" s="96"/>
      <c r="Z24" s="100">
        <f t="shared" si="4"/>
        <v>2020</v>
      </c>
      <c r="AA24" s="101">
        <f t="shared" ref="AA24:AE25" si="7">SUM(S50,AA50,AI50)-1</f>
        <v>0</v>
      </c>
      <c r="AB24" s="102">
        <f t="shared" si="7"/>
        <v>0</v>
      </c>
      <c r="AC24" s="102">
        <f t="shared" si="7"/>
        <v>0</v>
      </c>
      <c r="AD24" s="102">
        <f t="shared" si="7"/>
        <v>0</v>
      </c>
      <c r="AE24" s="103">
        <f t="shared" si="7"/>
        <v>0</v>
      </c>
      <c r="AH24" s="91">
        <f t="shared" si="5"/>
        <v>2020</v>
      </c>
      <c r="AI24" s="104">
        <f>'6) Incurred (NY)'!D26/1000000</f>
        <v>2.3465271707428572</v>
      </c>
      <c r="AJ24" s="105">
        <f>'6) Incurred (NY)'!E26/1000000</f>
        <v>24.189945866763889</v>
      </c>
      <c r="AK24" s="105">
        <f>'6) Incurred (NY)'!F26/1000000</f>
        <v>15.688450993491669</v>
      </c>
      <c r="AL24" s="105">
        <f>'6) Incurred (NY)'!G26/1000000</f>
        <v>11.611971681824999</v>
      </c>
      <c r="AM24" s="106">
        <f>'6) Incurred (NY)'!I26/1000000</f>
        <v>220.97046213164657</v>
      </c>
    </row>
    <row r="25" spans="1:45">
      <c r="B25" s="107">
        <f t="shared" si="2"/>
        <v>2021</v>
      </c>
      <c r="C25" s="108">
        <f>'1) Claims Notified'!X27</f>
        <v>220.74791873009076</v>
      </c>
      <c r="D25" s="109">
        <f>'1) Claims Notified'!Y27</f>
        <v>636.88511098078254</v>
      </c>
      <c r="E25" s="109">
        <f>'1) Claims Notified'!Z27</f>
        <v>199.76774463590857</v>
      </c>
      <c r="F25" s="109">
        <f>'1) Claims Notified'!AA27</f>
        <v>305.03348769976174</v>
      </c>
      <c r="G25" s="110">
        <f>'1) Claims Notified'!AB27</f>
        <v>2045.2021015898201</v>
      </c>
      <c r="H25" s="95"/>
      <c r="J25" s="107">
        <f t="shared" si="3"/>
        <v>2021</v>
      </c>
      <c r="K25" s="111">
        <f>'9) Average Age (NY)'!D27</f>
        <v>74.677007722265117</v>
      </c>
      <c r="L25" s="112">
        <f>'9) Average Age (NY)'!E27</f>
        <v>78.957194855951016</v>
      </c>
      <c r="M25" s="112">
        <f>'9) Average Age (NY)'!F27</f>
        <v>78.432780451298797</v>
      </c>
      <c r="N25" s="112">
        <f>'9) Average Age (NY)'!G27</f>
        <v>75.917562370299478</v>
      </c>
      <c r="O25" s="113">
        <f>'9) Average Age (NY)'!I27</f>
        <v>77.530628288751771</v>
      </c>
      <c r="P25" s="174"/>
      <c r="Q25" s="174"/>
      <c r="R25" s="96"/>
      <c r="S25" s="114"/>
      <c r="Z25" s="115">
        <f t="shared" si="4"/>
        <v>2021</v>
      </c>
      <c r="AA25" s="116">
        <f t="shared" si="7"/>
        <v>0</v>
      </c>
      <c r="AB25" s="117">
        <f t="shared" si="7"/>
        <v>0</v>
      </c>
      <c r="AC25" s="117">
        <f t="shared" si="7"/>
        <v>0</v>
      </c>
      <c r="AD25" s="117">
        <f t="shared" si="7"/>
        <v>0</v>
      </c>
      <c r="AE25" s="118">
        <f t="shared" si="7"/>
        <v>0</v>
      </c>
      <c r="AH25" s="107">
        <f t="shared" si="5"/>
        <v>2021</v>
      </c>
      <c r="AI25" s="119">
        <f>'6) Incurred (NY)'!D27/1000000</f>
        <v>2.9291873434611113</v>
      </c>
      <c r="AJ25" s="120">
        <f>'6) Incurred (NY)'!E27/1000000</f>
        <v>18.537775260658382</v>
      </c>
      <c r="AK25" s="120">
        <f>'6) Incurred (NY)'!F27/1000000</f>
        <v>11.767923857162035</v>
      </c>
      <c r="AL25" s="120">
        <f>'6) Incurred (NY)'!G27/1000000</f>
        <v>8.8207051649500023</v>
      </c>
      <c r="AM25" s="121">
        <f>'6) Incurred (NY)'!I27/1000000</f>
        <v>231.09475897296107</v>
      </c>
    </row>
    <row r="26" spans="1:45">
      <c r="B26" s="122"/>
      <c r="C26" s="93"/>
      <c r="D26" s="93"/>
      <c r="E26" s="93"/>
      <c r="F26" s="93"/>
      <c r="G26" s="93"/>
      <c r="H26" s="93"/>
      <c r="I26" s="123"/>
      <c r="J26" s="93"/>
      <c r="K26" s="93"/>
      <c r="L26" s="93"/>
      <c r="M26" s="93"/>
      <c r="N26" s="93"/>
      <c r="O26" s="93"/>
      <c r="P26" s="93"/>
      <c r="Q26" s="93"/>
      <c r="R26" s="93"/>
    </row>
    <row r="27" spans="1:45">
      <c r="I27" s="123"/>
      <c r="J27" s="124" t="s">
        <v>82</v>
      </c>
      <c r="K27" s="125">
        <f>AVERAGE(K21:K25)</f>
        <v>73.639790032642097</v>
      </c>
      <c r="L27" s="125">
        <f>AVERAGE(L21:L25)</f>
        <v>77.52902865327799</v>
      </c>
      <c r="M27" s="125">
        <f>AVERAGE(M21:M25)</f>
        <v>77.178780276483764</v>
      </c>
      <c r="N27" s="125">
        <f>AVERAGE(N21:N25)</f>
        <v>74.839028995716177</v>
      </c>
      <c r="O27" s="125">
        <f>AVERAGE(O21:O25)</f>
        <v>76.08432148200157</v>
      </c>
      <c r="P27" s="174"/>
      <c r="Q27" s="174"/>
    </row>
    <row r="28" spans="1:45">
      <c r="J28" s="124"/>
      <c r="K28" s="96"/>
      <c r="L28" s="96"/>
      <c r="M28" s="96"/>
      <c r="N28" s="96"/>
      <c r="O28" s="96"/>
      <c r="P28" s="174"/>
      <c r="Q28" s="174"/>
    </row>
    <row r="29" spans="1:45">
      <c r="B29" s="296" t="s">
        <v>83</v>
      </c>
      <c r="C29" s="297"/>
      <c r="D29" s="297"/>
      <c r="E29" s="297"/>
      <c r="F29" s="297"/>
      <c r="G29" s="298"/>
      <c r="J29" s="296" t="s">
        <v>84</v>
      </c>
      <c r="K29" s="297"/>
      <c r="L29" s="297"/>
      <c r="M29" s="297"/>
      <c r="N29" s="297"/>
      <c r="O29" s="298"/>
      <c r="P29" s="174"/>
      <c r="Q29" s="174"/>
      <c r="R29" s="296" t="s">
        <v>85</v>
      </c>
      <c r="S29" s="297"/>
      <c r="T29" s="297"/>
      <c r="U29" s="297"/>
      <c r="V29" s="297"/>
      <c r="W29" s="298"/>
      <c r="Z29" s="296" t="s">
        <v>86</v>
      </c>
      <c r="AA29" s="297"/>
      <c r="AB29" s="297"/>
      <c r="AC29" s="297"/>
      <c r="AD29" s="297"/>
      <c r="AE29" s="298"/>
      <c r="AH29" s="296" t="s">
        <v>87</v>
      </c>
      <c r="AI29" s="297"/>
      <c r="AJ29" s="297"/>
      <c r="AK29" s="297"/>
      <c r="AL29" s="297"/>
      <c r="AM29" s="298"/>
    </row>
    <row r="30" spans="1:45" ht="38.25">
      <c r="B30" s="85" t="s">
        <v>3</v>
      </c>
      <c r="C30" s="86" t="s">
        <v>5</v>
      </c>
      <c r="D30" s="86" t="s">
        <v>6</v>
      </c>
      <c r="E30" s="86" t="s">
        <v>7</v>
      </c>
      <c r="F30" s="86" t="s">
        <v>8</v>
      </c>
      <c r="G30" s="87" t="s">
        <v>10</v>
      </c>
      <c r="J30" s="85" t="s">
        <v>3</v>
      </c>
      <c r="K30" s="86" t="s">
        <v>5</v>
      </c>
      <c r="L30" s="86" t="s">
        <v>6</v>
      </c>
      <c r="M30" s="86" t="s">
        <v>7</v>
      </c>
      <c r="N30" s="86" t="s">
        <v>8</v>
      </c>
      <c r="O30" s="87" t="s">
        <v>10</v>
      </c>
      <c r="P30" s="174"/>
      <c r="Q30" s="174"/>
      <c r="R30" s="85" t="s">
        <v>3</v>
      </c>
      <c r="S30" s="86" t="s">
        <v>5</v>
      </c>
      <c r="T30" s="86" t="s">
        <v>6</v>
      </c>
      <c r="U30" s="86" t="s">
        <v>7</v>
      </c>
      <c r="V30" s="86" t="s">
        <v>8</v>
      </c>
      <c r="W30" s="87" t="s">
        <v>10</v>
      </c>
      <c r="X30" s="126" t="s">
        <v>88</v>
      </c>
      <c r="Z30" s="85" t="s">
        <v>3</v>
      </c>
      <c r="AA30" s="86" t="s">
        <v>5</v>
      </c>
      <c r="AB30" s="86" t="s">
        <v>6</v>
      </c>
      <c r="AC30" s="86" t="s">
        <v>7</v>
      </c>
      <c r="AD30" s="86" t="s">
        <v>8</v>
      </c>
      <c r="AE30" s="87" t="s">
        <v>10</v>
      </c>
      <c r="AF30" s="126" t="s">
        <v>88</v>
      </c>
      <c r="AH30" s="85" t="s">
        <v>3</v>
      </c>
      <c r="AI30" s="86" t="s">
        <v>5</v>
      </c>
      <c r="AJ30" s="86" t="s">
        <v>6</v>
      </c>
      <c r="AK30" s="86" t="s">
        <v>7</v>
      </c>
      <c r="AL30" s="86" t="s">
        <v>8</v>
      </c>
      <c r="AM30" s="87" t="s">
        <v>10</v>
      </c>
      <c r="AN30" s="126" t="s">
        <v>88</v>
      </c>
    </row>
    <row r="31" spans="1:45" s="172" customFormat="1">
      <c r="A31" s="174"/>
      <c r="B31" s="175">
        <f>$B$5</f>
        <v>2001</v>
      </c>
      <c r="C31" s="92">
        <f>IFERROR('6) Incurred (NY)'!D7/'1) Claims Notified'!D7,"")</f>
        <v>8089.2855555555543</v>
      </c>
      <c r="D31" s="93">
        <f>IFERROR('6) Incurred (NY)'!E7/'1) Claims Notified'!E7,"")</f>
        <v>10442.161327668024</v>
      </c>
      <c r="E31" s="93">
        <f>IFERROR('6) Incurred (NY)'!F7/'1) Claims Notified'!F7,"")</f>
        <v>26591.337727272727</v>
      </c>
      <c r="F31" s="93">
        <f>IFERROR('6) Incurred (NY)'!G7/'1) Claims Notified'!G7,"")</f>
        <v>18119.109130434783</v>
      </c>
      <c r="G31" s="94">
        <f>IFERROR('6) Incurred (NY)'!I7/'1) Claims Notified'!I7,"")</f>
        <v>57352.542523584911</v>
      </c>
      <c r="H31" s="95"/>
      <c r="I31" s="96"/>
      <c r="J31" s="175">
        <f>$B$5</f>
        <v>2001</v>
      </c>
      <c r="K31" s="92">
        <f>IFERROR('6) Incurred (NY)'!D7/('1) Claims Notified'!D7-'2) Nil Settled (NY)'!D7),"")</f>
        <v>9100.4462499999991</v>
      </c>
      <c r="L31" s="93">
        <f>IFERROR('6) Incurred (NY)'!E7/('1) Claims Notified'!E7-'2) Nil Settled (NY)'!E7),"")</f>
        <v>16919.230112359623</v>
      </c>
      <c r="M31" s="93">
        <f>IFERROR('6) Incurred (NY)'!F7/('1) Claims Notified'!F7-'2) Nil Settled (NY)'!F7),"")</f>
        <v>31339.790892857145</v>
      </c>
      <c r="N31" s="93">
        <f>IFERROR('6) Incurred (NY)'!G7/('1) Claims Notified'!G7-'2) Nil Settled (NY)'!G7),"")</f>
        <v>22613.771860465116</v>
      </c>
      <c r="O31" s="94">
        <f>IFERROR('6) Incurred (NY)'!I7/('1) Claims Notified'!I7-'2) Nil Settled (NY)'!I7),"")</f>
        <v>73466.700996978849</v>
      </c>
      <c r="P31" s="174"/>
      <c r="Q31" s="174"/>
      <c r="R31" s="175">
        <f>$B$5</f>
        <v>2001</v>
      </c>
      <c r="S31" s="127">
        <f>IFERROR('2) Nil Settled (NY)'!D7/'1) Claims Notified'!D7,"")</f>
        <v>0.1111111111111111</v>
      </c>
      <c r="T31" s="128">
        <f>IFERROR('2) Nil Settled (NY)'!E7/'1) Claims Notified'!E7,"")</f>
        <v>0.38282290279627162</v>
      </c>
      <c r="U31" s="128">
        <f>IFERROR('2) Nil Settled (NY)'!F7/'1) Claims Notified'!F7,"")</f>
        <v>0.15151515151515152</v>
      </c>
      <c r="V31" s="128">
        <f>IFERROR('2) Nil Settled (NY)'!G7/'1) Claims Notified'!G7,"")</f>
        <v>0.19875776397515527</v>
      </c>
      <c r="W31" s="129">
        <f>IFERROR('2) Nil Settled (NY)'!I7/'1) Claims Notified'!I7,"")</f>
        <v>0.21933962264150944</v>
      </c>
      <c r="X31" s="178">
        <f>IFERROR(('2) Nil Settled (NY)'!G7+'2) Nil Settled (NY)'!E7)/('1) Claims Notified'!G7+'1) Claims Notified'!E7),"")</f>
        <v>0.36500300661455204</v>
      </c>
      <c r="Y31" s="174"/>
      <c r="Z31" s="175">
        <f>$B$5</f>
        <v>2001</v>
      </c>
      <c r="AA31" s="180">
        <f>1-IFERROR(SUM('2) Nil Settled (NY)'!D7,'4) Settled At Cost (NY)'!D7)/'1) Claims Notified'!D7,"")</f>
        <v>0</v>
      </c>
      <c r="AB31" s="181">
        <f>1-IFERROR(SUM('2) Nil Settled (NY)'!E7,'4) Settled At Cost (NY)'!E7)/'1) Claims Notified'!E7,"")</f>
        <v>0</v>
      </c>
      <c r="AC31" s="181">
        <f>1-IFERROR(SUM('2) Nil Settled (NY)'!F7,'4) Settled At Cost (NY)'!F7)/'1) Claims Notified'!F7,"")</f>
        <v>0</v>
      </c>
      <c r="AD31" s="181">
        <f>1-IFERROR(SUM('2) Nil Settled (NY)'!G7,'4) Settled At Cost (NY)'!G7)/'1) Claims Notified'!G7,"")</f>
        <v>0</v>
      </c>
      <c r="AE31" s="182">
        <f>1-IFERROR(SUM('2) Nil Settled (NY)'!I7,'4) Settled At Cost (NY)'!I7)/'1) Claims Notified'!I7,"")</f>
        <v>-2.3584905660376521E-3</v>
      </c>
      <c r="AF31" s="178">
        <f>1-IFERROR(SUM('2) Nil Settled (NY)'!G7,'4) Settled At Cost (NY)'!G7,'2) Nil Settled (NY)'!E7,'4) Settled At Cost (NY)'!E7)/('1) Claims Notified'!G7+'1) Claims Notified'!E7),"")</f>
        <v>0</v>
      </c>
      <c r="AG31" s="174"/>
      <c r="AH31" s="175">
        <f>$B$5</f>
        <v>2001</v>
      </c>
      <c r="AI31" s="127">
        <f>IFERROR('4) Settled At Cost (NY)'!D7/'1) Claims Notified'!D7,"")</f>
        <v>0.88888888888888884</v>
      </c>
      <c r="AJ31" s="128">
        <f>IFERROR('4) Settled At Cost (NY)'!E7/'1) Claims Notified'!E7,"")</f>
        <v>0.61717709720372838</v>
      </c>
      <c r="AK31" s="128">
        <f>IFERROR('4) Settled At Cost (NY)'!F7/'1) Claims Notified'!F7,"")</f>
        <v>0.84848484848484851</v>
      </c>
      <c r="AL31" s="128">
        <f>IFERROR('4) Settled At Cost (NY)'!G7/'1) Claims Notified'!G7,"")</f>
        <v>0.80124223602484468</v>
      </c>
      <c r="AM31" s="129">
        <f>IFERROR('4) Settled At Cost (NY)'!I7/'1) Claims Notified'!I7,"")</f>
        <v>0.78301886792452835</v>
      </c>
      <c r="AN31" s="96">
        <f>IFERROR(('4) Settled At Cost (NY)'!G7+'4) Settled At Cost (NY)'!E7)/('1) Claims Notified'!G7+'1) Claims Notified'!E7),"")</f>
        <v>0.63499699338544802</v>
      </c>
      <c r="AO31" s="173"/>
      <c r="AP31" s="173"/>
      <c r="AQ31" s="173"/>
      <c r="AR31" s="173"/>
      <c r="AS31" s="173"/>
    </row>
    <row r="32" spans="1:45" s="172" customFormat="1">
      <c r="A32" s="174"/>
      <c r="B32" s="175">
        <f t="shared" ref="B32:B51" si="8">B31+1</f>
        <v>2002</v>
      </c>
      <c r="C32" s="92">
        <f>IFERROR('6) Incurred (NY)'!D8/'1) Claims Notified'!D8,"")</f>
        <v>9536.5972222222226</v>
      </c>
      <c r="D32" s="93">
        <f>IFERROR('6) Incurred (NY)'!E8/'1) Claims Notified'!E8,"")</f>
        <v>16804.549528250132</v>
      </c>
      <c r="E32" s="93">
        <f>IFERROR('6) Incurred (NY)'!F8/'1) Claims Notified'!F8,"")</f>
        <v>25792.088107642696</v>
      </c>
      <c r="F32" s="93">
        <f>IFERROR('6) Incurred (NY)'!G8/'1) Claims Notified'!G8,"")</f>
        <v>16011.044482758622</v>
      </c>
      <c r="G32" s="94">
        <f>IFERROR('6) Incurred (NY)'!I8/'1) Claims Notified'!I8,"")</f>
        <v>56215.248475750588</v>
      </c>
      <c r="H32" s="95"/>
      <c r="I32" s="96"/>
      <c r="J32" s="175">
        <f t="shared" ref="J32:J51" si="9">J31+1</f>
        <v>2002</v>
      </c>
      <c r="K32" s="92">
        <f>IFERROR('6) Incurred (NY)'!D8/('1) Claims Notified'!D8-'2) Nil Settled (NY)'!D8),"")</f>
        <v>11443.916666666666</v>
      </c>
      <c r="L32" s="93">
        <f>IFERROR('6) Incurred (NY)'!E8/('1) Claims Notified'!E8-'2) Nil Settled (NY)'!E8),"")</f>
        <v>29065.174373814032</v>
      </c>
      <c r="M32" s="93">
        <f>IFERROR('6) Incurred (NY)'!F8/('1) Claims Notified'!F8-'2) Nil Settled (NY)'!F8),"")</f>
        <v>30582.047327633481</v>
      </c>
      <c r="N32" s="93">
        <f>IFERROR('6) Incurred (NY)'!G8/('1) Claims Notified'!G8-'2) Nil Settled (NY)'!G8),"")</f>
        <v>19213.253379310347</v>
      </c>
      <c r="O32" s="94">
        <f>IFERROR('6) Incurred (NY)'!I8/('1) Claims Notified'!I8-'2) Nil Settled (NY)'!I8),"")</f>
        <v>76786.128044164056</v>
      </c>
      <c r="P32" s="174"/>
      <c r="Q32" s="174"/>
      <c r="R32" s="175">
        <f t="shared" ref="R32:R51" si="10">R31+1</f>
        <v>2002</v>
      </c>
      <c r="S32" s="127">
        <f>IFERROR('2) Nil Settled (NY)'!D8/'1) Claims Notified'!D8,"")</f>
        <v>0.16666666666666666</v>
      </c>
      <c r="T32" s="128">
        <f>IFERROR('2) Nil Settled (NY)'!E8/'1) Claims Notified'!E8,"")</f>
        <v>0.42183214481623699</v>
      </c>
      <c r="U32" s="128">
        <f>IFERROR('2) Nil Settled (NY)'!F8/'1) Claims Notified'!F8,"")</f>
        <v>0.15662650602409639</v>
      </c>
      <c r="V32" s="128">
        <f>IFERROR('2) Nil Settled (NY)'!G8/'1) Claims Notified'!G8,"")</f>
        <v>0.16666666666666666</v>
      </c>
      <c r="W32" s="129">
        <f>IFERROR('2) Nil Settled (NY)'!I8/'1) Claims Notified'!I8,"")</f>
        <v>0.26789838337182448</v>
      </c>
      <c r="X32" s="178">
        <f>IFERROR(('2) Nil Settled (NY)'!G8+'2) Nil Settled (NY)'!E8)/('1) Claims Notified'!G8+'1) Claims Notified'!E8),"")</f>
        <v>0.39959939909864794</v>
      </c>
      <c r="Y32" s="174"/>
      <c r="Z32" s="175">
        <f t="shared" ref="Z32:Z51" si="11">Z31+1</f>
        <v>2002</v>
      </c>
      <c r="AA32" s="180">
        <f>1-IFERROR(SUM('2) Nil Settled (NY)'!D8,'4) Settled At Cost (NY)'!D8)/'1) Claims Notified'!D8,"")</f>
        <v>0</v>
      </c>
      <c r="AB32" s="181">
        <f>1-IFERROR(SUM('2) Nil Settled (NY)'!E8,'4) Settled At Cost (NY)'!E8)/'1) Claims Notified'!E8,"")</f>
        <v>0</v>
      </c>
      <c r="AC32" s="181">
        <f>1-IFERROR(SUM('2) Nil Settled (NY)'!F8,'4) Settled At Cost (NY)'!F8)/'1) Claims Notified'!F8,"")</f>
        <v>0</v>
      </c>
      <c r="AD32" s="181">
        <f>1-IFERROR(SUM('2) Nil Settled (NY)'!G8,'4) Settled At Cost (NY)'!G8)/'1) Claims Notified'!G8,"")</f>
        <v>0</v>
      </c>
      <c r="AE32" s="182">
        <f>1-IFERROR(SUM('2) Nil Settled (NY)'!I8,'4) Settled At Cost (NY)'!I8)/'1) Claims Notified'!I8,"")</f>
        <v>0</v>
      </c>
      <c r="AF32" s="178">
        <f>1-IFERROR(SUM('2) Nil Settled (NY)'!G8,'4) Settled At Cost (NY)'!G8,'2) Nil Settled (NY)'!E8,'4) Settled At Cost (NY)'!E8)/('1) Claims Notified'!G8+'1) Claims Notified'!E8),"")</f>
        <v>0</v>
      </c>
      <c r="AG32" s="174"/>
      <c r="AH32" s="175">
        <f t="shared" ref="AH32:AH51" si="12">AH31+1</f>
        <v>2002</v>
      </c>
      <c r="AI32" s="127">
        <f>IFERROR('4) Settled At Cost (NY)'!D8/'1) Claims Notified'!D8,"")</f>
        <v>0.83333333333333337</v>
      </c>
      <c r="AJ32" s="128">
        <f>IFERROR('4) Settled At Cost (NY)'!E8/'1) Claims Notified'!E8,"")</f>
        <v>0.57816785518376301</v>
      </c>
      <c r="AK32" s="128">
        <f>IFERROR('4) Settled At Cost (NY)'!F8/'1) Claims Notified'!F8,"")</f>
        <v>0.84337349397590367</v>
      </c>
      <c r="AL32" s="128">
        <f>IFERROR('4) Settled At Cost (NY)'!G8/'1) Claims Notified'!G8,"")</f>
        <v>0.83333333333333337</v>
      </c>
      <c r="AM32" s="129">
        <f>IFERROR('4) Settled At Cost (NY)'!I8/'1) Claims Notified'!I8,"")</f>
        <v>0.73210161662817552</v>
      </c>
      <c r="AN32" s="96">
        <f>IFERROR(('4) Settled At Cost (NY)'!G8+'4) Settled At Cost (NY)'!E8)/('1) Claims Notified'!G8+'1) Claims Notified'!E8),"")</f>
        <v>0.60040060090135206</v>
      </c>
      <c r="AO32" s="173"/>
      <c r="AP32" s="173"/>
      <c r="AQ32" s="173"/>
      <c r="AR32" s="173"/>
      <c r="AS32" s="173"/>
    </row>
    <row r="33" spans="1:45" s="172" customFormat="1">
      <c r="A33" s="174"/>
      <c r="B33" s="175">
        <f t="shared" si="8"/>
        <v>2003</v>
      </c>
      <c r="C33" s="92">
        <f>IFERROR('6) Incurred (NY)'!D9/'1) Claims Notified'!D9,"")</f>
        <v>8727.5658333333322</v>
      </c>
      <c r="D33" s="93">
        <f>IFERROR('6) Incurred (NY)'!E9/'1) Claims Notified'!E9,"")</f>
        <v>11755.605659423953</v>
      </c>
      <c r="E33" s="93">
        <f>IFERROR('6) Incurred (NY)'!F9/'1) Claims Notified'!F9,"")</f>
        <v>28460.63626984127</v>
      </c>
      <c r="F33" s="93">
        <f>IFERROR('6) Incurred (NY)'!G9/'1) Claims Notified'!G9,"")</f>
        <v>14125.940180722888</v>
      </c>
      <c r="G33" s="94">
        <f>IFERROR('6) Incurred (NY)'!I9/'1) Claims Notified'!I9,"")</f>
        <v>58869.15082103639</v>
      </c>
      <c r="H33" s="95"/>
      <c r="I33" s="96"/>
      <c r="J33" s="175">
        <f t="shared" si="9"/>
        <v>2003</v>
      </c>
      <c r="K33" s="92">
        <f>IFERROR('6) Incurred (NY)'!D9/('1) Claims Notified'!D9-'2) Nil Settled (NY)'!D9),"")</f>
        <v>10473.078999999998</v>
      </c>
      <c r="L33" s="93">
        <f>IFERROR('6) Incurred (NY)'!E9/('1) Claims Notified'!E9-'2) Nil Settled (NY)'!E9),"")</f>
        <v>20282.775588491721</v>
      </c>
      <c r="M33" s="93">
        <f>IFERROR('6) Incurred (NY)'!F9/('1) Claims Notified'!F9-'2) Nil Settled (NY)'!F9),"")</f>
        <v>43205.303253012047</v>
      </c>
      <c r="N33" s="93">
        <f>IFERROR('6) Incurred (NY)'!G9/('1) Claims Notified'!G9-'2) Nil Settled (NY)'!G9),"")</f>
        <v>18107.382779922777</v>
      </c>
      <c r="O33" s="94">
        <f>IFERROR('6) Incurred (NY)'!I9/('1) Claims Notified'!I9-'2) Nil Settled (NY)'!I9),"")</f>
        <v>77529.106602755492</v>
      </c>
      <c r="P33" s="174"/>
      <c r="Q33" s="174"/>
      <c r="R33" s="175">
        <f t="shared" si="10"/>
        <v>2003</v>
      </c>
      <c r="S33" s="127">
        <f>IFERROR('2) Nil Settled (NY)'!D9/'1) Claims Notified'!D9,"")</f>
        <v>0.16666666666666666</v>
      </c>
      <c r="T33" s="128">
        <f>IFERROR('2) Nil Settled (NY)'!E9/'1) Claims Notified'!E9,"")</f>
        <v>0.42041435068216271</v>
      </c>
      <c r="U33" s="128">
        <f>IFERROR('2) Nil Settled (NY)'!F9/'1) Claims Notified'!F9,"")</f>
        <v>0.34126984126984128</v>
      </c>
      <c r="V33" s="128">
        <f>IFERROR('2) Nil Settled (NY)'!G9/'1) Claims Notified'!G9,"")</f>
        <v>0.21987951807228914</v>
      </c>
      <c r="W33" s="129">
        <f>IFERROR('2) Nil Settled (NY)'!I9/'1) Claims Notified'!I9,"")</f>
        <v>0.24068322981366461</v>
      </c>
      <c r="X33" s="178">
        <f>IFERROR(('2) Nil Settled (NY)'!G9+'2) Nil Settled (NY)'!E9)/('1) Claims Notified'!G9+'1) Claims Notified'!E9),"")</f>
        <v>0.39160536564257897</v>
      </c>
      <c r="Y33" s="174"/>
      <c r="Z33" s="175">
        <f t="shared" si="11"/>
        <v>2003</v>
      </c>
      <c r="AA33" s="180">
        <f>1-IFERROR(SUM('2) Nil Settled (NY)'!D9,'4) Settled At Cost (NY)'!D9)/'1) Claims Notified'!D9,"")</f>
        <v>0</v>
      </c>
      <c r="AB33" s="181">
        <f>1-IFERROR(SUM('2) Nil Settled (NY)'!E9,'4) Settled At Cost (NY)'!E9)/'1) Claims Notified'!E9,"")</f>
        <v>1.0106114199089911E-3</v>
      </c>
      <c r="AC33" s="181">
        <f>1-IFERROR(SUM('2) Nil Settled (NY)'!F9,'4) Settled At Cost (NY)'!F9)/'1) Claims Notified'!F9,"")</f>
        <v>0</v>
      </c>
      <c r="AD33" s="181">
        <f>1-IFERROR(SUM('2) Nil Settled (NY)'!G9,'4) Settled At Cost (NY)'!G9)/'1) Claims Notified'!G9,"")</f>
        <v>0</v>
      </c>
      <c r="AE33" s="182">
        <f>1-IFERROR(SUM('2) Nil Settled (NY)'!I9,'4) Settled At Cost (NY)'!I9)/'1) Claims Notified'!I9,"")</f>
        <v>-7.763975155279379E-4</v>
      </c>
      <c r="AF33" s="178">
        <f>1-IFERROR(SUM('2) Nil Settled (NY)'!G9,'4) Settled At Cost (NY)'!G9,'2) Nil Settled (NY)'!E9,'4) Settled At Cost (NY)'!E9)/('1) Claims Notified'!G9+'1) Claims Notified'!E9),"")</f>
        <v>8.6542622241458922E-4</v>
      </c>
      <c r="AG33" s="174"/>
      <c r="AH33" s="175">
        <f t="shared" si="12"/>
        <v>2003</v>
      </c>
      <c r="AI33" s="127">
        <f>IFERROR('4) Settled At Cost (NY)'!D9/'1) Claims Notified'!D9,"")</f>
        <v>0.83333333333333337</v>
      </c>
      <c r="AJ33" s="128">
        <f>IFERROR('4) Settled At Cost (NY)'!E9/'1) Claims Notified'!E9,"")</f>
        <v>0.5785750378979283</v>
      </c>
      <c r="AK33" s="128">
        <f>IFERROR('4) Settled At Cost (NY)'!F9/'1) Claims Notified'!F9,"")</f>
        <v>0.65873015873015872</v>
      </c>
      <c r="AL33" s="128">
        <f>IFERROR('4) Settled At Cost (NY)'!G9/'1) Claims Notified'!G9,"")</f>
        <v>0.78012048192771088</v>
      </c>
      <c r="AM33" s="129">
        <f>IFERROR('4) Settled At Cost (NY)'!I9/'1) Claims Notified'!I9,"")</f>
        <v>0.7600931677018633</v>
      </c>
      <c r="AN33" s="96">
        <f>IFERROR(('4) Settled At Cost (NY)'!G9+'4) Settled At Cost (NY)'!E9)/('1) Claims Notified'!G9+'1) Claims Notified'!E9),"")</f>
        <v>0.60752920813500644</v>
      </c>
      <c r="AO33" s="173"/>
      <c r="AP33" s="173"/>
      <c r="AQ33" s="173"/>
      <c r="AR33" s="173"/>
      <c r="AS33" s="173"/>
    </row>
    <row r="34" spans="1:45" s="172" customFormat="1">
      <c r="A34" s="174"/>
      <c r="B34" s="175">
        <f t="shared" si="8"/>
        <v>2004</v>
      </c>
      <c r="C34" s="92">
        <f>IFERROR('6) Incurred (NY)'!D10/'1) Claims Notified'!D10,"")</f>
        <v>5783.2019999999993</v>
      </c>
      <c r="D34" s="93">
        <f>IFERROR('6) Incurred (NY)'!E10/'1) Claims Notified'!E10,"")</f>
        <v>13351.204689070637</v>
      </c>
      <c r="E34" s="93">
        <f>IFERROR('6) Incurred (NY)'!F10/'1) Claims Notified'!F10,"")</f>
        <v>34279.013138686132</v>
      </c>
      <c r="F34" s="93">
        <f>IFERROR('6) Incurred (NY)'!G10/'1) Claims Notified'!G10,"")</f>
        <v>15422.750479797978</v>
      </c>
      <c r="G34" s="94">
        <f>IFERROR('6) Incurred (NY)'!I10/'1) Claims Notified'!I10,"")</f>
        <v>58836.721051383392</v>
      </c>
      <c r="H34" s="95"/>
      <c r="I34" s="96"/>
      <c r="J34" s="175">
        <f t="shared" si="9"/>
        <v>2004</v>
      </c>
      <c r="K34" s="92">
        <f>IFERROR('6) Incurred (NY)'!D10/('1) Claims Notified'!D10-'2) Nil Settled (NY)'!D10),"")</f>
        <v>8261.7171428571419</v>
      </c>
      <c r="L34" s="93">
        <f>IFERROR('6) Incurred (NY)'!E10/('1) Claims Notified'!E10-'2) Nil Settled (NY)'!E10),"")</f>
        <v>22774.857952494222</v>
      </c>
      <c r="M34" s="93">
        <f>IFERROR('6) Incurred (NY)'!F10/('1) Claims Notified'!F10-'2) Nil Settled (NY)'!F10),"")</f>
        <v>46041.419607843134</v>
      </c>
      <c r="N34" s="93">
        <f>IFERROR('6) Incurred (NY)'!G10/('1) Claims Notified'!G10-'2) Nil Settled (NY)'!G10),"")</f>
        <v>20358.030633333332</v>
      </c>
      <c r="O34" s="94">
        <f>IFERROR('6) Incurred (NY)'!I10/('1) Claims Notified'!I10-'2) Nil Settled (NY)'!I10),"")</f>
        <v>78345.739084210523</v>
      </c>
      <c r="P34" s="174"/>
      <c r="Q34" s="174"/>
      <c r="R34" s="175">
        <f t="shared" si="10"/>
        <v>2004</v>
      </c>
      <c r="S34" s="127">
        <f>IFERROR('2) Nil Settled (NY)'!D10/'1) Claims Notified'!D10,"")</f>
        <v>0.3</v>
      </c>
      <c r="T34" s="128">
        <f>IFERROR('2) Nil Settled (NY)'!E10/'1) Claims Notified'!E10,"")</f>
        <v>0.41377440347071581</v>
      </c>
      <c r="U34" s="128">
        <f>IFERROR('2) Nil Settled (NY)'!F10/'1) Claims Notified'!F10,"")</f>
        <v>0.25547445255474455</v>
      </c>
      <c r="V34" s="128">
        <f>IFERROR('2) Nil Settled (NY)'!G10/'1) Claims Notified'!G10,"")</f>
        <v>0.24242424242424243</v>
      </c>
      <c r="W34" s="129">
        <f>IFERROR('2) Nil Settled (NY)'!I10/'1) Claims Notified'!I10,"")</f>
        <v>0.24901185770750989</v>
      </c>
      <c r="X34" s="178">
        <f>IFERROR(('2) Nil Settled (NY)'!G10+'2) Nil Settled (NY)'!E10)/('1) Claims Notified'!G10+'1) Claims Notified'!E10),"")</f>
        <v>0.38348214285714288</v>
      </c>
      <c r="Y34" s="174"/>
      <c r="Z34" s="175">
        <f t="shared" si="11"/>
        <v>2004</v>
      </c>
      <c r="AA34" s="180">
        <f>1-IFERROR(SUM('2) Nil Settled (NY)'!D10,'4) Settled At Cost (NY)'!D10)/'1) Claims Notified'!D10,"")</f>
        <v>0</v>
      </c>
      <c r="AB34" s="181">
        <f>1-IFERROR(SUM('2) Nil Settled (NY)'!E10,'4) Settled At Cost (NY)'!E10)/'1) Claims Notified'!E10,"")</f>
        <v>5.9652928416485951E-3</v>
      </c>
      <c r="AC34" s="181">
        <f>1-IFERROR(SUM('2) Nil Settled (NY)'!F10,'4) Settled At Cost (NY)'!F10)/'1) Claims Notified'!F10,"")</f>
        <v>7.2992700729926918E-3</v>
      </c>
      <c r="AD34" s="181">
        <f>1-IFERROR(SUM('2) Nil Settled (NY)'!G10,'4) Settled At Cost (NY)'!G10)/'1) Claims Notified'!G10,"")</f>
        <v>0</v>
      </c>
      <c r="AE34" s="182">
        <f>1-IFERROR(SUM('2) Nil Settled (NY)'!I10,'4) Settled At Cost (NY)'!I10)/'1) Claims Notified'!I10,"")</f>
        <v>-4.7430830039525418E-3</v>
      </c>
      <c r="AF34" s="178">
        <f>1-IFERROR(SUM('2) Nil Settled (NY)'!G10,'4) Settled At Cost (NY)'!G10,'2) Nil Settled (NY)'!E10,'4) Settled At Cost (NY)'!E10)/('1) Claims Notified'!G10+'1) Claims Notified'!E10),"")</f>
        <v>4.9107142857143238E-3</v>
      </c>
      <c r="AG34" s="174"/>
      <c r="AH34" s="175">
        <f t="shared" si="12"/>
        <v>2004</v>
      </c>
      <c r="AI34" s="127">
        <f>IFERROR('4) Settled At Cost (NY)'!D10/'1) Claims Notified'!D10,"")</f>
        <v>0.7</v>
      </c>
      <c r="AJ34" s="128">
        <f>IFERROR('4) Settled At Cost (NY)'!E10/'1) Claims Notified'!E10,"")</f>
        <v>0.58026030368763559</v>
      </c>
      <c r="AK34" s="128">
        <f>IFERROR('4) Settled At Cost (NY)'!F10/'1) Claims Notified'!F10,"")</f>
        <v>0.73722627737226276</v>
      </c>
      <c r="AL34" s="128">
        <f>IFERROR('4) Settled At Cost (NY)'!G10/'1) Claims Notified'!G10,"")</f>
        <v>0.75757575757575757</v>
      </c>
      <c r="AM34" s="129">
        <f>IFERROR('4) Settled At Cost (NY)'!I10/'1) Claims Notified'!I10,"")</f>
        <v>0.75573122529644265</v>
      </c>
      <c r="AN34" s="96">
        <f>IFERROR(('4) Settled At Cost (NY)'!G10+'4) Settled At Cost (NY)'!E10)/('1) Claims Notified'!G10+'1) Claims Notified'!E10),"")</f>
        <v>0.6116071428571429</v>
      </c>
      <c r="AO34" s="173"/>
      <c r="AP34" s="173"/>
      <c r="AQ34" s="173"/>
      <c r="AR34" s="173"/>
      <c r="AS34" s="173"/>
    </row>
    <row r="35" spans="1:45" s="172" customFormat="1">
      <c r="A35" s="174"/>
      <c r="B35" s="175">
        <f t="shared" si="8"/>
        <v>2005</v>
      </c>
      <c r="C35" s="92">
        <f>IFERROR('6) Incurred (NY)'!D11/'1) Claims Notified'!D11,"")</f>
        <v>4920.5881395348842</v>
      </c>
      <c r="D35" s="93">
        <f>IFERROR('6) Incurred (NY)'!E11/'1) Claims Notified'!E11,"")</f>
        <v>12832.568392434983</v>
      </c>
      <c r="E35" s="93">
        <f>IFERROR('6) Incurred (NY)'!F11/'1) Claims Notified'!F11,"")</f>
        <v>24827.321059602647</v>
      </c>
      <c r="F35" s="93">
        <f>IFERROR('6) Incurred (NY)'!G11/'1) Claims Notified'!G11,"")</f>
        <v>11479.028994800692</v>
      </c>
      <c r="G35" s="94">
        <f>IFERROR('6) Incurred (NY)'!I11/'1) Claims Notified'!I11,"")</f>
        <v>64051.163436018956</v>
      </c>
      <c r="H35" s="95"/>
      <c r="I35" s="96"/>
      <c r="J35" s="175">
        <f t="shared" si="9"/>
        <v>2005</v>
      </c>
      <c r="K35" s="92">
        <f>IFERROR('6) Incurred (NY)'!D11/('1) Claims Notified'!D11-'2) Nil Settled (NY)'!D11),"")</f>
        <v>6223.0967647058833</v>
      </c>
      <c r="L35" s="93">
        <f>IFERROR('6) Incurred (NY)'!E11/('1) Claims Notified'!E11-'2) Nil Settled (NY)'!E11),"")</f>
        <v>23870.608751099375</v>
      </c>
      <c r="M35" s="93">
        <f>IFERROR('6) Incurred (NY)'!F11/('1) Claims Notified'!F11-'2) Nil Settled (NY)'!F11),"")</f>
        <v>35036.686728971959</v>
      </c>
      <c r="N35" s="93">
        <f>IFERROR('6) Incurred (NY)'!G11/('1) Claims Notified'!G11-'2) Nil Settled (NY)'!G11),"")</f>
        <v>18196.153104395602</v>
      </c>
      <c r="O35" s="94">
        <f>IFERROR('6) Incurred (NY)'!I11/('1) Claims Notified'!I11-'2) Nil Settled (NY)'!I11),"")</f>
        <v>85899.123845338981</v>
      </c>
      <c r="P35" s="174"/>
      <c r="Q35" s="174"/>
      <c r="R35" s="175">
        <f t="shared" si="10"/>
        <v>2005</v>
      </c>
      <c r="S35" s="127">
        <f>IFERROR('2) Nil Settled (NY)'!D11/'1) Claims Notified'!D11,"")</f>
        <v>0.20930232558139536</v>
      </c>
      <c r="T35" s="128">
        <f>IFERROR('2) Nil Settled (NY)'!E11/'1) Claims Notified'!E11,"")</f>
        <v>0.4624113475177305</v>
      </c>
      <c r="U35" s="128">
        <f>IFERROR('2) Nil Settled (NY)'!F11/'1) Claims Notified'!F11,"")</f>
        <v>0.29139072847682118</v>
      </c>
      <c r="V35" s="128">
        <f>IFERROR('2) Nil Settled (NY)'!G11/'1) Claims Notified'!G11,"")</f>
        <v>0.36915077989601386</v>
      </c>
      <c r="W35" s="129">
        <f>IFERROR('2) Nil Settled (NY)'!I11/'1) Claims Notified'!I11,"")</f>
        <v>0.25434439178515006</v>
      </c>
      <c r="X35" s="178">
        <f>IFERROR(('2) Nil Settled (NY)'!G11+'2) Nil Settled (NY)'!E11)/('1) Claims Notified'!G11+'1) Claims Notified'!E11),"")</f>
        <v>0.44242199108469538</v>
      </c>
      <c r="Y35" s="174"/>
      <c r="Z35" s="175">
        <f t="shared" si="11"/>
        <v>2005</v>
      </c>
      <c r="AA35" s="180">
        <f>1-IFERROR(SUM('2) Nil Settled (NY)'!D11,'4) Settled At Cost (NY)'!D11)/'1) Claims Notified'!D11,"")</f>
        <v>0</v>
      </c>
      <c r="AB35" s="181">
        <f>1-IFERROR(SUM('2) Nil Settled (NY)'!E11,'4) Settled At Cost (NY)'!E11)/'1) Claims Notified'!E11,"")</f>
        <v>2.1276595744680882E-2</v>
      </c>
      <c r="AC35" s="181">
        <f>1-IFERROR(SUM('2) Nil Settled (NY)'!F11,'4) Settled At Cost (NY)'!F11)/'1) Claims Notified'!F11,"")</f>
        <v>0</v>
      </c>
      <c r="AD35" s="181">
        <f>1-IFERROR(SUM('2) Nil Settled (NY)'!G11,'4) Settled At Cost (NY)'!G11)/'1) Claims Notified'!G11,"")</f>
        <v>5.199306759098743E-3</v>
      </c>
      <c r="AE35" s="182">
        <f>1-IFERROR(SUM('2) Nil Settled (NY)'!I11,'4) Settled At Cost (NY)'!I11)/'1) Claims Notified'!I11,"")</f>
        <v>-1.5797788309637184E-3</v>
      </c>
      <c r="AF35" s="178">
        <f>1-IFERROR(SUM('2) Nil Settled (NY)'!G11,'4) Settled At Cost (NY)'!G11,'2) Nil Settled (NY)'!E11,'4) Settled At Cost (NY)'!E11)/('1) Claims Notified'!G11+'1) Claims Notified'!E11),"")</f>
        <v>1.7830609212481474E-2</v>
      </c>
      <c r="AG35" s="174"/>
      <c r="AH35" s="175">
        <f t="shared" si="12"/>
        <v>2005</v>
      </c>
      <c r="AI35" s="127">
        <f>IFERROR('4) Settled At Cost (NY)'!D11/'1) Claims Notified'!D11,"")</f>
        <v>0.79069767441860461</v>
      </c>
      <c r="AJ35" s="128">
        <f>IFERROR('4) Settled At Cost (NY)'!E11/'1) Claims Notified'!E11,"")</f>
        <v>0.51631205673758862</v>
      </c>
      <c r="AK35" s="128">
        <f>IFERROR('4) Settled At Cost (NY)'!F11/'1) Claims Notified'!F11,"")</f>
        <v>0.70860927152317876</v>
      </c>
      <c r="AL35" s="128">
        <f>IFERROR('4) Settled At Cost (NY)'!G11/'1) Claims Notified'!G11,"")</f>
        <v>0.6256499133448874</v>
      </c>
      <c r="AM35" s="129">
        <f>IFERROR('4) Settled At Cost (NY)'!I11/'1) Claims Notified'!I11,"")</f>
        <v>0.7472353870458136</v>
      </c>
      <c r="AN35" s="96">
        <f>IFERROR(('4) Settled At Cost (NY)'!G11+'4) Settled At Cost (NY)'!E11)/('1) Claims Notified'!G11+'1) Claims Notified'!E11),"")</f>
        <v>0.53974739970282315</v>
      </c>
      <c r="AO35" s="173"/>
      <c r="AP35" s="173"/>
      <c r="AQ35" s="173"/>
      <c r="AR35" s="173"/>
      <c r="AS35" s="173"/>
    </row>
    <row r="36" spans="1:45" s="172" customFormat="1">
      <c r="A36" s="174"/>
      <c r="B36" s="175">
        <f t="shared" si="8"/>
        <v>2006</v>
      </c>
      <c r="C36" s="92">
        <f>IFERROR('6) Incurred (NY)'!D12/'1) Claims Notified'!D12,"")</f>
        <v>3937.0962068965523</v>
      </c>
      <c r="D36" s="93">
        <f>IFERROR('6) Incurred (NY)'!E12/'1) Claims Notified'!E12,"")</f>
        <v>17033.045780981403</v>
      </c>
      <c r="E36" s="93">
        <f>IFERROR('6) Incurred (NY)'!F12/'1) Claims Notified'!F12,"")</f>
        <v>32813.832879092261</v>
      </c>
      <c r="F36" s="93">
        <f>IFERROR('6) Incurred (NY)'!G12/'1) Claims Notified'!G12,"")</f>
        <v>14740.837265169903</v>
      </c>
      <c r="G36" s="94">
        <f>IFERROR('6) Incurred (NY)'!I12/'1) Claims Notified'!I12,"")</f>
        <v>68503.10620603431</v>
      </c>
      <c r="H36" s="95"/>
      <c r="I36" s="96"/>
      <c r="J36" s="175">
        <f t="shared" si="9"/>
        <v>2006</v>
      </c>
      <c r="K36" s="92">
        <f>IFERROR('6) Incurred (NY)'!D12/('1) Claims Notified'!D12-'2) Nil Settled (NY)'!D12),"")</f>
        <v>7135.9868750000014</v>
      </c>
      <c r="L36" s="93">
        <f>IFERROR('6) Incurred (NY)'!E12/('1) Claims Notified'!E12-'2) Nil Settled (NY)'!E12),"")</f>
        <v>31239.566611322727</v>
      </c>
      <c r="M36" s="93">
        <f>IFERROR('6) Incurred (NY)'!F12/('1) Claims Notified'!F12-'2) Nil Settled (NY)'!F12),"")</f>
        <v>50344.510718607307</v>
      </c>
      <c r="N36" s="93">
        <f>IFERROR('6) Incurred (NY)'!G12/('1) Claims Notified'!G12-'2) Nil Settled (NY)'!G12),"")</f>
        <v>25446.473267807261</v>
      </c>
      <c r="O36" s="94">
        <f>IFERROR('6) Incurred (NY)'!I12/('1) Claims Notified'!I12-'2) Nil Settled (NY)'!I12),"")</f>
        <v>88641.871625325439</v>
      </c>
      <c r="P36" s="174"/>
      <c r="Q36" s="174"/>
      <c r="R36" s="175">
        <f t="shared" si="10"/>
        <v>2006</v>
      </c>
      <c r="S36" s="127">
        <f>IFERROR('2) Nil Settled (NY)'!D12/'1) Claims Notified'!D12,"")</f>
        <v>0.44827586206896552</v>
      </c>
      <c r="T36" s="128">
        <f>IFERROR('2) Nil Settled (NY)'!E12/'1) Claims Notified'!E12,"")</f>
        <v>0.4547604967474867</v>
      </c>
      <c r="U36" s="128">
        <f>IFERROR('2) Nil Settled (NY)'!F12/'1) Claims Notified'!F12,"")</f>
        <v>0.3482142857142857</v>
      </c>
      <c r="V36" s="128">
        <f>IFERROR('2) Nil Settled (NY)'!G12/'1) Claims Notified'!G12,"")</f>
        <v>0.42071197411003236</v>
      </c>
      <c r="W36" s="129">
        <f>IFERROR('2) Nil Settled (NY)'!I12/'1) Claims Notified'!I12,"")</f>
        <v>0.22719246615656269</v>
      </c>
      <c r="X36" s="178">
        <f>IFERROR(('2) Nil Settled (NY)'!G12+'2) Nil Settled (NY)'!E12)/('1) Claims Notified'!G12+'1) Claims Notified'!E12),"")</f>
        <v>0.44564746643568642</v>
      </c>
      <c r="Y36" s="174"/>
      <c r="Z36" s="175">
        <f t="shared" si="11"/>
        <v>2006</v>
      </c>
      <c r="AA36" s="180">
        <f>1-IFERROR(SUM('2) Nil Settled (NY)'!D12,'4) Settled At Cost (NY)'!D12)/'1) Claims Notified'!D12,"")</f>
        <v>0</v>
      </c>
      <c r="AB36" s="181">
        <f>1-IFERROR(SUM('2) Nil Settled (NY)'!E12,'4) Settled At Cost (NY)'!E12)/'1) Claims Notified'!E12,"")</f>
        <v>8.8704908338261834E-3</v>
      </c>
      <c r="AC36" s="181">
        <f>1-IFERROR(SUM('2) Nil Settled (NY)'!F12,'4) Settled At Cost (NY)'!F12)/'1) Claims Notified'!F12,"")</f>
        <v>0</v>
      </c>
      <c r="AD36" s="181">
        <f>1-IFERROR(SUM('2) Nil Settled (NY)'!G12,'4) Settled At Cost (NY)'!G12)/'1) Claims Notified'!G12,"")</f>
        <v>3.2362459546925182E-3</v>
      </c>
      <c r="AE36" s="182">
        <f>1-IFERROR(SUM('2) Nil Settled (NY)'!I12,'4) Settled At Cost (NY)'!I12)/'1) Claims Notified'!I12,"")</f>
        <v>0</v>
      </c>
      <c r="AF36" s="178">
        <f>1-IFERROR(SUM('2) Nil Settled (NY)'!G12,'4) Settled At Cost (NY)'!G12,'2) Nil Settled (NY)'!E12,'4) Settled At Cost (NY)'!E12)/('1) Claims Notified'!G12+'1) Claims Notified'!E12),"")</f>
        <v>7.362494586401036E-3</v>
      </c>
      <c r="AG36" s="174"/>
      <c r="AH36" s="175">
        <f t="shared" si="12"/>
        <v>2006</v>
      </c>
      <c r="AI36" s="127">
        <f>IFERROR('4) Settled At Cost (NY)'!D12/'1) Claims Notified'!D12,"")</f>
        <v>0.55172413793103448</v>
      </c>
      <c r="AJ36" s="128">
        <f>IFERROR('4) Settled At Cost (NY)'!E12/'1) Claims Notified'!E12,"")</f>
        <v>0.53636901241868717</v>
      </c>
      <c r="AK36" s="128">
        <f>IFERROR('4) Settled At Cost (NY)'!F12/'1) Claims Notified'!F12,"")</f>
        <v>0.6517857142857143</v>
      </c>
      <c r="AL36" s="128">
        <f>IFERROR('4) Settled At Cost (NY)'!G12/'1) Claims Notified'!G12,"")</f>
        <v>0.57605177993527512</v>
      </c>
      <c r="AM36" s="129">
        <f>IFERROR('4) Settled At Cost (NY)'!I12/'1) Claims Notified'!I12,"")</f>
        <v>0.77280753384343737</v>
      </c>
      <c r="AN36" s="96">
        <f>IFERROR(('4) Settled At Cost (NY)'!G12+'4) Settled At Cost (NY)'!E12)/('1) Claims Notified'!G12+'1) Claims Notified'!E12),"")</f>
        <v>0.54699003897791254</v>
      </c>
      <c r="AO36" s="173"/>
      <c r="AP36" s="173"/>
      <c r="AQ36" s="173"/>
      <c r="AR36" s="173"/>
      <c r="AS36" s="173"/>
    </row>
    <row r="37" spans="1:45" s="172" customFormat="1">
      <c r="A37" s="174"/>
      <c r="B37" s="175">
        <f t="shared" si="8"/>
        <v>2007</v>
      </c>
      <c r="C37" s="92">
        <f>IFERROR('6) Incurred (NY)'!D13/'1) Claims Notified'!D13,"")</f>
        <v>3004.0042857142857</v>
      </c>
      <c r="D37" s="93">
        <f>IFERROR('6) Incurred (NY)'!E13/'1) Claims Notified'!E13,"")</f>
        <v>15046.047916303793</v>
      </c>
      <c r="E37" s="93">
        <f>IFERROR('6) Incurred (NY)'!F13/'1) Claims Notified'!F13,"")</f>
        <v>29117.843322743058</v>
      </c>
      <c r="F37" s="93">
        <f>IFERROR('6) Incurred (NY)'!G13/'1) Claims Notified'!G13,"")</f>
        <v>18232.241381818185</v>
      </c>
      <c r="G37" s="94">
        <f>IFERROR('6) Incurred (NY)'!I13/'1) Claims Notified'!I13,"")</f>
        <v>71715.379340283282</v>
      </c>
      <c r="H37" s="95"/>
      <c r="I37" s="96"/>
      <c r="J37" s="175">
        <f t="shared" si="9"/>
        <v>2007</v>
      </c>
      <c r="K37" s="92">
        <f>IFERROR('6) Incurred (NY)'!D13/('1) Claims Notified'!D13-'2) Nil Settled (NY)'!D13),"")</f>
        <v>7009.3433333333332</v>
      </c>
      <c r="L37" s="93">
        <f>IFERROR('6) Incurred (NY)'!E13/('1) Claims Notified'!E13-'2) Nil Settled (NY)'!E13),"")</f>
        <v>25642.764520214892</v>
      </c>
      <c r="M37" s="93">
        <f>IFERROR('6) Incurred (NY)'!F13/('1) Claims Notified'!F13-'2) Nil Settled (NY)'!F13),"")</f>
        <v>43405.480729554867</v>
      </c>
      <c r="N37" s="93">
        <f>IFERROR('6) Incurred (NY)'!G13/('1) Claims Notified'!G13-'2) Nil Settled (NY)'!G13),"")</f>
        <v>29076.697222304836</v>
      </c>
      <c r="O37" s="94">
        <f>IFERROR('6) Incurred (NY)'!I13/('1) Claims Notified'!I13-'2) Nil Settled (NY)'!I13),"")</f>
        <v>95241.582349225268</v>
      </c>
      <c r="P37" s="174"/>
      <c r="Q37" s="174"/>
      <c r="R37" s="175">
        <f t="shared" si="10"/>
        <v>2007</v>
      </c>
      <c r="S37" s="127">
        <f>IFERROR('2) Nil Settled (NY)'!D13/'1) Claims Notified'!D13,"")</f>
        <v>0.5714285714285714</v>
      </c>
      <c r="T37" s="128">
        <f>IFERROR('2) Nil Settled (NY)'!E13/'1) Claims Notified'!E13,"")</f>
        <v>0.41324392288348699</v>
      </c>
      <c r="U37" s="128">
        <f>IFERROR('2) Nil Settled (NY)'!F13/'1) Claims Notified'!F13,"")</f>
        <v>0.32916666666666666</v>
      </c>
      <c r="V37" s="128">
        <f>IFERROR('2) Nil Settled (NY)'!G13/'1) Claims Notified'!G13,"")</f>
        <v>0.37296037296037299</v>
      </c>
      <c r="W37" s="129">
        <f>IFERROR('2) Nil Settled (NY)'!I13/'1) Claims Notified'!I13,"")</f>
        <v>0.24701608718214843</v>
      </c>
      <c r="X37" s="178">
        <f>IFERROR(('2) Nil Settled (NY)'!G13+'2) Nil Settled (NY)'!E13)/('1) Claims Notified'!G13+'1) Claims Notified'!E13),"")</f>
        <v>0.40258939580764486</v>
      </c>
      <c r="Y37" s="174"/>
      <c r="Z37" s="175">
        <f t="shared" si="11"/>
        <v>2007</v>
      </c>
      <c r="AA37" s="180">
        <f>1-IFERROR(SUM('2) Nil Settled (NY)'!D13,'4) Settled At Cost (NY)'!D13)/'1) Claims Notified'!D13,"")</f>
        <v>0</v>
      </c>
      <c r="AB37" s="181">
        <f>1-IFERROR(SUM('2) Nil Settled (NY)'!E13,'4) Settled At Cost (NY)'!E13)/'1) Claims Notified'!E13,"")</f>
        <v>5.0293378038558378E-3</v>
      </c>
      <c r="AC37" s="181">
        <f>1-IFERROR(SUM('2) Nil Settled (NY)'!F13,'4) Settled At Cost (NY)'!F13)/'1) Claims Notified'!F13,"")</f>
        <v>0</v>
      </c>
      <c r="AD37" s="181">
        <f>1-IFERROR(SUM('2) Nil Settled (NY)'!G13,'4) Settled At Cost (NY)'!G13)/'1) Claims Notified'!G13,"")</f>
        <v>2.3310023310023631E-3</v>
      </c>
      <c r="AE37" s="182">
        <f>1-IFERROR(SUM('2) Nil Settled (NY)'!I13,'4) Settled At Cost (NY)'!I13)/'1) Claims Notified'!I13,"")</f>
        <v>1.0378827192527584E-3</v>
      </c>
      <c r="AF37" s="178">
        <f>1-IFERROR(SUM('2) Nil Settled (NY)'!G13,'4) Settled At Cost (NY)'!G13,'2) Nil Settled (NY)'!E13,'4) Settled At Cost (NY)'!E13)/('1) Claims Notified'!G13+'1) Claims Notified'!E13),"")</f>
        <v>4.3156596794081681E-3</v>
      </c>
      <c r="AG37" s="174"/>
      <c r="AH37" s="175">
        <f t="shared" si="12"/>
        <v>2007</v>
      </c>
      <c r="AI37" s="127">
        <f>IFERROR('4) Settled At Cost (NY)'!D13/'1) Claims Notified'!D13,"")</f>
        <v>0.42857142857142855</v>
      </c>
      <c r="AJ37" s="128">
        <f>IFERROR('4) Settled At Cost (NY)'!E13/'1) Claims Notified'!E13,"")</f>
        <v>0.58172673931265717</v>
      </c>
      <c r="AK37" s="128">
        <f>IFERROR('4) Settled At Cost (NY)'!F13/'1) Claims Notified'!F13,"")</f>
        <v>0.67083333333333328</v>
      </c>
      <c r="AL37" s="128">
        <f>IFERROR('4) Settled At Cost (NY)'!G13/'1) Claims Notified'!G13,"")</f>
        <v>0.62470862470862476</v>
      </c>
      <c r="AM37" s="129">
        <f>IFERROR('4) Settled At Cost (NY)'!I13/'1) Claims Notified'!I13,"")</f>
        <v>0.75194603009859884</v>
      </c>
      <c r="AN37" s="96">
        <f>IFERROR(('4) Settled At Cost (NY)'!G13+'4) Settled At Cost (NY)'!E13)/('1) Claims Notified'!G13+'1) Claims Notified'!E13),"")</f>
        <v>0.59309494451294698</v>
      </c>
      <c r="AO37" s="173"/>
      <c r="AP37" s="173"/>
      <c r="AQ37" s="173"/>
      <c r="AR37" s="173"/>
      <c r="AS37" s="173"/>
    </row>
    <row r="38" spans="1:45" s="172" customFormat="1">
      <c r="A38" s="174"/>
      <c r="B38" s="175">
        <f t="shared" si="8"/>
        <v>2008</v>
      </c>
      <c r="C38" s="92">
        <f>IFERROR('6) Incurred (NY)'!D14/'1) Claims Notified'!D14,"")</f>
        <v>3039.7871373333332</v>
      </c>
      <c r="D38" s="93">
        <f>IFERROR('6) Incurred (NY)'!E14/'1) Claims Notified'!E14,"")</f>
        <v>16933.7477232122</v>
      </c>
      <c r="E38" s="93">
        <f>IFERROR('6) Incurred (NY)'!F14/'1) Claims Notified'!F14,"")</f>
        <v>22435.890949840359</v>
      </c>
      <c r="F38" s="93">
        <f>IFERROR('6) Incurred (NY)'!G14/'1) Claims Notified'!G14,"")</f>
        <v>18265.442760102618</v>
      </c>
      <c r="G38" s="94">
        <f>IFERROR('6) Incurred (NY)'!I14/'1) Claims Notified'!I14,"")</f>
        <v>71278.277376008773</v>
      </c>
      <c r="H38" s="95"/>
      <c r="I38" s="96"/>
      <c r="J38" s="175">
        <f t="shared" si="9"/>
        <v>2008</v>
      </c>
      <c r="K38" s="92">
        <f>IFERROR('6) Incurred (NY)'!D14/('1) Claims Notified'!D14-'2) Nil Settled (NY)'!D14),"")</f>
        <v>6332.8898694444442</v>
      </c>
      <c r="L38" s="93">
        <f>IFERROR('6) Incurred (NY)'!E14/('1) Claims Notified'!E14-'2) Nil Settled (NY)'!E14),"")</f>
        <v>27391.416288822002</v>
      </c>
      <c r="M38" s="93">
        <f>IFERROR('6) Incurred (NY)'!F14/('1) Claims Notified'!F14-'2) Nil Settled (NY)'!F14),"")</f>
        <v>39835.153319104305</v>
      </c>
      <c r="N38" s="93">
        <f>IFERROR('6) Incurred (NY)'!G14/('1) Claims Notified'!G14-'2) Nil Settled (NY)'!G14),"")</f>
        <v>28676.74513336111</v>
      </c>
      <c r="O38" s="94">
        <f>IFERROR('6) Incurred (NY)'!I14/('1) Claims Notified'!I14-'2) Nil Settled (NY)'!I14),"")</f>
        <v>92877.755368738697</v>
      </c>
      <c r="P38" s="174"/>
      <c r="Q38" s="174"/>
      <c r="R38" s="175">
        <f t="shared" si="10"/>
        <v>2008</v>
      </c>
      <c r="S38" s="127">
        <f>IFERROR('2) Nil Settled (NY)'!D14/'1) Claims Notified'!D14,"")</f>
        <v>0.52</v>
      </c>
      <c r="T38" s="128">
        <f>IFERROR('2) Nil Settled (NY)'!E14/'1) Claims Notified'!E14,"")</f>
        <v>0.38178633975481613</v>
      </c>
      <c r="U38" s="128">
        <f>IFERROR('2) Nil Settled (NY)'!F14/'1) Claims Notified'!F14,"")</f>
        <v>0.43678160919540232</v>
      </c>
      <c r="V38" s="128">
        <f>IFERROR('2) Nil Settled (NY)'!G14/'1) Claims Notified'!G14,"")</f>
        <v>0.36305732484076431</v>
      </c>
      <c r="W38" s="129">
        <f>IFERROR('2) Nil Settled (NY)'!I14/'1) Claims Notified'!I14,"")</f>
        <v>0.23255813953488372</v>
      </c>
      <c r="X38" s="178">
        <f>IFERROR(('2) Nil Settled (NY)'!G14+'2) Nil Settled (NY)'!E14)/('1) Claims Notified'!G14+'1) Claims Notified'!E14),"")</f>
        <v>0.37631742095474274</v>
      </c>
      <c r="Y38" s="174"/>
      <c r="Z38" s="175">
        <f t="shared" si="11"/>
        <v>2008</v>
      </c>
      <c r="AA38" s="180">
        <f>1-IFERROR(SUM('2) Nil Settled (NY)'!D14,'4) Settled At Cost (NY)'!D14)/'1) Claims Notified'!D14,"")</f>
        <v>0</v>
      </c>
      <c r="AB38" s="181">
        <f>1-IFERROR(SUM('2) Nil Settled (NY)'!E14,'4) Settled At Cost (NY)'!E14)/'1) Claims Notified'!E14,"")</f>
        <v>1.7513134851138146E-3</v>
      </c>
      <c r="AC38" s="181">
        <f>1-IFERROR(SUM('2) Nil Settled (NY)'!F14,'4) Settled At Cost (NY)'!F14)/'1) Claims Notified'!F14,"")</f>
        <v>3.8314176245211051E-3</v>
      </c>
      <c r="AD38" s="181">
        <f>1-IFERROR(SUM('2) Nil Settled (NY)'!G14,'4) Settled At Cost (NY)'!G14)/'1) Claims Notified'!G14,"")</f>
        <v>0</v>
      </c>
      <c r="AE38" s="182">
        <f>1-IFERROR(SUM('2) Nil Settled (NY)'!I14,'4) Settled At Cost (NY)'!I14)/'1) Claims Notified'!I14,"")</f>
        <v>-3.9491004826679443E-3</v>
      </c>
      <c r="AF38" s="178">
        <f>1-IFERROR(SUM('2) Nil Settled (NY)'!G14,'4) Settled At Cost (NY)'!G14,'2) Nil Settled (NY)'!E14,'4) Settled At Cost (NY)'!E14)/('1) Claims Notified'!G14+'1) Claims Notified'!E14),"")</f>
        <v>1.2399256044637319E-3</v>
      </c>
      <c r="AG38" s="174"/>
      <c r="AH38" s="175">
        <f t="shared" si="12"/>
        <v>2008</v>
      </c>
      <c r="AI38" s="127">
        <f>IFERROR('4) Settled At Cost (NY)'!D14/'1) Claims Notified'!D14,"")</f>
        <v>0.48</v>
      </c>
      <c r="AJ38" s="128">
        <f>IFERROR('4) Settled At Cost (NY)'!E14/'1) Claims Notified'!E14,"")</f>
        <v>0.61646234676007006</v>
      </c>
      <c r="AK38" s="128">
        <f>IFERROR('4) Settled At Cost (NY)'!F14/'1) Claims Notified'!F14,"")</f>
        <v>0.55938697318007657</v>
      </c>
      <c r="AL38" s="128">
        <f>IFERROR('4) Settled At Cost (NY)'!G14/'1) Claims Notified'!G14,"")</f>
        <v>0.63694267515923564</v>
      </c>
      <c r="AM38" s="129">
        <f>IFERROR('4) Settled At Cost (NY)'!I14/'1) Claims Notified'!I14,"")</f>
        <v>0.77139096094778414</v>
      </c>
      <c r="AN38" s="96">
        <f>IFERROR(('4) Settled At Cost (NY)'!G14+'4) Settled At Cost (NY)'!E14)/('1) Claims Notified'!G14+'1) Claims Notified'!E14),"")</f>
        <v>0.62244265344079353</v>
      </c>
      <c r="AO38" s="173"/>
      <c r="AP38" s="173"/>
      <c r="AQ38" s="173"/>
      <c r="AR38" s="173"/>
      <c r="AS38" s="173"/>
    </row>
    <row r="39" spans="1:45" s="172" customFormat="1">
      <c r="A39" s="174"/>
      <c r="B39" s="175">
        <f t="shared" si="8"/>
        <v>2009</v>
      </c>
      <c r="C39" s="92">
        <f>IFERROR('6) Incurred (NY)'!D15/'1) Claims Notified'!D15,"")</f>
        <v>3837.1521837398377</v>
      </c>
      <c r="D39" s="93">
        <f>IFERROR('6) Incurred (NY)'!E15/'1) Claims Notified'!E15,"")</f>
        <v>17232.439000836403</v>
      </c>
      <c r="E39" s="93">
        <f>IFERROR('6) Incurred (NY)'!F15/'1) Claims Notified'!F15,"")</f>
        <v>28945.567839356729</v>
      </c>
      <c r="F39" s="93">
        <f>IFERROR('6) Incurred (NY)'!G15/'1) Claims Notified'!G15,"")</f>
        <v>18270.488501956108</v>
      </c>
      <c r="G39" s="94">
        <f>IFERROR('6) Incurred (NY)'!I15/'1) Claims Notified'!I15,"")</f>
        <v>70718.177926056102</v>
      </c>
      <c r="H39" s="95"/>
      <c r="I39" s="96"/>
      <c r="J39" s="175">
        <f t="shared" si="9"/>
        <v>2009</v>
      </c>
      <c r="K39" s="92">
        <f>IFERROR('6) Incurred (NY)'!D15/('1) Claims Notified'!D15-'2) Nil Settled (NY)'!D15),"")</f>
        <v>5244.1079844444448</v>
      </c>
      <c r="L39" s="93">
        <f>IFERROR('6) Incurred (NY)'!E15/('1) Claims Notified'!E15-'2) Nil Settled (NY)'!E15),"")</f>
        <v>28184.380654982433</v>
      </c>
      <c r="M39" s="93">
        <f>IFERROR('6) Incurred (NY)'!F15/('1) Claims Notified'!F15-'2) Nil Settled (NY)'!F15),"")</f>
        <v>47962.132757073647</v>
      </c>
      <c r="N39" s="93">
        <f>IFERROR('6) Incurred (NY)'!G15/('1) Claims Notified'!G15-'2) Nil Settled (NY)'!G15),"")</f>
        <v>28324.662648002959</v>
      </c>
      <c r="O39" s="94">
        <f>IFERROR('6) Incurred (NY)'!I15/('1) Claims Notified'!I15-'2) Nil Settled (NY)'!I15),"")</f>
        <v>92912.686056186241</v>
      </c>
      <c r="P39" s="174"/>
      <c r="Q39" s="174"/>
      <c r="R39" s="175">
        <f t="shared" si="10"/>
        <v>2009</v>
      </c>
      <c r="S39" s="127">
        <f>IFERROR('2) Nil Settled (NY)'!D15/'1) Claims Notified'!D15,"")</f>
        <v>0.26829268292682928</v>
      </c>
      <c r="T39" s="128">
        <f>IFERROR('2) Nil Settled (NY)'!E15/'1) Claims Notified'!E15,"")</f>
        <v>0.38858195211786373</v>
      </c>
      <c r="U39" s="128">
        <f>IFERROR('2) Nil Settled (NY)'!F15/'1) Claims Notified'!F15,"")</f>
        <v>0.39649122807017545</v>
      </c>
      <c r="V39" s="128">
        <f>IFERROR('2) Nil Settled (NY)'!G15/'1) Claims Notified'!G15,"")</f>
        <v>0.35496183206106868</v>
      </c>
      <c r="W39" s="129">
        <f>IFERROR('2) Nil Settled (NY)'!I15/'1) Claims Notified'!I15,"")</f>
        <v>0.23887489504617967</v>
      </c>
      <c r="X39" s="178">
        <f>IFERROR(('2) Nil Settled (NY)'!G15+'2) Nil Settled (NY)'!E15)/('1) Claims Notified'!G15+'1) Claims Notified'!E15),"")</f>
        <v>0.37763975155279506</v>
      </c>
      <c r="Y39" s="174"/>
      <c r="Z39" s="175">
        <f t="shared" si="11"/>
        <v>2009</v>
      </c>
      <c r="AA39" s="180">
        <f>1-IFERROR(SUM('2) Nil Settled (NY)'!D15,'4) Settled At Cost (NY)'!D15)/'1) Claims Notified'!D15,"")</f>
        <v>0</v>
      </c>
      <c r="AB39" s="181">
        <f>1-IFERROR(SUM('2) Nil Settled (NY)'!E15,'4) Settled At Cost (NY)'!E15)/'1) Claims Notified'!E15,"")</f>
        <v>2.7624309392265678E-3</v>
      </c>
      <c r="AC39" s="181">
        <f>1-IFERROR(SUM('2) Nil Settled (NY)'!F15,'4) Settled At Cost (NY)'!F15)/'1) Claims Notified'!F15,"")</f>
        <v>3.5087719298245723E-3</v>
      </c>
      <c r="AD39" s="181">
        <f>1-IFERROR(SUM('2) Nil Settled (NY)'!G15,'4) Settled At Cost (NY)'!G15)/'1) Claims Notified'!G15,"")</f>
        <v>3.8167938931297218E-3</v>
      </c>
      <c r="AE39" s="182">
        <f>1-IFERROR(SUM('2) Nil Settled (NY)'!I15,'4) Settled At Cost (NY)'!I15)/'1) Claims Notified'!I15,"")</f>
        <v>-2.099076406381295E-3</v>
      </c>
      <c r="AF39" s="178">
        <f>1-IFERROR(SUM('2) Nil Settled (NY)'!G15,'4) Settled At Cost (NY)'!G15,'2) Nil Settled (NY)'!E15,'4) Settled At Cost (NY)'!E15)/('1) Claims Notified'!G15+'1) Claims Notified'!E15),"")</f>
        <v>3.1055900621117516E-3</v>
      </c>
      <c r="AG39" s="174"/>
      <c r="AH39" s="175">
        <f t="shared" si="12"/>
        <v>2009</v>
      </c>
      <c r="AI39" s="127">
        <f>IFERROR('4) Settled At Cost (NY)'!D15/'1) Claims Notified'!D15,"")</f>
        <v>0.73170731707317072</v>
      </c>
      <c r="AJ39" s="128">
        <f>IFERROR('4) Settled At Cost (NY)'!E15/'1) Claims Notified'!E15,"")</f>
        <v>0.60865561694290971</v>
      </c>
      <c r="AK39" s="128">
        <f>IFERROR('4) Settled At Cost (NY)'!F15/'1) Claims Notified'!F15,"")</f>
        <v>0.6</v>
      </c>
      <c r="AL39" s="128">
        <f>IFERROR('4) Settled At Cost (NY)'!G15/'1) Claims Notified'!G15,"")</f>
        <v>0.64122137404580148</v>
      </c>
      <c r="AM39" s="129">
        <f>IFERROR('4) Settled At Cost (NY)'!I15/'1) Claims Notified'!I15,"")</f>
        <v>0.76322418136020154</v>
      </c>
      <c r="AN39" s="96">
        <f>IFERROR(('4) Settled At Cost (NY)'!G15+'4) Settled At Cost (NY)'!E15)/('1) Claims Notified'!G15+'1) Claims Notified'!E15),"")</f>
        <v>0.61925465838509319</v>
      </c>
      <c r="AO39" s="173"/>
      <c r="AP39" s="173"/>
      <c r="AQ39" s="173"/>
      <c r="AR39" s="173"/>
      <c r="AS39" s="173"/>
    </row>
    <row r="40" spans="1:45" s="172" customFormat="1">
      <c r="A40" s="174"/>
      <c r="B40" s="175">
        <f t="shared" si="8"/>
        <v>2010</v>
      </c>
      <c r="C40" s="92">
        <f>IFERROR('6) Incurred (NY)'!D16/'1) Claims Notified'!D16,"")</f>
        <v>3220.5708115671637</v>
      </c>
      <c r="D40" s="93">
        <f>IFERROR('6) Incurred (NY)'!E16/'1) Claims Notified'!E16,"")</f>
        <v>16438.041006815169</v>
      </c>
      <c r="E40" s="93">
        <f>IFERROR('6) Incurred (NY)'!F16/'1) Claims Notified'!F16,"")</f>
        <v>27166.999612146468</v>
      </c>
      <c r="F40" s="93">
        <f>IFERROR('6) Incurred (NY)'!G16/'1) Claims Notified'!G16,"")</f>
        <v>15856.778746898495</v>
      </c>
      <c r="G40" s="94">
        <f>IFERROR('6) Incurred (NY)'!I16/'1) Claims Notified'!I16,"")</f>
        <v>73083.055973594965</v>
      </c>
      <c r="H40" s="95"/>
      <c r="I40" s="96"/>
      <c r="J40" s="175">
        <f t="shared" si="9"/>
        <v>2010</v>
      </c>
      <c r="K40" s="92">
        <f>IFERROR('6) Incurred (NY)'!D16/('1) Claims Notified'!D16-'2) Nil Settled (NY)'!D16),"")</f>
        <v>5018.098706395348</v>
      </c>
      <c r="L40" s="93">
        <f>IFERROR('6) Incurred (NY)'!E16/('1) Claims Notified'!E16-'2) Nil Settled (NY)'!E16),"")</f>
        <v>28189.109884811278</v>
      </c>
      <c r="M40" s="93">
        <f>IFERROR('6) Incurred (NY)'!F16/('1) Claims Notified'!F16-'2) Nil Settled (NY)'!F16),"")</f>
        <v>45050.803376926306</v>
      </c>
      <c r="N40" s="93">
        <f>IFERROR('6) Incurred (NY)'!G16/('1) Claims Notified'!G16-'2) Nil Settled (NY)'!G16),"")</f>
        <v>25718.921626067073</v>
      </c>
      <c r="O40" s="94">
        <f>IFERROR('6) Incurred (NY)'!I16/('1) Claims Notified'!I16-'2) Nil Settled (NY)'!I16),"")</f>
        <v>98475.648711434696</v>
      </c>
      <c r="P40" s="174"/>
      <c r="Q40" s="174"/>
      <c r="R40" s="175">
        <f t="shared" si="10"/>
        <v>2010</v>
      </c>
      <c r="S40" s="127">
        <f>IFERROR('2) Nil Settled (NY)'!D16/'1) Claims Notified'!D16,"")</f>
        <v>0.35820895522388058</v>
      </c>
      <c r="T40" s="128">
        <f>IFERROR('2) Nil Settled (NY)'!E16/'1) Claims Notified'!E16,"")</f>
        <v>0.41686555290373906</v>
      </c>
      <c r="U40" s="128">
        <f>IFERROR('2) Nil Settled (NY)'!F16/'1) Claims Notified'!F16,"")</f>
        <v>0.39696969696969697</v>
      </c>
      <c r="V40" s="128">
        <f>IFERROR('2) Nil Settled (NY)'!G16/'1) Claims Notified'!G16,"")</f>
        <v>0.38345864661654133</v>
      </c>
      <c r="W40" s="129">
        <f>IFERROR('2) Nil Settled (NY)'!I16/'1) Claims Notified'!I16,"")</f>
        <v>0.257856567284448</v>
      </c>
      <c r="X40" s="178">
        <f>IFERROR(('2) Nil Settled (NY)'!G16+'2) Nil Settled (NY)'!E16)/('1) Claims Notified'!G16+'1) Claims Notified'!E16),"")</f>
        <v>0.40693124650642815</v>
      </c>
      <c r="Y40" s="174"/>
      <c r="Z40" s="175">
        <f t="shared" si="11"/>
        <v>2010</v>
      </c>
      <c r="AA40" s="180">
        <f>1-IFERROR(SUM('2) Nil Settled (NY)'!D16,'4) Settled At Cost (NY)'!D16)/'1) Claims Notified'!D16,"")</f>
        <v>0</v>
      </c>
      <c r="AB40" s="181">
        <f>1-IFERROR(SUM('2) Nil Settled (NY)'!E16,'4) Settled At Cost (NY)'!E16)/'1) Claims Notified'!E16,"")</f>
        <v>3.9777247414478634E-3</v>
      </c>
      <c r="AC40" s="181">
        <f>1-IFERROR(SUM('2) Nil Settled (NY)'!F16,'4) Settled At Cost (NY)'!F16)/'1) Claims Notified'!F16,"")</f>
        <v>6.0606060606060996E-3</v>
      </c>
      <c r="AD40" s="181">
        <f>1-IFERROR(SUM('2) Nil Settled (NY)'!G16,'4) Settled At Cost (NY)'!G16)/'1) Claims Notified'!G16,"")</f>
        <v>0</v>
      </c>
      <c r="AE40" s="182">
        <f>1-IFERROR(SUM('2) Nil Settled (NY)'!I16,'4) Settled At Cost (NY)'!I16)/'1) Claims Notified'!I16,"")</f>
        <v>-8.8638195004029363E-3</v>
      </c>
      <c r="AF40" s="178">
        <f>1-IFERROR(SUM('2) Nil Settled (NY)'!G16,'4) Settled At Cost (NY)'!G16,'2) Nil Settled (NY)'!E16,'4) Settled At Cost (NY)'!E16)/('1) Claims Notified'!G16+'1) Claims Notified'!E16),"")</f>
        <v>2.7948574622693734E-3</v>
      </c>
      <c r="AG40" s="174"/>
      <c r="AH40" s="175">
        <f t="shared" si="12"/>
        <v>2010</v>
      </c>
      <c r="AI40" s="127">
        <f>IFERROR('4) Settled At Cost (NY)'!D16/'1) Claims Notified'!D16,"")</f>
        <v>0.64179104477611937</v>
      </c>
      <c r="AJ40" s="128">
        <f>IFERROR('4) Settled At Cost (NY)'!E16/'1) Claims Notified'!E16,"")</f>
        <v>0.57915672235481308</v>
      </c>
      <c r="AK40" s="128">
        <f>IFERROR('4) Settled At Cost (NY)'!F16/'1) Claims Notified'!F16,"")</f>
        <v>0.59696969696969693</v>
      </c>
      <c r="AL40" s="128">
        <f>IFERROR('4) Settled At Cost (NY)'!G16/'1) Claims Notified'!G16,"")</f>
        <v>0.61654135338345861</v>
      </c>
      <c r="AM40" s="129">
        <f>IFERROR('4) Settled At Cost (NY)'!I16/'1) Claims Notified'!I16,"")</f>
        <v>0.75100725221595488</v>
      </c>
      <c r="AN40" s="96">
        <f>IFERROR(('4) Settled At Cost (NY)'!G16+'4) Settled At Cost (NY)'!E16)/('1) Claims Notified'!G16+'1) Claims Notified'!E16),"")</f>
        <v>0.59027389603130243</v>
      </c>
      <c r="AO40" s="173"/>
      <c r="AP40" s="173"/>
      <c r="AQ40" s="173"/>
      <c r="AR40" s="173"/>
      <c r="AS40" s="173"/>
    </row>
    <row r="41" spans="1:45" s="172" customFormat="1">
      <c r="A41" s="174"/>
      <c r="B41" s="175">
        <f t="shared" si="8"/>
        <v>2011</v>
      </c>
      <c r="C41" s="92">
        <f>IFERROR('6) Incurred (NY)'!D17/'1) Claims Notified'!D17,"")</f>
        <v>2971.3035965811964</v>
      </c>
      <c r="D41" s="93">
        <f>IFERROR('6) Incurred (NY)'!E17/'1) Claims Notified'!E17,"")</f>
        <v>16852.569318186266</v>
      </c>
      <c r="E41" s="93">
        <f>IFERROR('6) Incurred (NY)'!F17/'1) Claims Notified'!F17,"")</f>
        <v>25352.075514259795</v>
      </c>
      <c r="F41" s="93">
        <f>IFERROR('6) Incurred (NY)'!G17/'1) Claims Notified'!G17,"")</f>
        <v>19969.662838706667</v>
      </c>
      <c r="G41" s="94">
        <f>IFERROR('6) Incurred (NY)'!I17/'1) Claims Notified'!I17,"")</f>
        <v>71215.72394826269</v>
      </c>
      <c r="H41" s="95"/>
      <c r="I41" s="96"/>
      <c r="J41" s="175">
        <f t="shared" si="9"/>
        <v>2011</v>
      </c>
      <c r="K41" s="92">
        <f>IFERROR('6) Incurred (NY)'!D17/('1) Claims Notified'!D17-'2) Nil Settled (NY)'!D17),"")</f>
        <v>4729.8302149659867</v>
      </c>
      <c r="L41" s="93">
        <f>IFERROR('6) Incurred (NY)'!E17/('1) Claims Notified'!E17-'2) Nil Settled (NY)'!E17),"")</f>
        <v>28506.621678550222</v>
      </c>
      <c r="M41" s="93">
        <f>IFERROR('6) Incurred (NY)'!F17/('1) Claims Notified'!F17-'2) Nil Settled (NY)'!F17),"")</f>
        <v>40871.787140859902</v>
      </c>
      <c r="N41" s="93">
        <f>IFERROR('6) Incurred (NY)'!G17/('1) Claims Notified'!G17-'2) Nil Settled (NY)'!G17),"")</f>
        <v>30741.476044807059</v>
      </c>
      <c r="O41" s="94">
        <f>IFERROR('6) Incurred (NY)'!I17/('1) Claims Notified'!I17-'2) Nil Settled (NY)'!I17),"")</f>
        <v>95745.58441933096</v>
      </c>
      <c r="P41" s="174"/>
      <c r="Q41" s="174"/>
      <c r="R41" s="175">
        <f t="shared" si="10"/>
        <v>2011</v>
      </c>
      <c r="S41" s="127">
        <f>IFERROR('2) Nil Settled (NY)'!D17/'1) Claims Notified'!D17,"")</f>
        <v>0.37179487179487181</v>
      </c>
      <c r="T41" s="128">
        <f>IFERROR('2) Nil Settled (NY)'!E17/'1) Claims Notified'!E17,"")</f>
        <v>0.40881913303437967</v>
      </c>
      <c r="U41" s="128">
        <f>IFERROR('2) Nil Settled (NY)'!F17/'1) Claims Notified'!F17,"")</f>
        <v>0.37971698113207547</v>
      </c>
      <c r="V41" s="128">
        <f>IFERROR('2) Nil Settled (NY)'!G17/'1) Claims Notified'!G17,"")</f>
        <v>0.35039999999999999</v>
      </c>
      <c r="W41" s="129">
        <f>IFERROR('2) Nil Settled (NY)'!I17/'1) Claims Notified'!I17,"")</f>
        <v>0.256198347107438</v>
      </c>
      <c r="X41" s="178">
        <f>IFERROR(('2) Nil Settled (NY)'!G17+'2) Nil Settled (NY)'!E17)/('1) Claims Notified'!G17+'1) Claims Notified'!E17),"")</f>
        <v>0.39021905247070809</v>
      </c>
      <c r="Y41" s="174"/>
      <c r="Z41" s="175">
        <f t="shared" si="11"/>
        <v>2011</v>
      </c>
      <c r="AA41" s="180">
        <f>1-IFERROR(SUM('2) Nil Settled (NY)'!D17,'4) Settled At Cost (NY)'!D17)/'1) Claims Notified'!D17,"")</f>
        <v>0</v>
      </c>
      <c r="AB41" s="181">
        <f>1-IFERROR(SUM('2) Nil Settled (NY)'!E17,'4) Settled At Cost (NY)'!E17)/'1) Claims Notified'!E17,"")</f>
        <v>5.2316890881913825E-3</v>
      </c>
      <c r="AC41" s="181">
        <f>1-IFERROR(SUM('2) Nil Settled (NY)'!F17,'4) Settled At Cost (NY)'!F17)/'1) Claims Notified'!F17,"")</f>
        <v>7.0754716981131782E-3</v>
      </c>
      <c r="AD41" s="181">
        <f>1-IFERROR(SUM('2) Nil Settled (NY)'!G17,'4) Settled At Cost (NY)'!G17)/'1) Claims Notified'!G17,"")</f>
        <v>6.3999999999999613E-3</v>
      </c>
      <c r="AE41" s="182">
        <f>1-IFERROR(SUM('2) Nil Settled (NY)'!I17,'4) Settled At Cost (NY)'!I17)/'1) Claims Notified'!I17,"")</f>
        <v>-5.0305425799497261E-3</v>
      </c>
      <c r="AF41" s="178">
        <f>1-IFERROR(SUM('2) Nil Settled (NY)'!G17,'4) Settled At Cost (NY)'!G17,'2) Nil Settled (NY)'!E17,'4) Settled At Cost (NY)'!E17)/('1) Claims Notified'!G17+'1) Claims Notified'!E17),"")</f>
        <v>5.6036678553235131E-3</v>
      </c>
      <c r="AG41" s="174"/>
      <c r="AH41" s="175">
        <f t="shared" si="12"/>
        <v>2011</v>
      </c>
      <c r="AI41" s="127">
        <f>IFERROR('4) Settled At Cost (NY)'!D17/'1) Claims Notified'!D17,"")</f>
        <v>0.62820512820512819</v>
      </c>
      <c r="AJ41" s="128">
        <f>IFERROR('4) Settled At Cost (NY)'!E17/'1) Claims Notified'!E17,"")</f>
        <v>0.58594917787742895</v>
      </c>
      <c r="AK41" s="128">
        <f>IFERROR('4) Settled At Cost (NY)'!F17/'1) Claims Notified'!F17,"")</f>
        <v>0.6132075471698113</v>
      </c>
      <c r="AL41" s="128">
        <f>IFERROR('4) Settled At Cost (NY)'!G17/'1) Claims Notified'!G17,"")</f>
        <v>0.64319999999999999</v>
      </c>
      <c r="AM41" s="129">
        <f>IFERROR('4) Settled At Cost (NY)'!I17/'1) Claims Notified'!I17,"")</f>
        <v>0.74883219547251167</v>
      </c>
      <c r="AN41" s="96">
        <f>IFERROR(('4) Settled At Cost (NY)'!G17+'4) Settled At Cost (NY)'!E17)/('1) Claims Notified'!G17+'1) Claims Notified'!E17),"")</f>
        <v>0.60417727967396839</v>
      </c>
      <c r="AO41" s="173"/>
      <c r="AP41" s="173"/>
      <c r="AQ41" s="173"/>
      <c r="AR41" s="173"/>
      <c r="AS41" s="173"/>
    </row>
    <row r="42" spans="1:45" s="172" customFormat="1">
      <c r="A42" s="174"/>
      <c r="B42" s="175">
        <f t="shared" si="8"/>
        <v>2012</v>
      </c>
      <c r="C42" s="92">
        <f>IFERROR('6) Incurred (NY)'!D18/'1) Claims Notified'!D18,"")</f>
        <v>3666.6932266287881</v>
      </c>
      <c r="D42" s="93">
        <f>IFERROR('6) Incurred (NY)'!E18/'1) Claims Notified'!E18,"")</f>
        <v>16640.238947805738</v>
      </c>
      <c r="E42" s="93">
        <f>IFERROR('6) Incurred (NY)'!F18/'1) Claims Notified'!F18,"")</f>
        <v>26522.822844537655</v>
      </c>
      <c r="F42" s="93">
        <f>IFERROR('6) Incurred (NY)'!G18/'1) Claims Notified'!G18,"")</f>
        <v>19619.384218335534</v>
      </c>
      <c r="G42" s="94">
        <f>IFERROR('6) Incurred (NY)'!I18/'1) Claims Notified'!I18,"")</f>
        <v>71686.341382070401</v>
      </c>
      <c r="H42" s="95"/>
      <c r="I42" s="96"/>
      <c r="J42" s="175">
        <f t="shared" si="9"/>
        <v>2012</v>
      </c>
      <c r="K42" s="92">
        <f>IFERROR('6) Incurred (NY)'!D18/('1) Claims Notified'!D18-'2) Nil Settled (NY)'!D18),"")</f>
        <v>5138.0414640658182</v>
      </c>
      <c r="L42" s="93">
        <f>IFERROR('6) Incurred (NY)'!E18/('1) Claims Notified'!E18-'2) Nil Settled (NY)'!E18),"")</f>
        <v>27453.390610639792</v>
      </c>
      <c r="M42" s="93">
        <f>IFERROR('6) Incurred (NY)'!F18/('1) Claims Notified'!F18-'2) Nil Settled (NY)'!F18),"")</f>
        <v>48390.61963880952</v>
      </c>
      <c r="N42" s="93">
        <f>IFERROR('6) Incurred (NY)'!G18/('1) Claims Notified'!G18-'2) Nil Settled (NY)'!G18),"")</f>
        <v>28705.41051617125</v>
      </c>
      <c r="O42" s="94">
        <f>IFERROR('6) Incurred (NY)'!I18/('1) Claims Notified'!I18-'2) Nil Settled (NY)'!I18),"")</f>
        <v>98705.525395350749</v>
      </c>
      <c r="P42" s="174"/>
      <c r="Q42" s="174"/>
      <c r="R42" s="175">
        <f t="shared" si="10"/>
        <v>2012</v>
      </c>
      <c r="S42" s="127">
        <f>IFERROR('2) Nil Settled (NY)'!D18/'1) Claims Notified'!D18,"")</f>
        <v>0.28636363636363638</v>
      </c>
      <c r="T42" s="128">
        <f>IFERROR('2) Nil Settled (NY)'!E18/'1) Claims Notified'!E18,"")</f>
        <v>0.39387308533916848</v>
      </c>
      <c r="U42" s="128">
        <f>IFERROR('2) Nil Settled (NY)'!F18/'1) Claims Notified'!F18,"")</f>
        <v>0.45190156599552572</v>
      </c>
      <c r="V42" s="128">
        <f>IFERROR('2) Nil Settled (NY)'!G18/'1) Claims Notified'!G18,"")</f>
        <v>0.31652661064425769</v>
      </c>
      <c r="W42" s="129">
        <f>IFERROR('2) Nil Settled (NY)'!I18/'1) Claims Notified'!I18,"")</f>
        <v>0.27373527373527373</v>
      </c>
      <c r="X42" s="178">
        <f>IFERROR(('2) Nil Settled (NY)'!G18+'2) Nil Settled (NY)'!E18)/('1) Claims Notified'!G18+'1) Claims Notified'!E18),"")</f>
        <v>0.3673860911270983</v>
      </c>
      <c r="Y42" s="174"/>
      <c r="Z42" s="175">
        <f t="shared" si="11"/>
        <v>2012</v>
      </c>
      <c r="AA42" s="180">
        <f>1-IFERROR(SUM('2) Nil Settled (NY)'!D18,'4) Settled At Cost (NY)'!D18)/'1) Claims Notified'!D18,"")</f>
        <v>0</v>
      </c>
      <c r="AB42" s="181">
        <f>1-IFERROR(SUM('2) Nil Settled (NY)'!E18,'4) Settled At Cost (NY)'!E18)/'1) Claims Notified'!E18,"")</f>
        <v>1.1670313639679075E-2</v>
      </c>
      <c r="AC42" s="181">
        <f>1-IFERROR(SUM('2) Nil Settled (NY)'!F18,'4) Settled At Cost (NY)'!F18)/'1) Claims Notified'!F18,"")</f>
        <v>4.4742729306487261E-3</v>
      </c>
      <c r="AD42" s="181">
        <f>1-IFERROR(SUM('2) Nil Settled (NY)'!G18,'4) Settled At Cost (NY)'!G18)/'1) Claims Notified'!G18,"")</f>
        <v>0</v>
      </c>
      <c r="AE42" s="182">
        <f>1-IFERROR(SUM('2) Nil Settled (NY)'!I18,'4) Settled At Cost (NY)'!I18)/'1) Claims Notified'!I18,"")</f>
        <v>1.0395010395010118E-3</v>
      </c>
      <c r="AF42" s="178">
        <f>1-IFERROR(SUM('2) Nil Settled (NY)'!G18,'4) Settled At Cost (NY)'!G18,'2) Nil Settled (NY)'!E18,'4) Settled At Cost (NY)'!E18)/('1) Claims Notified'!G18+'1) Claims Notified'!E18),"")</f>
        <v>7.6738609112709799E-3</v>
      </c>
      <c r="AG42" s="174"/>
      <c r="AH42" s="175">
        <f t="shared" si="12"/>
        <v>2012</v>
      </c>
      <c r="AI42" s="127">
        <f>IFERROR('4) Settled At Cost (NY)'!D18/'1) Claims Notified'!D18,"")</f>
        <v>0.71363636363636362</v>
      </c>
      <c r="AJ42" s="128">
        <f>IFERROR('4) Settled At Cost (NY)'!E18/'1) Claims Notified'!E18,"")</f>
        <v>0.5944566010211525</v>
      </c>
      <c r="AK42" s="128">
        <f>IFERROR('4) Settled At Cost (NY)'!F18/'1) Claims Notified'!F18,"")</f>
        <v>0.5436241610738255</v>
      </c>
      <c r="AL42" s="128">
        <f>IFERROR('4) Settled At Cost (NY)'!G18/'1) Claims Notified'!G18,"")</f>
        <v>0.68347338935574231</v>
      </c>
      <c r="AM42" s="129">
        <f>IFERROR('4) Settled At Cost (NY)'!I18/'1) Claims Notified'!I18,"")</f>
        <v>0.72522522522522526</v>
      </c>
      <c r="AN42" s="96">
        <f>IFERROR(('4) Settled At Cost (NY)'!G18+'4) Settled At Cost (NY)'!E18)/('1) Claims Notified'!G18+'1) Claims Notified'!E18),"")</f>
        <v>0.62494004796163072</v>
      </c>
      <c r="AO42" s="173"/>
      <c r="AP42" s="173"/>
      <c r="AQ42" s="173"/>
      <c r="AR42" s="173"/>
      <c r="AS42" s="173"/>
    </row>
    <row r="43" spans="1:45" s="172" customFormat="1">
      <c r="A43" s="174"/>
      <c r="B43" s="175">
        <f t="shared" si="8"/>
        <v>2013</v>
      </c>
      <c r="C43" s="92">
        <f>IFERROR('6) Incurred (NY)'!D19/'1) Claims Notified'!D19,"")</f>
        <v>4824.9307498518519</v>
      </c>
      <c r="D43" s="93">
        <f>IFERROR('6) Incurred (NY)'!E19/'1) Claims Notified'!E19,"")</f>
        <v>14435.042896732592</v>
      </c>
      <c r="E43" s="93">
        <f>IFERROR('6) Incurred (NY)'!F19/'1) Claims Notified'!F19,"")</f>
        <v>19914.350629101562</v>
      </c>
      <c r="F43" s="93">
        <f>IFERROR('6) Incurred (NY)'!G19/'1) Claims Notified'!G19,"")</f>
        <v>18452.921930766624</v>
      </c>
      <c r="G43" s="94">
        <f>IFERROR('6) Incurred (NY)'!I19/'1) Claims Notified'!I19,"")</f>
        <v>71326.964115944211</v>
      </c>
      <c r="H43" s="95"/>
      <c r="I43" s="96"/>
      <c r="J43" s="175">
        <f t="shared" si="9"/>
        <v>2013</v>
      </c>
      <c r="K43" s="92">
        <f>IFERROR('6) Incurred (NY)'!D19/('1) Claims Notified'!D19-'2) Nil Settled (NY)'!D19),"")</f>
        <v>6959.0347353632487</v>
      </c>
      <c r="L43" s="93">
        <f>IFERROR('6) Incurred (NY)'!E19/('1) Claims Notified'!E19-'2) Nil Settled (NY)'!E19),"")</f>
        <v>26702.049825663242</v>
      </c>
      <c r="M43" s="93">
        <f>IFERROR('6) Incurred (NY)'!F19/('1) Claims Notified'!F19-'2) Nil Settled (NY)'!F19),"")</f>
        <v>34918.31343184931</v>
      </c>
      <c r="N43" s="93">
        <f>IFERROR('6) Incurred (NY)'!G19/('1) Claims Notified'!G19-'2) Nil Settled (NY)'!G19),"")</f>
        <v>28215.359881690874</v>
      </c>
      <c r="O43" s="94">
        <f>IFERROR('6) Incurred (NY)'!I19/('1) Claims Notified'!I19-'2) Nil Settled (NY)'!I19),"")</f>
        <v>100027.17247993697</v>
      </c>
      <c r="P43" s="174"/>
      <c r="Q43" s="174"/>
      <c r="R43" s="175">
        <f t="shared" si="10"/>
        <v>2013</v>
      </c>
      <c r="S43" s="127">
        <f>IFERROR('2) Nil Settled (NY)'!D19/'1) Claims Notified'!D19,"")</f>
        <v>0.30666666666666664</v>
      </c>
      <c r="T43" s="128">
        <f>IFERROR('2) Nil Settled (NY)'!E19/'1) Claims Notified'!E19,"")</f>
        <v>0.45940319222761972</v>
      </c>
      <c r="U43" s="128">
        <f>IFERROR('2) Nil Settled (NY)'!F19/'1) Claims Notified'!F19,"")</f>
        <v>0.4296875</v>
      </c>
      <c r="V43" s="128">
        <f>IFERROR('2) Nil Settled (NY)'!G19/'1) Claims Notified'!G19,"")</f>
        <v>0.34599728629579374</v>
      </c>
      <c r="W43" s="129">
        <f>IFERROR('2) Nil Settled (NY)'!I19/'1) Claims Notified'!I19,"")</f>
        <v>0.28692411924119243</v>
      </c>
      <c r="X43" s="178">
        <f>IFERROR(('2) Nil Settled (NY)'!G19+'2) Nil Settled (NY)'!E19)/('1) Claims Notified'!G19+'1) Claims Notified'!E19),"")</f>
        <v>0.42102846648301195</v>
      </c>
      <c r="Y43" s="174"/>
      <c r="Z43" s="175">
        <f t="shared" si="11"/>
        <v>2013</v>
      </c>
      <c r="AA43" s="180">
        <f>1-IFERROR(SUM('2) Nil Settled (NY)'!D19,'4) Settled At Cost (NY)'!D19)/'1) Claims Notified'!D19,"")</f>
        <v>8.8888888888888351E-3</v>
      </c>
      <c r="AB43" s="181">
        <f>1-IFERROR(SUM('2) Nil Settled (NY)'!E19,'4) Settled At Cost (NY)'!E19)/'1) Claims Notified'!E19,"")</f>
        <v>8.3275503122831607E-3</v>
      </c>
      <c r="AC43" s="181">
        <f>1-IFERROR(SUM('2) Nil Settled (NY)'!F19,'4) Settled At Cost (NY)'!F19)/'1) Claims Notified'!F19,"")</f>
        <v>1.041666666666663E-2</v>
      </c>
      <c r="AD43" s="181">
        <f>1-IFERROR(SUM('2) Nil Settled (NY)'!G19,'4) Settled At Cost (NY)'!G19)/'1) Claims Notified'!G19,"")</f>
        <v>5.4274084124830146E-3</v>
      </c>
      <c r="AE43" s="182">
        <f>1-IFERROR(SUM('2) Nil Settled (NY)'!I19,'4) Settled At Cost (NY)'!I19)/'1) Claims Notified'!I19,"")</f>
        <v>4.403794037940334E-3</v>
      </c>
      <c r="AF43" s="178">
        <f>1-IFERROR(SUM('2) Nil Settled (NY)'!G19,'4) Settled At Cost (NY)'!G19,'2) Nil Settled (NY)'!E19,'4) Settled At Cost (NY)'!E19)/('1) Claims Notified'!G19+'1) Claims Notified'!E19),"")</f>
        <v>7.3461891643710198E-3</v>
      </c>
      <c r="AG43" s="174"/>
      <c r="AH43" s="175">
        <f t="shared" si="12"/>
        <v>2013</v>
      </c>
      <c r="AI43" s="127">
        <f>IFERROR('4) Settled At Cost (NY)'!D19/'1) Claims Notified'!D19,"")</f>
        <v>0.68444444444444441</v>
      </c>
      <c r="AJ43" s="128">
        <f>IFERROR('4) Settled At Cost (NY)'!E19/'1) Claims Notified'!E19,"")</f>
        <v>0.53226925746009712</v>
      </c>
      <c r="AK43" s="128">
        <f>IFERROR('4) Settled At Cost (NY)'!F19/'1) Claims Notified'!F19,"")</f>
        <v>0.55989583333333337</v>
      </c>
      <c r="AL43" s="128">
        <f>IFERROR('4) Settled At Cost (NY)'!G19/'1) Claims Notified'!G19,"")</f>
        <v>0.64857530529172325</v>
      </c>
      <c r="AM43" s="129">
        <f>IFERROR('4) Settled At Cost (NY)'!I19/'1) Claims Notified'!I19,"")</f>
        <v>0.70867208672086723</v>
      </c>
      <c r="AN43" s="96">
        <f>IFERROR(('4) Settled At Cost (NY)'!G19+'4) Settled At Cost (NY)'!E19)/('1) Claims Notified'!G19+'1) Claims Notified'!E19),"")</f>
        <v>0.57162534435261703</v>
      </c>
      <c r="AO43" s="173"/>
      <c r="AP43" s="173"/>
      <c r="AQ43" s="173"/>
      <c r="AR43" s="173"/>
      <c r="AS43" s="173"/>
    </row>
    <row r="44" spans="1:45" s="172" customFormat="1">
      <c r="A44" s="174"/>
      <c r="B44" s="175">
        <f t="shared" si="8"/>
        <v>2014</v>
      </c>
      <c r="C44" s="92">
        <f>IFERROR('6) Incurred (NY)'!D20/'1) Claims Notified'!D20,"")</f>
        <v>5418.5631447031037</v>
      </c>
      <c r="D44" s="93">
        <f>IFERROR('6) Incurred (NY)'!E20/'1) Claims Notified'!E20,"")</f>
        <v>13601.672805376205</v>
      </c>
      <c r="E44" s="93">
        <f>IFERROR('6) Incurred (NY)'!F20/'1) Claims Notified'!F20,"")</f>
        <v>21051.995314145832</v>
      </c>
      <c r="F44" s="93">
        <f>IFERROR('6) Incurred (NY)'!G20/'1) Claims Notified'!G20,"")</f>
        <v>16506.250828382428</v>
      </c>
      <c r="G44" s="94">
        <f>IFERROR('6) Incurred (NY)'!I20/'1) Claims Notified'!I20,"")</f>
        <v>70064.587826585717</v>
      </c>
      <c r="H44" s="95"/>
      <c r="I44" s="96"/>
      <c r="J44" s="175">
        <f t="shared" si="9"/>
        <v>2014</v>
      </c>
      <c r="K44" s="92">
        <f>IFERROR('6) Incurred (NY)'!D20/('1) Claims Notified'!D20-'2) Nil Settled (NY)'!D20),"")</f>
        <v>8014.2820164171653</v>
      </c>
      <c r="L44" s="93">
        <f>IFERROR('6) Incurred (NY)'!E20/('1) Claims Notified'!E20-'2) Nil Settled (NY)'!E20),"")</f>
        <v>23858.95457875877</v>
      </c>
      <c r="M44" s="93">
        <f>IFERROR('6) Incurred (NY)'!F20/('1) Claims Notified'!F20-'2) Nil Settled (NY)'!F20),"")</f>
        <v>36453.671539646464</v>
      </c>
      <c r="N44" s="93">
        <f>IFERROR('6) Incurred (NY)'!G20/('1) Claims Notified'!G20-'2) Nil Settled (NY)'!G20),"")</f>
        <v>25636.520006400726</v>
      </c>
      <c r="O44" s="94">
        <f>IFERROR('6) Incurred (NY)'!I20/('1) Claims Notified'!I20-'2) Nil Settled (NY)'!I20),"")</f>
        <v>99799.151263312437</v>
      </c>
      <c r="P44" s="174"/>
      <c r="Q44" s="174"/>
      <c r="R44" s="175">
        <f t="shared" si="10"/>
        <v>2014</v>
      </c>
      <c r="S44" s="127">
        <f>IFERROR('2) Nil Settled (NY)'!D20/'1) Claims Notified'!D20,"")</f>
        <v>0.32388663967611336</v>
      </c>
      <c r="T44" s="128">
        <f>IFERROR('2) Nil Settled (NY)'!E20/'1) Claims Notified'!E20,"")</f>
        <v>0.42991329479768786</v>
      </c>
      <c r="U44" s="128">
        <f>IFERROR('2) Nil Settled (NY)'!F20/'1) Claims Notified'!F20,"")</f>
        <v>0.42249999999999999</v>
      </c>
      <c r="V44" s="128">
        <f>IFERROR('2) Nil Settled (NY)'!G20/'1) Claims Notified'!G20,"")</f>
        <v>0.3561430793157076</v>
      </c>
      <c r="W44" s="129">
        <f>IFERROR('2) Nil Settled (NY)'!I20/'1) Claims Notified'!I20,"")</f>
        <v>0.29794405123019885</v>
      </c>
      <c r="X44" s="178">
        <f>IFERROR(('2) Nil Settled (NY)'!G20+'2) Nil Settled (NY)'!E20)/('1) Claims Notified'!G20+'1) Claims Notified'!E20),"")</f>
        <v>0.40651208682782436</v>
      </c>
      <c r="Y44" s="174"/>
      <c r="Z44" s="175">
        <f t="shared" si="11"/>
        <v>2014</v>
      </c>
      <c r="AA44" s="180">
        <f>1-IFERROR(SUM('2) Nil Settled (NY)'!D20,'4) Settled At Cost (NY)'!D20)/'1) Claims Notified'!D20,"")</f>
        <v>8.0971659919027994E-3</v>
      </c>
      <c r="AB44" s="181">
        <f>1-IFERROR(SUM('2) Nil Settled (NY)'!E20,'4) Settled At Cost (NY)'!E20)/'1) Claims Notified'!E20,"")</f>
        <v>1.4450867052023142E-2</v>
      </c>
      <c r="AC44" s="181">
        <f>1-IFERROR(SUM('2) Nil Settled (NY)'!F20,'4) Settled At Cost (NY)'!F20)/'1) Claims Notified'!F20,"")</f>
        <v>1.5000000000000013E-2</v>
      </c>
      <c r="AD44" s="181">
        <f>1-IFERROR(SUM('2) Nil Settled (NY)'!G20,'4) Settled At Cost (NY)'!G20)/'1) Claims Notified'!G20,"")</f>
        <v>6.2208398133748455E-3</v>
      </c>
      <c r="AE44" s="182">
        <f>1-IFERROR(SUM('2) Nil Settled (NY)'!I20,'4) Settled At Cost (NY)'!I20)/'1) Claims Notified'!I20,"")</f>
        <v>1.6514998314796081E-2</v>
      </c>
      <c r="AF44" s="178">
        <f>1-IFERROR(SUM('2) Nil Settled (NY)'!G20,'4) Settled At Cost (NY)'!G20,'2) Nil Settled (NY)'!E20,'4) Settled At Cost (NY)'!E20)/('1) Claims Notified'!G20+'1) Claims Notified'!E20),"")</f>
        <v>1.1840157868771573E-2</v>
      </c>
      <c r="AG44" s="174"/>
      <c r="AH44" s="175">
        <f t="shared" si="12"/>
        <v>2014</v>
      </c>
      <c r="AI44" s="127">
        <f>IFERROR('4) Settled At Cost (NY)'!D20/'1) Claims Notified'!D20,"")</f>
        <v>0.66801619433198378</v>
      </c>
      <c r="AJ44" s="128">
        <f>IFERROR('4) Settled At Cost (NY)'!E20/'1) Claims Notified'!E20,"")</f>
        <v>0.55563583815028905</v>
      </c>
      <c r="AK44" s="128">
        <f>IFERROR('4) Settled At Cost (NY)'!F20/'1) Claims Notified'!F20,"")</f>
        <v>0.5625</v>
      </c>
      <c r="AL44" s="128">
        <f>IFERROR('4) Settled At Cost (NY)'!G20/'1) Claims Notified'!G20,"")</f>
        <v>0.63763608087091761</v>
      </c>
      <c r="AM44" s="129">
        <f>IFERROR('4) Settled At Cost (NY)'!I20/'1) Claims Notified'!I20,"")</f>
        <v>0.68554095045500507</v>
      </c>
      <c r="AN44" s="96">
        <f>IFERROR(('4) Settled At Cost (NY)'!G20+'4) Settled At Cost (NY)'!E20)/('1) Claims Notified'!G20+'1) Claims Notified'!E20),"")</f>
        <v>0.58164775530340407</v>
      </c>
      <c r="AO44" s="173"/>
      <c r="AP44" s="173"/>
      <c r="AQ44" s="173"/>
      <c r="AR44" s="173"/>
      <c r="AS44" s="173"/>
    </row>
    <row r="45" spans="1:45" s="172" customFormat="1">
      <c r="A45" s="174"/>
      <c r="B45" s="175">
        <f t="shared" si="8"/>
        <v>2015</v>
      </c>
      <c r="C45" s="92">
        <f>IFERROR('6) Incurred (NY)'!D21/'1) Claims Notified'!D21,"")</f>
        <v>5646.4147064479157</v>
      </c>
      <c r="D45" s="93">
        <f>IFERROR('6) Incurred (NY)'!E21/'1) Claims Notified'!E21,"")</f>
        <v>16023.77340463882</v>
      </c>
      <c r="E45" s="93">
        <f>IFERROR('6) Incurred (NY)'!F21/'1) Claims Notified'!F21,"")</f>
        <v>17365.953337732655</v>
      </c>
      <c r="F45" s="93">
        <f>IFERROR('6) Incurred (NY)'!G21/'1) Claims Notified'!G21,"")</f>
        <v>19427.97499709731</v>
      </c>
      <c r="G45" s="94">
        <f>IFERROR('6) Incurred (NY)'!I21/'1) Claims Notified'!I21,"")</f>
        <v>74482.77337863174</v>
      </c>
      <c r="H45" s="95"/>
      <c r="I45" s="96"/>
      <c r="J45" s="175">
        <f t="shared" si="9"/>
        <v>2015</v>
      </c>
      <c r="K45" s="92">
        <f>IFERROR('6) Incurred (NY)'!D21/('1) Claims Notified'!D21-'2) Nil Settled (NY)'!D21),"")</f>
        <v>8913.2689294642096</v>
      </c>
      <c r="L45" s="93">
        <f>IFERROR('6) Incurred (NY)'!E21/('1) Claims Notified'!E21-'2) Nil Settled (NY)'!E21),"")</f>
        <v>26944.008409191007</v>
      </c>
      <c r="M45" s="93">
        <f>IFERROR('6) Incurred (NY)'!F21/('1) Claims Notified'!F21-'2) Nil Settled (NY)'!F21),"")</f>
        <v>34556.493005387201</v>
      </c>
      <c r="N45" s="93">
        <f>IFERROR('6) Incurred (NY)'!G21/('1) Claims Notified'!G21-'2) Nil Settled (NY)'!G21),"")</f>
        <v>28448.10624574963</v>
      </c>
      <c r="O45" s="94">
        <f>IFERROR('6) Incurred (NY)'!I21/('1) Claims Notified'!I21-'2) Nil Settled (NY)'!I21),"")</f>
        <v>104357.73193159942</v>
      </c>
      <c r="P45" s="174"/>
      <c r="Q45" s="174"/>
      <c r="R45" s="175">
        <f t="shared" si="10"/>
        <v>2015</v>
      </c>
      <c r="S45" s="127">
        <f>IFERROR('2) Nil Settled (NY)'!D21/'1) Claims Notified'!D21,"")</f>
        <v>0.36651583710407237</v>
      </c>
      <c r="T45" s="128">
        <f>IFERROR('2) Nil Settled (NY)'!E21/'1) Claims Notified'!E21,"")</f>
        <v>0.40529363110008271</v>
      </c>
      <c r="U45" s="128">
        <f>IFERROR('2) Nil Settled (NY)'!F21/'1) Claims Notified'!F21,"")</f>
        <v>0.49746192893401014</v>
      </c>
      <c r="V45" s="128">
        <f>IFERROR('2) Nil Settled (NY)'!G21/'1) Claims Notified'!G21,"")</f>
        <v>0.31707317073170732</v>
      </c>
      <c r="W45" s="129">
        <f>IFERROR('2) Nil Settled (NY)'!I21/'1) Claims Notified'!I21,"")</f>
        <v>0.28627450980392155</v>
      </c>
      <c r="X45" s="178">
        <f>IFERROR(('2) Nil Settled (NY)'!G21+'2) Nil Settled (NY)'!E21)/('1) Claims Notified'!G21+'1) Claims Notified'!E21),"")</f>
        <v>0.37426273458445042</v>
      </c>
      <c r="Y45" s="174"/>
      <c r="Z45" s="175">
        <f t="shared" si="11"/>
        <v>2015</v>
      </c>
      <c r="AA45" s="180">
        <f>1-IFERROR(SUM('2) Nil Settled (NY)'!D21,'4) Settled At Cost (NY)'!D21)/'1) Claims Notified'!D21,"")</f>
        <v>1.8099547511312264E-2</v>
      </c>
      <c r="AB45" s="181">
        <f>1-IFERROR(SUM('2) Nil Settled (NY)'!E21,'4) Settled At Cost (NY)'!E21)/'1) Claims Notified'!E21,"")</f>
        <v>2.0678246484698071E-2</v>
      </c>
      <c r="AC45" s="181">
        <f>1-IFERROR(SUM('2) Nil Settled (NY)'!F21,'4) Settled At Cost (NY)'!F21)/'1) Claims Notified'!F21,"")</f>
        <v>2.5380710659898442E-2</v>
      </c>
      <c r="AD45" s="181">
        <f>1-IFERROR(SUM('2) Nil Settled (NY)'!G21,'4) Settled At Cost (NY)'!G21)/'1) Claims Notified'!G21,"")</f>
        <v>2.5914634146341431E-2</v>
      </c>
      <c r="AE45" s="182">
        <f>1-IFERROR(SUM('2) Nil Settled (NY)'!I21,'4) Settled At Cost (NY)'!I21)/'1) Claims Notified'!I21,"")</f>
        <v>3.2679738562091498E-2</v>
      </c>
      <c r="AF45" s="178">
        <f>1-IFERROR(SUM('2) Nil Settled (NY)'!G21,'4) Settled At Cost (NY)'!G21,'2) Nil Settled (NY)'!E21,'4) Settled At Cost (NY)'!E21)/('1) Claims Notified'!G21+'1) Claims Notified'!E21),"")</f>
        <v>2.2520107238605869E-2</v>
      </c>
      <c r="AG45" s="174"/>
      <c r="AH45" s="175">
        <f t="shared" si="12"/>
        <v>2015</v>
      </c>
      <c r="AI45" s="127">
        <f>IFERROR('4) Settled At Cost (NY)'!D21/'1) Claims Notified'!D21,"")</f>
        <v>0.61538461538461542</v>
      </c>
      <c r="AJ45" s="128">
        <f>IFERROR('4) Settled At Cost (NY)'!E21/'1) Claims Notified'!E21,"")</f>
        <v>0.57402812241521917</v>
      </c>
      <c r="AK45" s="128">
        <f>IFERROR('4) Settled At Cost (NY)'!F21/'1) Claims Notified'!F21,"")</f>
        <v>0.47715736040609136</v>
      </c>
      <c r="AL45" s="128">
        <f>IFERROR('4) Settled At Cost (NY)'!G21/'1) Claims Notified'!G21,"")</f>
        <v>0.65701219512195119</v>
      </c>
      <c r="AM45" s="129">
        <f>IFERROR('4) Settled At Cost (NY)'!I21/'1) Claims Notified'!I21,"")</f>
        <v>0.68104575163398695</v>
      </c>
      <c r="AN45" s="96">
        <f>IFERROR(('4) Settled At Cost (NY)'!G21+'4) Settled At Cost (NY)'!E21)/('1) Claims Notified'!G21+'1) Claims Notified'!E21),"")</f>
        <v>0.60321715817694366</v>
      </c>
      <c r="AO45" s="173"/>
      <c r="AP45" s="173"/>
      <c r="AQ45" s="173"/>
      <c r="AR45" s="173"/>
      <c r="AS45" s="173"/>
    </row>
    <row r="46" spans="1:45" s="172" customFormat="1">
      <c r="A46" s="174"/>
      <c r="B46" s="175">
        <f t="shared" si="8"/>
        <v>2016</v>
      </c>
      <c r="C46" s="92">
        <f>IFERROR('6) Incurred (NY)'!D22/'1) Claims Notified'!D22,"")</f>
        <v>6492.7582588254581</v>
      </c>
      <c r="D46" s="93">
        <f>IFERROR('6) Incurred (NY)'!E22/'1) Claims Notified'!E22,"")</f>
        <v>18015.649418731085</v>
      </c>
      <c r="E46" s="93">
        <f>IFERROR('6) Incurred (NY)'!F22/'1) Claims Notified'!F22,"")</f>
        <v>28472.860551482616</v>
      </c>
      <c r="F46" s="93">
        <f>IFERROR('6) Incurred (NY)'!G22/'1) Claims Notified'!G22,"")</f>
        <v>21499.796951532739</v>
      </c>
      <c r="G46" s="94">
        <f>IFERROR('6) Incurred (NY)'!I22/'1) Claims Notified'!I22,"")</f>
        <v>79558.871926237058</v>
      </c>
      <c r="H46" s="95"/>
      <c r="I46" s="96"/>
      <c r="J46" s="175">
        <f t="shared" si="9"/>
        <v>2016</v>
      </c>
      <c r="K46" s="92">
        <f>IFERROR('6) Incurred (NY)'!D22/('1) Claims Notified'!D22-'2) Nil Settled (NY)'!D22),"")</f>
        <v>10571.542293215811</v>
      </c>
      <c r="L46" s="93">
        <f>IFERROR('6) Incurred (NY)'!E22/('1) Claims Notified'!E22-'2) Nil Settled (NY)'!E22),"")</f>
        <v>29195.949499178907</v>
      </c>
      <c r="M46" s="93">
        <f>IFERROR('6) Incurred (NY)'!F22/('1) Claims Notified'!F22-'2) Nil Settled (NY)'!F22),"")</f>
        <v>50722.145026138431</v>
      </c>
      <c r="N46" s="93">
        <f>IFERROR('6) Incurred (NY)'!G22/('1) Claims Notified'!G22-'2) Nil Settled (NY)'!G22),"")</f>
        <v>30950.864506062557</v>
      </c>
      <c r="O46" s="94">
        <f>IFERROR('6) Incurred (NY)'!I22/('1) Claims Notified'!I22-'2) Nil Settled (NY)'!I22),"")</f>
        <v>111235.80395894346</v>
      </c>
      <c r="P46" s="174"/>
      <c r="Q46" s="174"/>
      <c r="R46" s="175">
        <f t="shared" si="10"/>
        <v>2016</v>
      </c>
      <c r="S46" s="127">
        <f>IFERROR('2) Nil Settled (NY)'!D22/'1) Claims Notified'!D22,"")</f>
        <v>0.38582677165354329</v>
      </c>
      <c r="T46" s="128">
        <f>IFERROR('2) Nil Settled (NY)'!E22/'1) Claims Notified'!E22,"")</f>
        <v>0.38294010889292196</v>
      </c>
      <c r="U46" s="128">
        <f>IFERROR('2) Nil Settled (NY)'!F22/'1) Claims Notified'!F22,"")</f>
        <v>0.43865030674846628</v>
      </c>
      <c r="V46" s="128">
        <f>IFERROR('2) Nil Settled (NY)'!G22/'1) Claims Notified'!G22,"")</f>
        <v>0.30535714285714288</v>
      </c>
      <c r="W46" s="129">
        <f>IFERROR('2) Nil Settled (NY)'!I22/'1) Claims Notified'!I22,"")</f>
        <v>0.28477280610475197</v>
      </c>
      <c r="X46" s="178">
        <f>IFERROR(('2) Nil Settled (NY)'!G22+'2) Nil Settled (NY)'!E22)/('1) Claims Notified'!G22+'1) Claims Notified'!E22),"")</f>
        <v>0.35679903730445245</v>
      </c>
      <c r="Y46" s="174"/>
      <c r="Z46" s="175">
        <f t="shared" si="11"/>
        <v>2016</v>
      </c>
      <c r="AA46" s="180">
        <f>1-IFERROR(SUM('2) Nil Settled (NY)'!D22,'4) Settled At Cost (NY)'!D22)/'1) Claims Notified'!D22,"")</f>
        <v>2.7559055118110187E-2</v>
      </c>
      <c r="AB46" s="181">
        <f>1-IFERROR(SUM('2) Nil Settled (NY)'!E22,'4) Settled At Cost (NY)'!E22)/'1) Claims Notified'!E22,"")</f>
        <v>5.4446460980036249E-2</v>
      </c>
      <c r="AC46" s="181">
        <f>1-IFERROR(SUM('2) Nil Settled (NY)'!F22,'4) Settled At Cost (NY)'!F22)/'1) Claims Notified'!F22,"")</f>
        <v>4.9079754601227044E-2</v>
      </c>
      <c r="AD46" s="181">
        <f>1-IFERROR(SUM('2) Nil Settled (NY)'!G22,'4) Settled At Cost (NY)'!G22)/'1) Claims Notified'!G22,"")</f>
        <v>6.7857142857142838E-2</v>
      </c>
      <c r="AE46" s="182">
        <f>1-IFERROR(SUM('2) Nil Settled (NY)'!I22,'4) Settled At Cost (NY)'!I22)/'1) Claims Notified'!I22,"")</f>
        <v>6.902532084634061E-2</v>
      </c>
      <c r="AF46" s="178">
        <f>1-IFERROR(SUM('2) Nil Settled (NY)'!G22,'4) Settled At Cost (NY)'!G22,'2) Nil Settled (NY)'!E22,'4) Settled At Cost (NY)'!E22)/('1) Claims Notified'!G22+'1) Claims Notified'!E22),"")</f>
        <v>5.8965102286401949E-2</v>
      </c>
      <c r="AG46" s="174"/>
      <c r="AH46" s="175">
        <f t="shared" si="12"/>
        <v>2016</v>
      </c>
      <c r="AI46" s="127">
        <f>IFERROR('4) Settled At Cost (NY)'!D22/'1) Claims Notified'!D22,"")</f>
        <v>0.58661417322834641</v>
      </c>
      <c r="AJ46" s="128">
        <f>IFERROR('4) Settled At Cost (NY)'!E22/'1) Claims Notified'!E22,"")</f>
        <v>0.56261343012704179</v>
      </c>
      <c r="AK46" s="128">
        <f>IFERROR('4) Settled At Cost (NY)'!F22/'1) Claims Notified'!F22,"")</f>
        <v>0.51226993865030679</v>
      </c>
      <c r="AL46" s="128">
        <f>IFERROR('4) Settled At Cost (NY)'!G22/'1) Claims Notified'!G22,"")</f>
        <v>0.62678571428571428</v>
      </c>
      <c r="AM46" s="129">
        <f>IFERROR('4) Settled At Cost (NY)'!I22/'1) Claims Notified'!I22,"")</f>
        <v>0.64620187304890742</v>
      </c>
      <c r="AN46" s="96">
        <f>IFERROR(('4) Settled At Cost (NY)'!G22+'4) Settled At Cost (NY)'!E22)/('1) Claims Notified'!G22+'1) Claims Notified'!E22),"")</f>
        <v>0.58423586040914566</v>
      </c>
      <c r="AO46" s="173"/>
      <c r="AP46" s="173"/>
      <c r="AQ46" s="173"/>
      <c r="AR46" s="173"/>
      <c r="AS46" s="173"/>
    </row>
    <row r="47" spans="1:45" s="172" customFormat="1">
      <c r="A47" s="174"/>
      <c r="B47" s="175">
        <f t="shared" si="8"/>
        <v>2017</v>
      </c>
      <c r="C47" s="92">
        <f>IFERROR('6) Incurred (NY)'!D23/'1) Claims Notified'!D23,"")</f>
        <v>8145.5701410678648</v>
      </c>
      <c r="D47" s="93">
        <f>IFERROR('6) Incurred (NY)'!E23/'1) Claims Notified'!E23,"")</f>
        <v>20567.483267957825</v>
      </c>
      <c r="E47" s="93">
        <f>IFERROR('6) Incurred (NY)'!F23/'1) Claims Notified'!F23,"")</f>
        <v>44122.584361740046</v>
      </c>
      <c r="F47" s="93">
        <f>IFERROR('6) Incurred (NY)'!G23/'1) Claims Notified'!G23,"")</f>
        <v>19336.622081794922</v>
      </c>
      <c r="G47" s="94">
        <f>IFERROR('6) Incurred (NY)'!I23/'1) Claims Notified'!I23,"")</f>
        <v>88075.714630518676</v>
      </c>
      <c r="H47" s="95"/>
      <c r="I47" s="96"/>
      <c r="J47" s="175">
        <f t="shared" si="9"/>
        <v>2017</v>
      </c>
      <c r="K47" s="92">
        <f>IFERROR('6) Incurred (NY)'!D23/('1) Claims Notified'!D23-'2) Nil Settled (NY)'!D23),"")</f>
        <v>11985.112013729809</v>
      </c>
      <c r="L47" s="93">
        <f>IFERROR('6) Incurred (NY)'!E23/('1) Claims Notified'!E23-'2) Nil Settled (NY)'!E23),"")</f>
        <v>31068.793483755759</v>
      </c>
      <c r="M47" s="93">
        <f>IFERROR('6) Incurred (NY)'!F23/('1) Claims Notified'!F23-'2) Nil Settled (NY)'!F23),"")</f>
        <v>71953.752959145306</v>
      </c>
      <c r="N47" s="93">
        <f>IFERROR('6) Incurred (NY)'!G23/('1) Claims Notified'!G23-'2) Nil Settled (NY)'!G23),"")</f>
        <v>27737.365351263667</v>
      </c>
      <c r="O47" s="94">
        <f>IFERROR('6) Incurred (NY)'!I23/('1) Claims Notified'!I23-'2) Nil Settled (NY)'!I23),"")</f>
        <v>119448.3306598591</v>
      </c>
      <c r="P47" s="174"/>
      <c r="Q47" s="174"/>
      <c r="R47" s="175">
        <f t="shared" si="10"/>
        <v>2017</v>
      </c>
      <c r="S47" s="127">
        <f>IFERROR('2) Nil Settled (NY)'!D23/'1) Claims Notified'!D23,"")</f>
        <v>0.32035928143712578</v>
      </c>
      <c r="T47" s="128">
        <f>IFERROR('2) Nil Settled (NY)'!E23/'1) Claims Notified'!E23,"")</f>
        <v>0.33800186741363214</v>
      </c>
      <c r="U47" s="128">
        <f>IFERROR('2) Nil Settled (NY)'!F23/'1) Claims Notified'!F23,"")</f>
        <v>0.3867924528301887</v>
      </c>
      <c r="V47" s="128">
        <f>IFERROR('2) Nil Settled (NY)'!G23/'1) Claims Notified'!G23,"")</f>
        <v>0.30286738351254483</v>
      </c>
      <c r="W47" s="129">
        <f>IFERROR('2) Nil Settled (NY)'!I23/'1) Claims Notified'!I23,"")</f>
        <v>0.26264591439688717</v>
      </c>
      <c r="X47" s="178">
        <f>IFERROR(('2) Nil Settled (NY)'!G23+'2) Nil Settled (NY)'!E23)/('1) Claims Notified'!G23+'1) Claims Notified'!E23),"")</f>
        <v>0.32596685082872928</v>
      </c>
      <c r="Y47" s="174"/>
      <c r="Z47" s="175">
        <f t="shared" si="11"/>
        <v>2017</v>
      </c>
      <c r="AA47" s="180">
        <f>1-IFERROR(SUM('2) Nil Settled (NY)'!D23,'4) Settled At Cost (NY)'!D23)/'1) Claims Notified'!D23,"")</f>
        <v>5.9880239520958112E-2</v>
      </c>
      <c r="AB47" s="181">
        <f>1-IFERROR(SUM('2) Nil Settled (NY)'!E23,'4) Settled At Cost (NY)'!E23)/'1) Claims Notified'!E23,"")</f>
        <v>0.10737628384687203</v>
      </c>
      <c r="AC47" s="181">
        <f>1-IFERROR(SUM('2) Nil Settled (NY)'!F23,'4) Settled At Cost (NY)'!F23)/'1) Claims Notified'!F23,"")</f>
        <v>0.16352201257861632</v>
      </c>
      <c r="AD47" s="181">
        <f>1-IFERROR(SUM('2) Nil Settled (NY)'!G23,'4) Settled At Cost (NY)'!G23)/'1) Claims Notified'!G23,"")</f>
        <v>0.10394265232974909</v>
      </c>
      <c r="AE47" s="182">
        <f>1-IFERROR(SUM('2) Nil Settled (NY)'!I23,'4) Settled At Cost (NY)'!I23)/'1) Claims Notified'!I23,"")</f>
        <v>0.13073929961089492</v>
      </c>
      <c r="AF47" s="178">
        <f>1-IFERROR(SUM('2) Nil Settled (NY)'!G23,'4) Settled At Cost (NY)'!G23,'2) Nil Settled (NY)'!E23,'4) Settled At Cost (NY)'!E23)/('1) Claims Notified'!G23+'1) Claims Notified'!E23),"")</f>
        <v>0.10620012277470836</v>
      </c>
      <c r="AG47" s="174"/>
      <c r="AH47" s="175">
        <f t="shared" si="12"/>
        <v>2017</v>
      </c>
      <c r="AI47" s="127">
        <f>IFERROR('4) Settled At Cost (NY)'!D23/'1) Claims Notified'!D23,"")</f>
        <v>0.61976047904191611</v>
      </c>
      <c r="AJ47" s="128">
        <f>IFERROR('4) Settled At Cost (NY)'!E23/'1) Claims Notified'!E23,"")</f>
        <v>0.55462184873949583</v>
      </c>
      <c r="AK47" s="128">
        <f>IFERROR('4) Settled At Cost (NY)'!F23/'1) Claims Notified'!F23,"")</f>
        <v>0.44968553459119498</v>
      </c>
      <c r="AL47" s="128">
        <f>IFERROR('4) Settled At Cost (NY)'!G23/'1) Claims Notified'!G23,"")</f>
        <v>0.59318996415770608</v>
      </c>
      <c r="AM47" s="129">
        <f>IFERROR('4) Settled At Cost (NY)'!I23/'1) Claims Notified'!I23,"")</f>
        <v>0.60661478599221785</v>
      </c>
      <c r="AN47" s="96">
        <f>IFERROR(('4) Settled At Cost (NY)'!G23+'4) Settled At Cost (NY)'!E23)/('1) Claims Notified'!G23+'1) Claims Notified'!E23),"")</f>
        <v>0.5678330263965623</v>
      </c>
      <c r="AO47" s="173"/>
      <c r="AP47" s="173"/>
      <c r="AQ47" s="173"/>
      <c r="AR47" s="173"/>
      <c r="AS47" s="173"/>
    </row>
    <row r="48" spans="1:45" s="172" customFormat="1">
      <c r="A48" s="174"/>
      <c r="B48" s="175">
        <f t="shared" si="8"/>
        <v>2018</v>
      </c>
      <c r="C48" s="92">
        <f>IFERROR('6) Incurred (NY)'!D24/'1) Claims Notified'!D24,"")</f>
        <v>9222.2219280272111</v>
      </c>
      <c r="D48" s="93">
        <f>IFERROR('6) Incurred (NY)'!E24/'1) Claims Notified'!E24,"")</f>
        <v>19725.406434483135</v>
      </c>
      <c r="E48" s="93">
        <f>IFERROR('6) Incurred (NY)'!F24/'1) Claims Notified'!F24,"")</f>
        <v>36413.074733036767</v>
      </c>
      <c r="F48" s="93">
        <f>IFERROR('6) Incurred (NY)'!G24/'1) Claims Notified'!G24,"")</f>
        <v>21550.468422828446</v>
      </c>
      <c r="G48" s="94">
        <f>IFERROR('6) Incurred (NY)'!I24/'1) Claims Notified'!I24,"")</f>
        <v>101367.93641908493</v>
      </c>
      <c r="H48" s="95"/>
      <c r="I48" s="96"/>
      <c r="J48" s="175">
        <f t="shared" si="9"/>
        <v>2018</v>
      </c>
      <c r="K48" s="92">
        <f>IFERROR('6) Incurred (NY)'!D24/('1) Claims Notified'!D24-'2) Nil Settled (NY)'!D24),"")</f>
        <v>12213.212823603604</v>
      </c>
      <c r="L48" s="93">
        <f>IFERROR('6) Incurred (NY)'!E24/('1) Claims Notified'!E24-'2) Nil Settled (NY)'!E24),"")</f>
        <v>30416.053809873112</v>
      </c>
      <c r="M48" s="93">
        <f>IFERROR('6) Incurred (NY)'!F24/('1) Claims Notified'!F24-'2) Nil Settled (NY)'!F24),"")</f>
        <v>60188.67058813724</v>
      </c>
      <c r="N48" s="93">
        <f>IFERROR('6) Incurred (NY)'!G24/('1) Claims Notified'!G24-'2) Nil Settled (NY)'!G24),"")</f>
        <v>32273.14051613821</v>
      </c>
      <c r="O48" s="94">
        <f>IFERROR('6) Incurred (NY)'!I24/('1) Claims Notified'!I24-'2) Nil Settled (NY)'!I24),"")</f>
        <v>132138.5587772968</v>
      </c>
      <c r="P48" s="174"/>
      <c r="Q48" s="174"/>
      <c r="R48" s="175">
        <f t="shared" si="10"/>
        <v>2018</v>
      </c>
      <c r="S48" s="127">
        <f>IFERROR('2) Nil Settled (NY)'!D24/'1) Claims Notified'!D24,"")</f>
        <v>0.24489795918367346</v>
      </c>
      <c r="T48" s="128">
        <f>IFERROR('2) Nil Settled (NY)'!E24/'1) Claims Notified'!E24,"")</f>
        <v>0.35148042024832854</v>
      </c>
      <c r="U48" s="128">
        <f>IFERROR('2) Nil Settled (NY)'!F24/'1) Claims Notified'!F24,"")</f>
        <v>0.39501779359430605</v>
      </c>
      <c r="V48" s="128">
        <f>IFERROR('2) Nil Settled (NY)'!G24/'1) Claims Notified'!G24,"")</f>
        <v>0.33224755700325731</v>
      </c>
      <c r="W48" s="129">
        <f>IFERROR('2) Nil Settled (NY)'!I24/'1) Claims Notified'!I24,"")</f>
        <v>0.23286633850814087</v>
      </c>
      <c r="X48" s="178">
        <f>IFERROR(('2) Nil Settled (NY)'!G24+'2) Nil Settled (NY)'!E24)/('1) Claims Notified'!G24+'1) Claims Notified'!E24),"")</f>
        <v>0.3443708609271523</v>
      </c>
      <c r="Y48" s="174"/>
      <c r="Z48" s="175">
        <f t="shared" si="11"/>
        <v>2018</v>
      </c>
      <c r="AA48" s="180">
        <f>1-IFERROR(SUM('2) Nil Settled (NY)'!D24,'4) Settled At Cost (NY)'!D24)/'1) Claims Notified'!D24,"")</f>
        <v>8.5714285714285743E-2</v>
      </c>
      <c r="AB48" s="181">
        <f>1-IFERROR(SUM('2) Nil Settled (NY)'!E24,'4) Settled At Cost (NY)'!E24)/'1) Claims Notified'!E24,"")</f>
        <v>0.22254059216809929</v>
      </c>
      <c r="AC48" s="181">
        <f>1-IFERROR(SUM('2) Nil Settled (NY)'!F24,'4) Settled At Cost (NY)'!F24)/'1) Claims Notified'!F24,"")</f>
        <v>0.24199288256227758</v>
      </c>
      <c r="AD48" s="181">
        <f>1-IFERROR(SUM('2) Nil Settled (NY)'!G24,'4) Settled At Cost (NY)'!G24)/'1) Claims Notified'!G24,"")</f>
        <v>0.23289902280130292</v>
      </c>
      <c r="AE48" s="182">
        <f>1-IFERROR(SUM('2) Nil Settled (NY)'!I24,'4) Settled At Cost (NY)'!I24)/'1) Claims Notified'!I24,"")</f>
        <v>0.27300265051117001</v>
      </c>
      <c r="AF48" s="178">
        <f>1-IFERROR(SUM('2) Nil Settled (NY)'!G24,'4) Settled At Cost (NY)'!G24,'2) Nil Settled (NY)'!E24,'4) Settled At Cost (NY)'!E24)/('1) Claims Notified'!G24+'1) Claims Notified'!E24),"")</f>
        <v>0.22636965683323296</v>
      </c>
      <c r="AG48" s="174"/>
      <c r="AH48" s="175">
        <f t="shared" si="12"/>
        <v>2018</v>
      </c>
      <c r="AI48" s="127">
        <f>IFERROR('4) Settled At Cost (NY)'!D24/'1) Claims Notified'!D24,"")</f>
        <v>0.66938775510204085</v>
      </c>
      <c r="AJ48" s="128">
        <f>IFERROR('4) Settled At Cost (NY)'!E24/'1) Claims Notified'!E24,"")</f>
        <v>0.42597898758357211</v>
      </c>
      <c r="AK48" s="128">
        <f>IFERROR('4) Settled At Cost (NY)'!F24/'1) Claims Notified'!F24,"")</f>
        <v>0.36298932384341637</v>
      </c>
      <c r="AL48" s="128">
        <f>IFERROR('4) Settled At Cost (NY)'!G24/'1) Claims Notified'!G24,"")</f>
        <v>0.43485342019543977</v>
      </c>
      <c r="AM48" s="129">
        <f>IFERROR('4) Settled At Cost (NY)'!I24/'1) Claims Notified'!I24,"")</f>
        <v>0.49413101098068912</v>
      </c>
      <c r="AN48" s="96">
        <f>IFERROR(('4) Settled At Cost (NY)'!G24+'4) Settled At Cost (NY)'!E24)/('1) Claims Notified'!G24+'1) Claims Notified'!E24),"")</f>
        <v>0.42925948223961469</v>
      </c>
      <c r="AO48" s="173"/>
      <c r="AP48" s="173"/>
      <c r="AQ48" s="173"/>
      <c r="AR48" s="173"/>
      <c r="AS48" s="173"/>
    </row>
    <row r="49" spans="1:45" s="172" customFormat="1">
      <c r="A49" s="174"/>
      <c r="B49" s="175">
        <f>B48+1</f>
        <v>2019</v>
      </c>
      <c r="C49" s="92">
        <f>IFERROR('6) Incurred (NY)'!D25/'1) Claims Notified'!D25,"")</f>
        <v>9501.8180183096883</v>
      </c>
      <c r="D49" s="93">
        <f>IFERROR('6) Incurred (NY)'!E25/'1) Claims Notified'!E25,"")</f>
        <v>20637.077555742548</v>
      </c>
      <c r="E49" s="93">
        <f>IFERROR('6) Incurred (NY)'!F25/'1) Claims Notified'!F25,"")</f>
        <v>43617.666741120338</v>
      </c>
      <c r="F49" s="93">
        <f>IFERROR('6) Incurred (NY)'!G25/'1) Claims Notified'!G25,"")</f>
        <v>22869.092699856046</v>
      </c>
      <c r="G49" s="94">
        <f>IFERROR('6) Incurred (NY)'!I25/'1) Claims Notified'!I25,"")</f>
        <v>102484.1574535785</v>
      </c>
      <c r="H49" s="95"/>
      <c r="I49" s="96"/>
      <c r="J49" s="175">
        <f>J48+1</f>
        <v>2019</v>
      </c>
      <c r="K49" s="92">
        <f>IFERROR('6) Incurred (NY)'!D25/('1) Claims Notified'!D25-'2) Nil Settled (NY)'!D25),"")</f>
        <v>12010.956109724801</v>
      </c>
      <c r="L49" s="93">
        <f>IFERROR('6) Incurred (NY)'!E25/('1) Claims Notified'!E25-'2) Nil Settled (NY)'!E25),"")</f>
        <v>30102.403824849272</v>
      </c>
      <c r="M49" s="93">
        <f>IFERROR('6) Incurred (NY)'!F25/('1) Claims Notified'!F25-'2) Nil Settled (NY)'!F25),"")</f>
        <v>60329.416450361845</v>
      </c>
      <c r="N49" s="93">
        <f>IFERROR('6) Incurred (NY)'!G25/('1) Claims Notified'!G25-'2) Nil Settled (NY)'!G25),"")</f>
        <v>31354.729727960526</v>
      </c>
      <c r="O49" s="94">
        <f>IFERROR('6) Incurred (NY)'!I25/('1) Claims Notified'!I25-'2) Nil Settled (NY)'!I25),"")</f>
        <v>130425.0092341819</v>
      </c>
      <c r="P49" s="174"/>
      <c r="Q49" s="174"/>
      <c r="R49" s="175">
        <f>R48+1</f>
        <v>2019</v>
      </c>
      <c r="S49" s="127">
        <f>IFERROR('2) Nil Settled (NY)'!D25/'1) Claims Notified'!D25,"")</f>
        <v>0.2089041095890411</v>
      </c>
      <c r="T49" s="128">
        <f>IFERROR('2) Nil Settled (NY)'!E25/'1) Claims Notified'!E25,"")</f>
        <v>0.31443755535872453</v>
      </c>
      <c r="U49" s="128">
        <f>IFERROR('2) Nil Settled (NY)'!F25/'1) Claims Notified'!F25,"")</f>
        <v>0.2770083102493075</v>
      </c>
      <c r="V49" s="128">
        <f>IFERROR('2) Nil Settled (NY)'!G25/'1) Claims Notified'!G25,"")</f>
        <v>0.2706333973128599</v>
      </c>
      <c r="W49" s="129">
        <f>IFERROR('2) Nil Settled (NY)'!I25/'1) Claims Notified'!I25,"")</f>
        <v>0.21422924901185772</v>
      </c>
      <c r="X49" s="178">
        <f>IFERROR(('2) Nil Settled (NY)'!G25+'2) Nil Settled (NY)'!E25)/('1) Claims Notified'!G25+'1) Claims Notified'!E25),"")</f>
        <v>0.3006060606060606</v>
      </c>
      <c r="Y49" s="174"/>
      <c r="Z49" s="175">
        <f>Z48+1</f>
        <v>2019</v>
      </c>
      <c r="AA49" s="180">
        <f>1-IFERROR(SUM('2) Nil Settled (NY)'!D25,'4) Settled At Cost (NY)'!D25)/'1) Claims Notified'!D25,"")</f>
        <v>0.31164383561643838</v>
      </c>
      <c r="AB49" s="181">
        <f>1-IFERROR(SUM('2) Nil Settled (NY)'!E25,'4) Settled At Cost (NY)'!E25)/'1) Claims Notified'!E25,"")</f>
        <v>0.36846767050487161</v>
      </c>
      <c r="AC49" s="181">
        <f>1-IFERROR(SUM('2) Nil Settled (NY)'!F25,'4) Settled At Cost (NY)'!F25)/'1) Claims Notified'!F25,"")</f>
        <v>0.4182825484764543</v>
      </c>
      <c r="AD49" s="181">
        <f>1-IFERROR(SUM('2) Nil Settled (NY)'!G25,'4) Settled At Cost (NY)'!G25)/'1) Claims Notified'!G25,"")</f>
        <v>0.36852207293666028</v>
      </c>
      <c r="AE49" s="182">
        <f>1-IFERROR(SUM('2) Nil Settled (NY)'!I25,'4) Settled At Cost (NY)'!I25)/'1) Claims Notified'!I25,"")</f>
        <v>0.4537549407114625</v>
      </c>
      <c r="AF49" s="178">
        <f>1-IFERROR(SUM('2) Nil Settled (NY)'!G25,'4) Settled At Cost (NY)'!G25,'2) Nil Settled (NY)'!E25,'4) Settled At Cost (NY)'!E25)/('1) Claims Notified'!G25+'1) Claims Notified'!E25),"")</f>
        <v>0.36848484848484853</v>
      </c>
      <c r="AG49" s="174"/>
      <c r="AH49" s="175">
        <f>AH48+1</f>
        <v>2019</v>
      </c>
      <c r="AI49" s="127">
        <f>IFERROR('4) Settled At Cost (NY)'!D25/'1) Claims Notified'!D25,"")</f>
        <v>0.47945205479452052</v>
      </c>
      <c r="AJ49" s="128">
        <f>IFERROR('4) Settled At Cost (NY)'!E25/'1) Claims Notified'!E25,"")</f>
        <v>0.31709477413640391</v>
      </c>
      <c r="AK49" s="128">
        <f>IFERROR('4) Settled At Cost (NY)'!F25/'1) Claims Notified'!F25,"")</f>
        <v>0.3047091412742382</v>
      </c>
      <c r="AL49" s="128">
        <f>IFERROR('4) Settled At Cost (NY)'!G25/'1) Claims Notified'!G25,"")</f>
        <v>0.36084452975047987</v>
      </c>
      <c r="AM49" s="129">
        <f>IFERROR('4) Settled At Cost (NY)'!I25/'1) Claims Notified'!I25,"")</f>
        <v>0.33201581027667987</v>
      </c>
      <c r="AN49" s="96">
        <f>IFERROR(('4) Settled At Cost (NY)'!G25+'4) Settled At Cost (NY)'!E25)/('1) Claims Notified'!G25+'1) Claims Notified'!E25),"")</f>
        <v>0.33090909090909093</v>
      </c>
      <c r="AO49" s="173"/>
      <c r="AP49" s="173"/>
      <c r="AQ49" s="173"/>
      <c r="AR49" s="173"/>
      <c r="AS49" s="173"/>
    </row>
    <row r="50" spans="1:45" s="172" customFormat="1">
      <c r="A50" s="174"/>
      <c r="B50" s="175">
        <f>B49+1</f>
        <v>2020</v>
      </c>
      <c r="C50" s="92">
        <f>IFERROR('6) Incurred (NY)'!D26/'1) Claims Notified'!D26,"")</f>
        <v>10569.94221055341</v>
      </c>
      <c r="D50" s="93">
        <f>IFERROR('6) Incurred (NY)'!E26/'1) Claims Notified'!E26,"")</f>
        <v>27027.872476831162</v>
      </c>
      <c r="E50" s="93">
        <f>IFERROR('6) Incurred (NY)'!F26/'1) Claims Notified'!F26,"")</f>
        <v>71311.140879507584</v>
      </c>
      <c r="F50" s="93">
        <f>IFERROR('6) Incurred (NY)'!G26/'1) Claims Notified'!G26,"")</f>
        <v>26331.001546088431</v>
      </c>
      <c r="G50" s="94">
        <f>IFERROR('6) Incurred (NY)'!I26/'1) Claims Notified'!I26,"")</f>
        <v>106082.79507040163</v>
      </c>
      <c r="H50" s="95"/>
      <c r="I50" s="96"/>
      <c r="J50" s="175">
        <f>J49+1</f>
        <v>2020</v>
      </c>
      <c r="K50" s="92">
        <f>IFERROR('6) Incurred (NY)'!D26/('1) Claims Notified'!D26-'2) Nil Settled (NY)'!D26),"")</f>
        <v>13036.26205968254</v>
      </c>
      <c r="L50" s="93">
        <f>IFERROR('6) Incurred (NY)'!E26/('1) Claims Notified'!E26-'2) Nil Settled (NY)'!E26),"")</f>
        <v>33690.732404963637</v>
      </c>
      <c r="M50" s="93">
        <f>IFERROR('6) Incurred (NY)'!F26/('1) Claims Notified'!F26-'2) Nil Settled (NY)'!F26),"")</f>
        <v>83449.207412189731</v>
      </c>
      <c r="N50" s="93">
        <f>IFERROR('6) Incurred (NY)'!G26/('1) Claims Notified'!G26-'2) Nil Settled (NY)'!G26),"")</f>
        <v>32802.179892161017</v>
      </c>
      <c r="O50" s="94">
        <f>IFERROR('6) Incurred (NY)'!I26/('1) Claims Notified'!I26-'2) Nil Settled (NY)'!I26),"")</f>
        <v>124912.64111455431</v>
      </c>
      <c r="P50" s="174"/>
      <c r="Q50" s="174"/>
      <c r="R50" s="175">
        <f>R49+1</f>
        <v>2020</v>
      </c>
      <c r="S50" s="127">
        <f>IFERROR('2) Nil Settled (NY)'!D26/'1) Claims Notified'!D26,"")</f>
        <v>0.1891891891891892</v>
      </c>
      <c r="T50" s="128">
        <f>IFERROR('2) Nil Settled (NY)'!E26/'1) Claims Notified'!E26,"")</f>
        <v>0.19776536312849163</v>
      </c>
      <c r="U50" s="128">
        <f>IFERROR('2) Nil Settled (NY)'!F26/'1) Claims Notified'!F26,"")</f>
        <v>0.14545454545454545</v>
      </c>
      <c r="V50" s="128">
        <f>IFERROR('2) Nil Settled (NY)'!G26/'1) Claims Notified'!G26,"")</f>
        <v>0.19727891156462585</v>
      </c>
      <c r="W50" s="129">
        <f>IFERROR('2) Nil Settled (NY)'!I26/'1) Claims Notified'!I26,"")</f>
        <v>0.15074411905904944</v>
      </c>
      <c r="X50" s="178">
        <f>IFERROR(('2) Nil Settled (NY)'!G26+'2) Nil Settled (NY)'!E26)/('1) Claims Notified'!G26+'1) Claims Notified'!E26),"")</f>
        <v>0.19760479041916168</v>
      </c>
      <c r="Y50" s="174"/>
      <c r="Z50" s="175">
        <f>Z49+1</f>
        <v>2020</v>
      </c>
      <c r="AA50" s="180">
        <f>1-IFERROR(SUM('2) Nil Settled (NY)'!D26,'4) Settled At Cost (NY)'!D26)/'1) Claims Notified'!D26,"")</f>
        <v>0.38738738738738743</v>
      </c>
      <c r="AB50" s="181">
        <f>1-IFERROR(SUM('2) Nil Settled (NY)'!E26,'4) Settled At Cost (NY)'!E26)/'1) Claims Notified'!E26,"")</f>
        <v>0.65698324022346366</v>
      </c>
      <c r="AC50" s="181">
        <f>1-IFERROR(SUM('2) Nil Settled (NY)'!F26,'4) Settled At Cost (NY)'!F26)/'1) Claims Notified'!F26,"")</f>
        <v>0.68181818181818188</v>
      </c>
      <c r="AD50" s="181">
        <f>1-IFERROR(SUM('2) Nil Settled (NY)'!G26,'4) Settled At Cost (NY)'!G26)/'1) Claims Notified'!G26,"")</f>
        <v>0.58730158730158732</v>
      </c>
      <c r="AE50" s="182">
        <f>1-IFERROR(SUM('2) Nil Settled (NY)'!I26,'4) Settled At Cost (NY)'!I26)/'1) Claims Notified'!I26,"")</f>
        <v>0.62746039366298612</v>
      </c>
      <c r="AF50" s="178">
        <f>1-IFERROR(SUM('2) Nil Settled (NY)'!G26,'4) Settled At Cost (NY)'!G26,'2) Nil Settled (NY)'!E26,'4) Settled At Cost (NY)'!E26)/('1) Claims Notified'!G26+'1) Claims Notified'!E26),"")</f>
        <v>0.63398203592814373</v>
      </c>
      <c r="AG50" s="174"/>
      <c r="AH50" s="175">
        <f>AH49+1</f>
        <v>2020</v>
      </c>
      <c r="AI50" s="127">
        <f>IFERROR('4) Settled At Cost (NY)'!D26/'1) Claims Notified'!D26,"")</f>
        <v>0.42342342342342343</v>
      </c>
      <c r="AJ50" s="128">
        <f>IFERROR('4) Settled At Cost (NY)'!E26/'1) Claims Notified'!E26,"")</f>
        <v>0.14525139664804471</v>
      </c>
      <c r="AK50" s="128">
        <f>IFERROR('4) Settled At Cost (NY)'!F26/'1) Claims Notified'!F26,"")</f>
        <v>0.17272727272727273</v>
      </c>
      <c r="AL50" s="128">
        <f>IFERROR('4) Settled At Cost (NY)'!G26/'1) Claims Notified'!G26,"")</f>
        <v>0.21541950113378686</v>
      </c>
      <c r="AM50" s="129">
        <f>IFERROR('4) Settled At Cost (NY)'!I26/'1) Claims Notified'!I26,"")</f>
        <v>0.22179548727796447</v>
      </c>
      <c r="AN50" s="96">
        <f>IFERROR(('4) Settled At Cost (NY)'!G26+'4) Settled At Cost (NY)'!E26)/('1) Claims Notified'!G26+'1) Claims Notified'!E26),"")</f>
        <v>0.16841317365269462</v>
      </c>
      <c r="AO50" s="173"/>
      <c r="AP50" s="173"/>
      <c r="AQ50" s="173"/>
      <c r="AR50" s="173"/>
      <c r="AS50" s="173"/>
    </row>
    <row r="51" spans="1:45">
      <c r="B51" s="176">
        <f t="shared" si="8"/>
        <v>2021</v>
      </c>
      <c r="C51" s="108">
        <f>IFERROR('6) Incurred (NY)'!D27/'1) Claims Notified'!D27,"")</f>
        <v>13314.487924823232</v>
      </c>
      <c r="D51" s="109">
        <f>IFERROR('6) Incurred (NY)'!E27/'1) Claims Notified'!E27,"")</f>
        <v>29205.890556751965</v>
      </c>
      <c r="E51" s="109">
        <f>IFERROR('6) Incurred (NY)'!F27/'1) Claims Notified'!F27,"")</f>
        <v>59108.293346475977</v>
      </c>
      <c r="F51" s="109">
        <f>IFERROR('6) Incurred (NY)'!G27/'1) Claims Notified'!G27,"")</f>
        <v>29015.477516282903</v>
      </c>
      <c r="G51" s="110">
        <f>IFERROR('6) Incurred (NY)'!I27/'1) Claims Notified'!I27,"")</f>
        <v>113377.74179129262</v>
      </c>
      <c r="H51" s="95"/>
      <c r="I51" s="174"/>
      <c r="J51" s="176">
        <f t="shared" si="9"/>
        <v>2021</v>
      </c>
      <c r="K51" s="108">
        <f>IFERROR('6) Incurred (NY)'!D27/('1) Claims Notified'!D27-'2) Nil Settled (NY)'!D27),"")</f>
        <v>14429.494302764095</v>
      </c>
      <c r="L51" s="109">
        <f>IFERROR('6) Incurred (NY)'!E27/('1) Claims Notified'!E27-'2) Nil Settled (NY)'!E27),"")</f>
        <v>31487.882623107198</v>
      </c>
      <c r="M51" s="109">
        <f>IFERROR('6) Incurred (NY)'!F27/('1) Claims Notified'!F27-'2) Nil Settled (NY)'!F27),"")</f>
        <v>65016.153906972577</v>
      </c>
      <c r="N51" s="109">
        <f>IFERROR('6) Incurred (NY)'!G27/('1) Claims Notified'!G27-'2) Nil Settled (NY)'!G27),"")</f>
        <v>30627.44848940973</v>
      </c>
      <c r="O51" s="110">
        <f>IFERROR('6) Incurred (NY)'!I27/('1) Claims Notified'!I27-'2) Nil Settled (NY)'!I27),"")</f>
        <v>119496.18524432716</v>
      </c>
      <c r="P51" s="174"/>
      <c r="Q51" s="174"/>
      <c r="R51" s="176">
        <f t="shared" si="10"/>
        <v>2021</v>
      </c>
      <c r="S51" s="131">
        <f>IFERROR('2) Nil Settled (NY)'!D27/'1) Claims Notified'!D27,"")</f>
        <v>7.7272727272727271E-2</v>
      </c>
      <c r="T51" s="132">
        <f>IFERROR('2) Nil Settled (NY)'!E27/'1) Claims Notified'!E27,"")</f>
        <v>7.2472071039816663E-2</v>
      </c>
      <c r="U51" s="132">
        <f>IFERROR('2) Nil Settled (NY)'!F27/'1) Claims Notified'!F27,"")</f>
        <v>9.0867579908675791E-2</v>
      </c>
      <c r="V51" s="132">
        <f>IFERROR('2) Nil Settled (NY)'!G27/'1) Claims Notified'!G27,"")</f>
        <v>5.2631578947368418E-2</v>
      </c>
      <c r="W51" s="133">
        <f>IFERROR('2) Nil Settled (NY)'!I27/'1) Claims Notified'!I27,"")</f>
        <v>5.1201998126756167E-2</v>
      </c>
      <c r="X51" s="178">
        <f>IFERROR(('2) Nil Settled (NY)'!G27+'2) Nil Settled (NY)'!E27)/('1) Claims Notified'!G27+'1) Claims Notified'!E27),"")</f>
        <v>6.604687197365873E-2</v>
      </c>
      <c r="Y51" s="174"/>
      <c r="Z51" s="176">
        <f t="shared" si="11"/>
        <v>2021</v>
      </c>
      <c r="AA51" s="183">
        <f>1-IFERROR(SUM('2) Nil Settled (NY)'!D27,'4) Settled At Cost (NY)'!D27)/'1) Claims Notified'!D27,"")</f>
        <v>0.53636363636363638</v>
      </c>
      <c r="AB51" s="184">
        <f>1-IFERROR(SUM('2) Nil Settled (NY)'!E27,'4) Settled At Cost (NY)'!E27)/'1) Claims Notified'!E27,"")</f>
        <v>0.74634775136064158</v>
      </c>
      <c r="AC51" s="184">
        <f>1-IFERROR(SUM('2) Nil Settled (NY)'!F27,'4) Settled At Cost (NY)'!F27)/'1) Claims Notified'!F27,"")</f>
        <v>0.77351598173515979</v>
      </c>
      <c r="AD51" s="184">
        <f>1-IFERROR(SUM('2) Nil Settled (NY)'!G27,'4) Settled At Cost (NY)'!G27)/'1) Claims Notified'!G27,"")</f>
        <v>0.82236842105263164</v>
      </c>
      <c r="AE51" s="185">
        <f>1-IFERROR(SUM('2) Nil Settled (NY)'!I27,'4) Settled At Cost (NY)'!I27)/'1) Claims Notified'!I27,"")</f>
        <v>0.81138218634316039</v>
      </c>
      <c r="AF51" s="178">
        <f>1-IFERROR(SUM('2) Nil Settled (NY)'!G27,'4) Settled At Cost (NY)'!G27,'2) Nil Settled (NY)'!E27,'4) Settled At Cost (NY)'!E27)/('1) Claims Notified'!G27+'1) Claims Notified'!E27),"")</f>
        <v>0.77096649234940928</v>
      </c>
      <c r="AG51" s="174"/>
      <c r="AH51" s="176">
        <f t="shared" si="12"/>
        <v>2021</v>
      </c>
      <c r="AI51" s="131">
        <f>IFERROR('4) Settled At Cost (NY)'!D27/'1) Claims Notified'!D27,"")</f>
        <v>0.38636363636363635</v>
      </c>
      <c r="AJ51" s="132">
        <f>IFERROR('4) Settled At Cost (NY)'!E27/'1) Claims Notified'!E27,"")</f>
        <v>0.18118017759954166</v>
      </c>
      <c r="AK51" s="132">
        <f>IFERROR('4) Settled At Cost (NY)'!F27/'1) Claims Notified'!F27,"")</f>
        <v>0.13561643835616438</v>
      </c>
      <c r="AL51" s="132">
        <f>IFERROR('4) Settled At Cost (NY)'!G27/'1) Claims Notified'!G27,"")</f>
        <v>0.125</v>
      </c>
      <c r="AM51" s="133">
        <f>IFERROR('4) Settled At Cost (NY)'!I27/'1) Claims Notified'!I27,"")</f>
        <v>0.13741581553008342</v>
      </c>
      <c r="AN51" s="96">
        <f>IFERROR(('4) Settled At Cost (NY)'!G27+'4) Settled At Cost (NY)'!E27)/('1) Claims Notified'!G27+'1) Claims Notified'!E27),"")</f>
        <v>0.162986635676932</v>
      </c>
      <c r="AO51" s="130"/>
      <c r="AP51" s="130"/>
      <c r="AQ51" s="130"/>
      <c r="AR51" s="130"/>
      <c r="AS51" s="130"/>
    </row>
    <row r="52" spans="1:45">
      <c r="J52" s="124"/>
      <c r="K52" s="125"/>
      <c r="L52" s="125"/>
      <c r="M52" s="125"/>
      <c r="N52" s="125"/>
      <c r="O52" s="125"/>
      <c r="R52" s="124"/>
      <c r="S52" s="134"/>
      <c r="T52" s="134"/>
      <c r="U52" s="134"/>
      <c r="V52" s="134"/>
      <c r="W52" s="134"/>
      <c r="Y52" s="174"/>
      <c r="Z52" s="179"/>
      <c r="AA52" s="128"/>
      <c r="AB52" s="128"/>
      <c r="AC52" s="128"/>
      <c r="AD52" s="128"/>
      <c r="AE52" s="128"/>
      <c r="AF52" s="174"/>
      <c r="AG52" s="174"/>
      <c r="AH52" s="122"/>
      <c r="AI52" s="128"/>
      <c r="AJ52" s="128"/>
      <c r="AK52" s="128"/>
      <c r="AL52" s="128"/>
      <c r="AM52" s="128"/>
      <c r="AN52" s="96"/>
      <c r="AO52" s="130"/>
      <c r="AP52" s="130"/>
      <c r="AQ52" s="130"/>
      <c r="AR52" s="130"/>
      <c r="AS52" s="130"/>
    </row>
    <row r="53" spans="1:45">
      <c r="J53" s="124"/>
      <c r="K53" s="125"/>
      <c r="L53" s="125"/>
      <c r="M53" s="125"/>
      <c r="N53" s="125"/>
      <c r="O53" s="125"/>
      <c r="R53" s="124"/>
      <c r="S53" s="134"/>
      <c r="T53" s="134"/>
      <c r="U53" s="134"/>
      <c r="V53" s="134"/>
      <c r="W53" s="134"/>
      <c r="Y53" s="174"/>
      <c r="Z53" s="179"/>
      <c r="AA53" s="128"/>
      <c r="AB53" s="128"/>
      <c r="AC53" s="128"/>
      <c r="AD53" s="128"/>
      <c r="AE53" s="128"/>
      <c r="AF53" s="174"/>
      <c r="AG53" s="174"/>
      <c r="AH53" s="122"/>
      <c r="AI53" s="128"/>
      <c r="AJ53" s="128"/>
      <c r="AK53" s="128"/>
      <c r="AL53" s="128"/>
      <c r="AM53" s="128"/>
      <c r="AN53" s="96"/>
      <c r="AO53" s="130"/>
      <c r="AP53" s="130"/>
      <c r="AQ53" s="130"/>
      <c r="AR53" s="130"/>
      <c r="AS53" s="130"/>
    </row>
    <row r="54" spans="1:45">
      <c r="J54" s="124"/>
      <c r="K54" s="96"/>
      <c r="L54" s="96"/>
      <c r="M54" s="96"/>
      <c r="N54" s="96"/>
      <c r="O54" s="96"/>
      <c r="R54" s="124"/>
      <c r="S54"/>
      <c r="T54"/>
      <c r="U54"/>
      <c r="V54"/>
      <c r="W54"/>
      <c r="X54"/>
      <c r="Y54"/>
      <c r="Z54"/>
      <c r="AA54"/>
      <c r="AB54"/>
      <c r="AC54"/>
      <c r="AD54"/>
      <c r="AE54"/>
      <c r="AF54"/>
      <c r="AG54"/>
      <c r="AH54"/>
      <c r="AI54"/>
      <c r="AJ54"/>
      <c r="AK54"/>
      <c r="AL54"/>
      <c r="AM54"/>
      <c r="AN54"/>
      <c r="AO54" s="130"/>
      <c r="AP54" s="130"/>
      <c r="AQ54" s="130"/>
      <c r="AR54" s="130"/>
      <c r="AS54" s="130"/>
    </row>
    <row r="55" spans="1:45">
      <c r="B55" s="296" t="s">
        <v>89</v>
      </c>
      <c r="C55" s="297"/>
      <c r="D55" s="297"/>
      <c r="E55" s="297"/>
      <c r="F55" s="297"/>
      <c r="G55" s="298"/>
      <c r="J55" s="296" t="s">
        <v>90</v>
      </c>
      <c r="K55" s="297"/>
      <c r="L55" s="297"/>
      <c r="M55" s="297"/>
      <c r="N55" s="297"/>
      <c r="O55" s="298"/>
      <c r="S55"/>
      <c r="T55"/>
      <c r="U55"/>
      <c r="V55"/>
      <c r="W55"/>
      <c r="X55"/>
      <c r="Y55"/>
      <c r="Z55"/>
      <c r="AA55"/>
      <c r="AB55"/>
      <c r="AC55"/>
      <c r="AD55"/>
      <c r="AE55"/>
      <c r="AF55"/>
      <c r="AG55"/>
      <c r="AH55"/>
      <c r="AI55"/>
      <c r="AJ55"/>
      <c r="AK55"/>
      <c r="AL55"/>
      <c r="AM55"/>
      <c r="AN55"/>
      <c r="AO55" s="130"/>
      <c r="AP55" s="130"/>
      <c r="AQ55" s="130"/>
      <c r="AR55" s="130"/>
      <c r="AS55" s="130"/>
    </row>
    <row r="56" spans="1:45" ht="38.25">
      <c r="B56" s="85" t="s">
        <v>3</v>
      </c>
      <c r="C56" s="86" t="s">
        <v>5</v>
      </c>
      <c r="D56" s="86" t="s">
        <v>6</v>
      </c>
      <c r="E56" s="86" t="s">
        <v>7</v>
      </c>
      <c r="F56" s="86" t="s">
        <v>8</v>
      </c>
      <c r="G56" s="87" t="s">
        <v>10</v>
      </c>
      <c r="J56" s="85" t="s">
        <v>3</v>
      </c>
      <c r="K56" s="86" t="s">
        <v>5</v>
      </c>
      <c r="L56" s="86" t="s">
        <v>6</v>
      </c>
      <c r="M56" s="86" t="s">
        <v>7</v>
      </c>
      <c r="N56" s="86" t="s">
        <v>8</v>
      </c>
      <c r="O56" s="87" t="s">
        <v>10</v>
      </c>
      <c r="S56"/>
      <c r="T56"/>
      <c r="U56"/>
      <c r="V56"/>
      <c r="W56"/>
      <c r="X56"/>
      <c r="Y56"/>
      <c r="Z56"/>
      <c r="AA56"/>
      <c r="AB56"/>
      <c r="AC56"/>
      <c r="AD56"/>
      <c r="AE56"/>
      <c r="AF56"/>
      <c r="AG56"/>
      <c r="AH56"/>
      <c r="AI56"/>
      <c r="AJ56"/>
      <c r="AK56"/>
      <c r="AL56"/>
      <c r="AM56"/>
      <c r="AN56"/>
      <c r="AO56" s="130"/>
      <c r="AP56" s="130"/>
      <c r="AQ56" s="130"/>
      <c r="AR56" s="130"/>
      <c r="AS56" s="130"/>
    </row>
    <row r="57" spans="1:45" s="172" customFormat="1">
      <c r="A57" s="174"/>
      <c r="B57" s="175">
        <f>$B$5</f>
        <v>2001</v>
      </c>
      <c r="C57" s="92">
        <f>IFERROR('7) Paid on Settled (NY)'!D7/SUM('4) Settled At Cost (NY)'!D7,'2) Nil Settled (NY)'!D7),"")</f>
        <v>8089.2855555555543</v>
      </c>
      <c r="D57" s="93">
        <f>IFERROR('7) Paid on Settled (NY)'!E7/SUM('4) Settled At Cost (NY)'!E7,'2) Nil Settled (NY)'!E7),"")</f>
        <v>10444.654073624793</v>
      </c>
      <c r="E57" s="93">
        <f>IFERROR('7) Paid on Settled (NY)'!F7/SUM('4) Settled At Cost (NY)'!F7,'2) Nil Settled (NY)'!F7),"")</f>
        <v>26591.337727272727</v>
      </c>
      <c r="F57" s="93">
        <f>IFERROR('7) Paid on Settled (NY)'!G7/SUM('4) Settled At Cost (NY)'!G7,'2) Nil Settled (NY)'!G7),"")</f>
        <v>18119.109130434783</v>
      </c>
      <c r="G57" s="94">
        <f>IFERROR('7) Paid on Settled (NY)'!I7/SUM('4) Settled At Cost (NY)'!I7,'2) Nil Settled (NY)'!I7),"")</f>
        <v>57217.595364705885</v>
      </c>
      <c r="H57" s="174"/>
      <c r="I57" s="174"/>
      <c r="J57" s="175">
        <f>$B$5</f>
        <v>2001</v>
      </c>
      <c r="K57" s="92">
        <f>IFERROR('7) Paid on Settled (NY)'!D7/'4) Settled At Cost (NY)'!D7,"")</f>
        <v>9100.4462499999991</v>
      </c>
      <c r="L57" s="93">
        <f>IFERROR('7) Paid on Settled (NY)'!E7/'4) Settled At Cost (NY)'!E7,"")</f>
        <v>16923.26905996164</v>
      </c>
      <c r="M57" s="93">
        <f>IFERROR('7) Paid on Settled (NY)'!F7/'4) Settled At Cost (NY)'!F7,"")</f>
        <v>31339.790892857145</v>
      </c>
      <c r="N57" s="93">
        <f>IFERROR('7) Paid on Settled (NY)'!G7/'4) Settled At Cost (NY)'!G7,"")</f>
        <v>22613.771860465116</v>
      </c>
      <c r="O57" s="94">
        <f>IFERROR('7) Paid on Settled (NY)'!I7/'4) Settled At Cost (NY)'!I7,"")</f>
        <v>73245.415753012057</v>
      </c>
      <c r="P57" s="174"/>
      <c r="Q57" s="174"/>
      <c r="R57" s="174"/>
      <c r="S57"/>
      <c r="T57"/>
      <c r="U57"/>
      <c r="V57"/>
      <c r="W57"/>
      <c r="X57"/>
      <c r="Y57"/>
      <c r="Z57"/>
      <c r="AA57"/>
      <c r="AB57"/>
      <c r="AC57"/>
      <c r="AD57"/>
      <c r="AE57"/>
      <c r="AF57"/>
      <c r="AG57"/>
      <c r="AH57"/>
      <c r="AI57"/>
      <c r="AJ57"/>
      <c r="AK57"/>
      <c r="AL57"/>
      <c r="AM57"/>
      <c r="AN57"/>
      <c r="AO57" s="173"/>
      <c r="AP57" s="173"/>
      <c r="AQ57" s="173"/>
      <c r="AR57" s="173"/>
      <c r="AS57" s="173"/>
    </row>
    <row r="58" spans="1:45" s="172" customFormat="1">
      <c r="A58" s="174"/>
      <c r="B58" s="175">
        <f t="shared" ref="B58:B77" si="13">B57+1</f>
        <v>2002</v>
      </c>
      <c r="C58" s="92">
        <f>IFERROR('7) Paid on Settled (NY)'!D8/SUM('4) Settled At Cost (NY)'!D8,'2) Nil Settled (NY)'!D8),"")</f>
        <v>9536.5972222222226</v>
      </c>
      <c r="D58" s="93">
        <f>IFERROR('7) Paid on Settled (NY)'!E8/SUM('4) Settled At Cost (NY)'!E8,'2) Nil Settled (NY)'!E8),"")</f>
        <v>16804.549528250132</v>
      </c>
      <c r="E58" s="93">
        <f>IFERROR('7) Paid on Settled (NY)'!F8/SUM('4) Settled At Cost (NY)'!F8,'2) Nil Settled (NY)'!F8),"")</f>
        <v>25792.088107642696</v>
      </c>
      <c r="F58" s="93">
        <f>IFERROR('7) Paid on Settled (NY)'!G8/SUM('4) Settled At Cost (NY)'!G8,'2) Nil Settled (NY)'!G8),"")</f>
        <v>16011.044482758622</v>
      </c>
      <c r="G58" s="94">
        <f>IFERROR('7) Paid on Settled (NY)'!I8/SUM('4) Settled At Cost (NY)'!I8,'2) Nil Settled (NY)'!I8),"")</f>
        <v>56215.248475750574</v>
      </c>
      <c r="H58" s="174"/>
      <c r="I58" s="174"/>
      <c r="J58" s="175">
        <f t="shared" ref="J58:J77" si="14">J57+1</f>
        <v>2002</v>
      </c>
      <c r="K58" s="92">
        <f>IFERROR('7) Paid on Settled (NY)'!D8/'4) Settled At Cost (NY)'!D8,"")</f>
        <v>11443.916666666666</v>
      </c>
      <c r="L58" s="93">
        <f>IFERROR('7) Paid on Settled (NY)'!E8/'4) Settled At Cost (NY)'!E8,"")</f>
        <v>29065.174373814032</v>
      </c>
      <c r="M58" s="93">
        <f>IFERROR('7) Paid on Settled (NY)'!F8/'4) Settled At Cost (NY)'!F8,"")</f>
        <v>30582.047327633481</v>
      </c>
      <c r="N58" s="93">
        <f>IFERROR('7) Paid on Settled (NY)'!G8/'4) Settled At Cost (NY)'!G8,"")</f>
        <v>19213.253379310347</v>
      </c>
      <c r="O58" s="94">
        <f>IFERROR('7) Paid on Settled (NY)'!I8/'4) Settled At Cost (NY)'!I8,"")</f>
        <v>76786.128044164041</v>
      </c>
      <c r="P58" s="174"/>
      <c r="Q58" s="174"/>
      <c r="R58" s="174"/>
      <c r="S58"/>
      <c r="T58"/>
      <c r="U58"/>
      <c r="V58"/>
      <c r="W58"/>
      <c r="X58"/>
      <c r="Y58"/>
      <c r="Z58"/>
      <c r="AA58"/>
      <c r="AB58"/>
      <c r="AC58"/>
      <c r="AD58"/>
      <c r="AE58"/>
      <c r="AF58"/>
      <c r="AG58"/>
      <c r="AH58"/>
      <c r="AI58"/>
      <c r="AJ58"/>
      <c r="AK58"/>
      <c r="AL58"/>
      <c r="AM58"/>
      <c r="AN58"/>
      <c r="AO58" s="173"/>
      <c r="AP58" s="173"/>
      <c r="AQ58" s="173"/>
      <c r="AR58" s="173"/>
      <c r="AS58" s="173"/>
    </row>
    <row r="59" spans="1:45" s="172" customFormat="1">
      <c r="A59" s="174"/>
      <c r="B59" s="175">
        <f t="shared" si="13"/>
        <v>2003</v>
      </c>
      <c r="C59" s="92">
        <f>IFERROR('7) Paid on Settled (NY)'!D9/SUM('4) Settled At Cost (NY)'!D9,'2) Nil Settled (NY)'!D9),"")</f>
        <v>8727.5658333333322</v>
      </c>
      <c r="D59" s="93">
        <f>IFERROR('7) Paid on Settled (NY)'!E9/SUM('4) Settled At Cost (NY)'!E9,'2) Nil Settled (NY)'!E9),"")</f>
        <v>11737.934016186142</v>
      </c>
      <c r="E59" s="93">
        <f>IFERROR('7) Paid on Settled (NY)'!F9/SUM('4) Settled At Cost (NY)'!F9,'2) Nil Settled (NY)'!F9),"")</f>
        <v>28460.63626984127</v>
      </c>
      <c r="F59" s="93">
        <f>IFERROR('7) Paid on Settled (NY)'!G9/SUM('4) Settled At Cost (NY)'!G9,'2) Nil Settled (NY)'!G9),"")</f>
        <v>14125.940180722888</v>
      </c>
      <c r="G59" s="94">
        <f>IFERROR('7) Paid on Settled (NY)'!I9/SUM('4) Settled At Cost (NY)'!I9,'2) Nil Settled (NY)'!I9),"")</f>
        <v>58810.800820399432</v>
      </c>
      <c r="H59" s="174"/>
      <c r="I59" s="174"/>
      <c r="J59" s="175">
        <f t="shared" si="14"/>
        <v>2003</v>
      </c>
      <c r="K59" s="92">
        <f>IFERROR('7) Paid on Settled (NY)'!D9/'4) Settled At Cost (NY)'!D9,"")</f>
        <v>10473.078999999998</v>
      </c>
      <c r="L59" s="93">
        <f>IFERROR('7) Paid on Settled (NY)'!E9/'4) Settled At Cost (NY)'!E9,"")</f>
        <v>20267.157685589522</v>
      </c>
      <c r="M59" s="93">
        <f>IFERROR('7) Paid on Settled (NY)'!F9/'4) Settled At Cost (NY)'!F9,"")</f>
        <v>43205.303253012047</v>
      </c>
      <c r="N59" s="93">
        <f>IFERROR('7) Paid on Settled (NY)'!G9/'4) Settled At Cost (NY)'!G9,"")</f>
        <v>18107.382779922777</v>
      </c>
      <c r="O59" s="94">
        <f>IFERROR('7) Paid on Settled (NY)'!I9/'4) Settled At Cost (NY)'!I9,"")</f>
        <v>77433.219874867078</v>
      </c>
      <c r="P59" s="174"/>
      <c r="Q59" s="174"/>
      <c r="R59" s="174"/>
      <c r="S59"/>
      <c r="T59"/>
      <c r="U59"/>
      <c r="V59"/>
      <c r="W59"/>
      <c r="X59"/>
      <c r="Y59"/>
      <c r="Z59"/>
      <c r="AA59"/>
      <c r="AB59"/>
      <c r="AC59"/>
      <c r="AD59"/>
      <c r="AE59"/>
      <c r="AF59"/>
      <c r="AG59"/>
      <c r="AH59"/>
      <c r="AI59"/>
      <c r="AJ59"/>
      <c r="AK59"/>
      <c r="AL59"/>
      <c r="AM59"/>
      <c r="AN59"/>
      <c r="AO59" s="173"/>
      <c r="AP59" s="173"/>
      <c r="AQ59" s="173"/>
      <c r="AR59" s="173"/>
      <c r="AS59" s="173"/>
    </row>
    <row r="60" spans="1:45" s="172" customFormat="1">
      <c r="A60" s="174"/>
      <c r="B60" s="175">
        <f t="shared" si="13"/>
        <v>2004</v>
      </c>
      <c r="C60" s="92">
        <f>IFERROR('7) Paid on Settled (NY)'!D10/SUM('4) Settled At Cost (NY)'!D10,'2) Nil Settled (NY)'!D10),"")</f>
        <v>5783.2019999999993</v>
      </c>
      <c r="D60" s="93">
        <f>IFERROR('7) Paid on Settled (NY)'!E10/SUM('4) Settled At Cost (NY)'!E10,'2) Nil Settled (NY)'!E10),"")</f>
        <v>13222.460238564696</v>
      </c>
      <c r="E60" s="93">
        <f>IFERROR('7) Paid on Settled (NY)'!F10/SUM('4) Settled At Cost (NY)'!F10,'2) Nil Settled (NY)'!F10),"")</f>
        <v>33566.467058823524</v>
      </c>
      <c r="F60" s="93">
        <f>IFERROR('7) Paid on Settled (NY)'!G10/SUM('4) Settled At Cost (NY)'!G10,'2) Nil Settled (NY)'!G10),"")</f>
        <v>15422.750479797978</v>
      </c>
      <c r="G60" s="94">
        <f>IFERROR('7) Paid on Settled (NY)'!I10/SUM('4) Settled At Cost (NY)'!I10,'2) Nil Settled (NY)'!I10),"")</f>
        <v>58407.530393391025</v>
      </c>
      <c r="H60" s="174"/>
      <c r="I60" s="174"/>
      <c r="J60" s="175">
        <f t="shared" si="14"/>
        <v>2004</v>
      </c>
      <c r="K60" s="92">
        <f>IFERROR('7) Paid on Settled (NY)'!D10/'4) Settled At Cost (NY)'!D10,"")</f>
        <v>8261.7171428571419</v>
      </c>
      <c r="L60" s="93">
        <f>IFERROR('7) Paid on Settled (NY)'!E10/'4) Settled At Cost (NY)'!E10,"")</f>
        <v>22651.1865582141</v>
      </c>
      <c r="M60" s="93">
        <f>IFERROR('7) Paid on Settled (NY)'!F10/'4) Settled At Cost (NY)'!F10,"")</f>
        <v>45198.411089108908</v>
      </c>
      <c r="N60" s="93">
        <f>IFERROR('7) Paid on Settled (NY)'!G10/'4) Settled At Cost (NY)'!G10,"")</f>
        <v>20358.030633333332</v>
      </c>
      <c r="O60" s="94">
        <f>IFERROR('7) Paid on Settled (NY)'!I10/'4) Settled At Cost (NY)'!I10,"")</f>
        <v>77652.689466527198</v>
      </c>
      <c r="P60" s="174"/>
      <c r="Q60" s="174"/>
      <c r="R60" s="174"/>
      <c r="S60"/>
      <c r="T60"/>
      <c r="U60"/>
      <c r="V60"/>
      <c r="W60"/>
      <c r="X60"/>
      <c r="Y60"/>
      <c r="Z60"/>
      <c r="AA60"/>
      <c r="AB60"/>
      <c r="AC60"/>
      <c r="AD60"/>
      <c r="AE60"/>
      <c r="AF60"/>
      <c r="AG60"/>
      <c r="AH60"/>
      <c r="AI60"/>
      <c r="AJ60"/>
      <c r="AK60"/>
      <c r="AL60"/>
      <c r="AM60"/>
      <c r="AN60"/>
      <c r="AO60" s="173"/>
      <c r="AP60" s="173"/>
      <c r="AQ60" s="173"/>
      <c r="AR60" s="173"/>
      <c r="AS60" s="173"/>
    </row>
    <row r="61" spans="1:45" s="172" customFormat="1">
      <c r="A61" s="174"/>
      <c r="B61" s="175">
        <f t="shared" si="13"/>
        <v>2005</v>
      </c>
      <c r="C61" s="92">
        <f>IFERROR('7) Paid on Settled (NY)'!D11/SUM('4) Settled At Cost (NY)'!D11,'2) Nil Settled (NY)'!D11),"")</f>
        <v>4920.5881395348842</v>
      </c>
      <c r="D61" s="93">
        <f>IFERROR('7) Paid on Settled (NY)'!E11/SUM('4) Settled At Cost (NY)'!E11,'2) Nil Settled (NY)'!E11),"")</f>
        <v>13008.242193236709</v>
      </c>
      <c r="E61" s="93">
        <f>IFERROR('7) Paid on Settled (NY)'!F11/SUM('4) Settled At Cost (NY)'!F11,'2) Nil Settled (NY)'!F11),"")</f>
        <v>24827.321059602647</v>
      </c>
      <c r="F61" s="93">
        <f>IFERROR('7) Paid on Settled (NY)'!G11/SUM('4) Settled At Cost (NY)'!G11,'2) Nil Settled (NY)'!G11),"")</f>
        <v>10861.037456445993</v>
      </c>
      <c r="G61" s="94">
        <f>IFERROR('7) Paid on Settled (NY)'!I11/SUM('4) Settled At Cost (NY)'!I11,'2) Nil Settled (NY)'!I11),"")</f>
        <v>63221.378998422704</v>
      </c>
      <c r="H61" s="174"/>
      <c r="I61" s="174"/>
      <c r="J61" s="175">
        <f t="shared" si="14"/>
        <v>2005</v>
      </c>
      <c r="K61" s="92">
        <f>IFERROR('7) Paid on Settled (NY)'!D11/'4) Settled At Cost (NY)'!D11,"")</f>
        <v>6223.0967647058833</v>
      </c>
      <c r="L61" s="93">
        <f>IFERROR('7) Paid on Settled (NY)'!E11/'4) Settled At Cost (NY)'!E11,"")</f>
        <v>24658.481080586069</v>
      </c>
      <c r="M61" s="93">
        <f>IFERROR('7) Paid on Settled (NY)'!F11/'4) Settled At Cost (NY)'!F11,"")</f>
        <v>35036.686728971959</v>
      </c>
      <c r="N61" s="93">
        <f>IFERROR('7) Paid on Settled (NY)'!G11/'4) Settled At Cost (NY)'!G11,"")</f>
        <v>17269.350415512465</v>
      </c>
      <c r="O61" s="94">
        <f>IFERROR('7) Paid on Settled (NY)'!I11/'4) Settled At Cost (NY)'!I11,"")</f>
        <v>84740.70673361521</v>
      </c>
      <c r="P61" s="174"/>
      <c r="Q61" s="174"/>
      <c r="R61" s="174"/>
      <c r="S61"/>
      <c r="T61"/>
      <c r="U61"/>
      <c r="V61"/>
      <c r="W61"/>
      <c r="X61"/>
      <c r="Y61"/>
      <c r="Z61"/>
      <c r="AA61"/>
      <c r="AB61"/>
      <c r="AC61"/>
      <c r="AD61"/>
      <c r="AE61"/>
      <c r="AF61"/>
      <c r="AG61"/>
      <c r="AH61"/>
      <c r="AI61"/>
      <c r="AJ61"/>
      <c r="AK61"/>
      <c r="AL61"/>
      <c r="AM61"/>
      <c r="AN61"/>
      <c r="AO61" s="173"/>
      <c r="AP61" s="173"/>
      <c r="AQ61" s="173"/>
      <c r="AR61" s="173"/>
      <c r="AS61" s="173"/>
    </row>
    <row r="62" spans="1:45" s="172" customFormat="1">
      <c r="A62" s="174"/>
      <c r="B62" s="175">
        <f t="shared" si="13"/>
        <v>2006</v>
      </c>
      <c r="C62" s="92">
        <f>IFERROR('7) Paid on Settled (NY)'!D12/SUM('4) Settled At Cost (NY)'!D12,'2) Nil Settled (NY)'!D12),"")</f>
        <v>3937.0962068965523</v>
      </c>
      <c r="D62" s="93">
        <f>IFERROR('7) Paid on Settled (NY)'!E12/SUM('4) Settled At Cost (NY)'!E12,'2) Nil Settled (NY)'!E12),"")</f>
        <v>16965.751416421768</v>
      </c>
      <c r="E62" s="93">
        <f>IFERROR('7) Paid on Settled (NY)'!F12/SUM('4) Settled At Cost (NY)'!F12,'2) Nil Settled (NY)'!F12),"")</f>
        <v>32667.269888430055</v>
      </c>
      <c r="F62" s="93">
        <f>IFERROR('7) Paid on Settled (NY)'!G12/SUM('4) Settled At Cost (NY)'!G12,'2) Nil Settled (NY)'!G12),"")</f>
        <v>14423.108704477814</v>
      </c>
      <c r="G62" s="94">
        <f>IFERROR('7) Paid on Settled (NY)'!I12/SUM('4) Settled At Cost (NY)'!I12,'2) Nil Settled (NY)'!I12),"")</f>
        <v>67975.004995928437</v>
      </c>
      <c r="H62" s="174"/>
      <c r="I62" s="174"/>
      <c r="J62" s="175">
        <f t="shared" si="14"/>
        <v>2006</v>
      </c>
      <c r="K62" s="92">
        <f>IFERROR('7) Paid on Settled (NY)'!D12/'4) Settled At Cost (NY)'!D12,"")</f>
        <v>7135.9868750000014</v>
      </c>
      <c r="L62" s="93">
        <f>IFERROR('7) Paid on Settled (NY)'!E12/'4) Settled At Cost (NY)'!E12,"")</f>
        <v>31350.164690102407</v>
      </c>
      <c r="M62" s="93">
        <f>IFERROR('7) Paid on Settled (NY)'!F12/'4) Settled At Cost (NY)'!F12,"")</f>
        <v>50119.646952111871</v>
      </c>
      <c r="N62" s="93">
        <f>IFERROR('7) Paid on Settled (NY)'!G12/'4) Settled At Cost (NY)'!G12,"")</f>
        <v>24956.839780781836</v>
      </c>
      <c r="O62" s="94">
        <f>IFERROR('7) Paid on Settled (NY)'!I12/'4) Settled At Cost (NY)'!I12,"")</f>
        <v>87958.517508059726</v>
      </c>
      <c r="P62" s="174"/>
      <c r="Q62" s="174"/>
      <c r="R62" s="174"/>
      <c r="S62"/>
      <c r="T62"/>
      <c r="U62"/>
      <c r="V62"/>
      <c r="W62"/>
      <c r="X62"/>
      <c r="Y62"/>
      <c r="Z62"/>
      <c r="AA62"/>
      <c r="AB62"/>
      <c r="AC62"/>
      <c r="AD62"/>
      <c r="AE62"/>
      <c r="AF62"/>
      <c r="AG62"/>
      <c r="AH62"/>
      <c r="AI62"/>
      <c r="AJ62"/>
      <c r="AK62"/>
      <c r="AL62"/>
      <c r="AM62"/>
      <c r="AN62"/>
      <c r="AO62" s="173"/>
      <c r="AP62" s="173"/>
      <c r="AQ62" s="173"/>
      <c r="AR62" s="173"/>
      <c r="AS62" s="173"/>
    </row>
    <row r="63" spans="1:45" s="172" customFormat="1">
      <c r="A63" s="174"/>
      <c r="B63" s="175">
        <f t="shared" si="13"/>
        <v>2007</v>
      </c>
      <c r="C63" s="92">
        <f>IFERROR('7) Paid on Settled (NY)'!D13/SUM('4) Settled At Cost (NY)'!D13,'2) Nil Settled (NY)'!D13),"")</f>
        <v>3004.0042857142857</v>
      </c>
      <c r="D63" s="93">
        <f>IFERROR('7) Paid on Settled (NY)'!E13/SUM('4) Settled At Cost (NY)'!E13,'2) Nil Settled (NY)'!E13),"")</f>
        <v>14902.510678409664</v>
      </c>
      <c r="E63" s="93">
        <f>IFERROR('7) Paid on Settled (NY)'!F13/SUM('4) Settled At Cost (NY)'!F13,'2) Nil Settled (NY)'!F13),"")</f>
        <v>29060.342648680558</v>
      </c>
      <c r="F63" s="93">
        <f>IFERROR('7) Paid on Settled (NY)'!G13/SUM('4) Settled At Cost (NY)'!G13,'2) Nil Settled (NY)'!G13),"")</f>
        <v>17766.643536701715</v>
      </c>
      <c r="G63" s="94">
        <f>IFERROR('7) Paid on Settled (NY)'!I13/SUM('4) Settled At Cost (NY)'!I13,'2) Nil Settled (NY)'!I13),"")</f>
        <v>69034.162815198564</v>
      </c>
      <c r="H63" s="174"/>
      <c r="I63" s="174"/>
      <c r="J63" s="175">
        <f t="shared" si="14"/>
        <v>2007</v>
      </c>
      <c r="K63" s="92">
        <f>IFERROR('7) Paid on Settled (NY)'!D13/'4) Settled At Cost (NY)'!D13,"")</f>
        <v>7009.3433333333332</v>
      </c>
      <c r="L63" s="93">
        <f>IFERROR('7) Paid on Settled (NY)'!E13/'4) Settled At Cost (NY)'!E13,"")</f>
        <v>25488.876333245349</v>
      </c>
      <c r="M63" s="93">
        <f>IFERROR('7) Paid on Settled (NY)'!F13/'4) Settled At Cost (NY)'!F13,"")</f>
        <v>43319.765439026916</v>
      </c>
      <c r="N63" s="93">
        <f>IFERROR('7) Paid on Settled (NY)'!G13/'4) Settled At Cost (NY)'!G13,"")</f>
        <v>28373.594901896766</v>
      </c>
      <c r="O63" s="94">
        <f>IFERROR('7) Paid on Settled (NY)'!I13/'4) Settled At Cost (NY)'!I13,"")</f>
        <v>91712.052049176826</v>
      </c>
      <c r="P63" s="174"/>
      <c r="Q63" s="174"/>
      <c r="R63" s="174"/>
      <c r="S63"/>
      <c r="T63"/>
      <c r="U63"/>
      <c r="V63"/>
      <c r="W63"/>
      <c r="X63"/>
      <c r="Y63"/>
      <c r="Z63"/>
      <c r="AA63"/>
      <c r="AB63"/>
      <c r="AC63"/>
      <c r="AD63"/>
      <c r="AE63"/>
      <c r="AF63"/>
      <c r="AG63"/>
      <c r="AH63"/>
      <c r="AI63"/>
      <c r="AJ63"/>
      <c r="AK63"/>
      <c r="AL63"/>
      <c r="AM63"/>
      <c r="AN63"/>
      <c r="AO63" s="173"/>
      <c r="AP63" s="173"/>
      <c r="AQ63" s="173"/>
      <c r="AR63" s="173"/>
      <c r="AS63" s="173"/>
    </row>
    <row r="64" spans="1:45" s="172" customFormat="1">
      <c r="A64" s="174"/>
      <c r="B64" s="175">
        <f t="shared" si="13"/>
        <v>2008</v>
      </c>
      <c r="C64" s="92">
        <f>IFERROR('7) Paid on Settled (NY)'!D14/SUM('4) Settled At Cost (NY)'!D14,'2) Nil Settled (NY)'!D14),"")</f>
        <v>2952.6184900000003</v>
      </c>
      <c r="D64" s="93">
        <f>IFERROR('7) Paid on Settled (NY)'!E14/SUM('4) Settled At Cost (NY)'!E14,'2) Nil Settled (NY)'!E14),"")</f>
        <v>16924.143206666668</v>
      </c>
      <c r="E64" s="93">
        <f>IFERROR('7) Paid on Settled (NY)'!F14/SUM('4) Settled At Cost (NY)'!F14,'2) Nil Settled (NY)'!F14),"")</f>
        <v>22492.846068621795</v>
      </c>
      <c r="F64" s="93">
        <f>IFERROR('7) Paid on Settled (NY)'!G14/SUM('4) Settled At Cost (NY)'!G14,'2) Nil Settled (NY)'!G14),"")</f>
        <v>18214.744533315639</v>
      </c>
      <c r="G64" s="94">
        <f>IFERROR('7) Paid on Settled (NY)'!I14/SUM('4) Settled At Cost (NY)'!I14,'2) Nil Settled (NY)'!I14),"")</f>
        <v>70855.312448211247</v>
      </c>
      <c r="H64" s="174"/>
      <c r="I64" s="174"/>
      <c r="J64" s="175">
        <f t="shared" si="14"/>
        <v>2008</v>
      </c>
      <c r="K64" s="92">
        <f>IFERROR('7) Paid on Settled (NY)'!D14/'4) Settled At Cost (NY)'!D14,"")</f>
        <v>6151.2885208333346</v>
      </c>
      <c r="L64" s="93">
        <f>IFERROR('7) Paid on Settled (NY)'!E14/'4) Settled At Cost (NY)'!E14,"")</f>
        <v>27405.572806250002</v>
      </c>
      <c r="M64" s="93">
        <f>IFERROR('7) Paid on Settled (NY)'!F14/'4) Settled At Cost (NY)'!F14,"")</f>
        <v>40055.753272888127</v>
      </c>
      <c r="N64" s="93">
        <f>IFERROR('7) Paid on Settled (NY)'!G14/'4) Settled At Cost (NY)'!G14,"")</f>
        <v>28597.148917305556</v>
      </c>
      <c r="O64" s="94">
        <f>IFERROR('7) Paid on Settled (NY)'!I14/'4) Settled At Cost (NY)'!I14,"")</f>
        <v>92216.697884816458</v>
      </c>
      <c r="P64" s="174"/>
      <c r="Q64" s="174"/>
      <c r="R64" s="174"/>
      <c r="S64"/>
      <c r="T64"/>
      <c r="U64"/>
      <c r="V64"/>
      <c r="W64"/>
      <c r="X64"/>
      <c r="Y64"/>
      <c r="Z64"/>
      <c r="AA64"/>
      <c r="AB64"/>
      <c r="AC64"/>
      <c r="AD64"/>
      <c r="AE64"/>
      <c r="AF64"/>
      <c r="AG64"/>
      <c r="AH64"/>
      <c r="AI64"/>
      <c r="AJ64"/>
      <c r="AK64"/>
      <c r="AL64"/>
      <c r="AM64"/>
      <c r="AN64"/>
      <c r="AO64" s="173"/>
      <c r="AP64" s="173"/>
      <c r="AQ64" s="173"/>
      <c r="AR64" s="173"/>
      <c r="AS64" s="173"/>
    </row>
    <row r="65" spans="1:45" s="172" customFormat="1">
      <c r="A65" s="174"/>
      <c r="B65" s="175">
        <f t="shared" si="13"/>
        <v>2009</v>
      </c>
      <c r="C65" s="92">
        <f>IFERROR('7) Paid on Settled (NY)'!D15/SUM('4) Settled At Cost (NY)'!D15,'2) Nil Settled (NY)'!D15),"")</f>
        <v>3735.3064194105691</v>
      </c>
      <c r="D65" s="93">
        <f>IFERROR('7) Paid on Settled (NY)'!E15/SUM('4) Settled At Cost (NY)'!E15,'2) Nil Settled (NY)'!E15),"")</f>
        <v>16663.205823876575</v>
      </c>
      <c r="E65" s="93">
        <f>IFERROR('7) Paid on Settled (NY)'!F15/SUM('4) Settled At Cost (NY)'!F15,'2) Nil Settled (NY)'!F15),"")</f>
        <v>28731.511643838032</v>
      </c>
      <c r="F65" s="93">
        <f>IFERROR('7) Paid on Settled (NY)'!G15/SUM('4) Settled At Cost (NY)'!G15,'2) Nil Settled (NY)'!G15),"")</f>
        <v>18310.588346631546</v>
      </c>
      <c r="G65" s="94">
        <f>IFERROR('7) Paid on Settled (NY)'!I15/SUM('4) Settled At Cost (NY)'!I15,'2) Nil Settled (NY)'!I15),"")</f>
        <v>70204.835895195778</v>
      </c>
      <c r="H65" s="174"/>
      <c r="I65" s="174"/>
      <c r="J65" s="175">
        <f t="shared" si="14"/>
        <v>2009</v>
      </c>
      <c r="K65" s="92">
        <f>IFERROR('7) Paid on Settled (NY)'!D15/'4) Settled At Cost (NY)'!D15,"")</f>
        <v>5104.9187731944439</v>
      </c>
      <c r="L65" s="93">
        <f>IFERROR('7) Paid on Settled (NY)'!E15/'4) Settled At Cost (NY)'!E15,"")</f>
        <v>27301.440101752392</v>
      </c>
      <c r="M65" s="93">
        <f>IFERROR('7) Paid on Settled (NY)'!F15/'4) Settled At Cost (NY)'!F15,"")</f>
        <v>47717.832203801176</v>
      </c>
      <c r="N65" s="93">
        <f>IFERROR('7) Paid on Settled (NY)'!G15/'4) Settled At Cost (NY)'!G15,"")</f>
        <v>28446.806895659727</v>
      </c>
      <c r="O65" s="94">
        <f>IFERROR('7) Paid on Settled (NY)'!I15/'4) Settled At Cost (NY)'!I15,"")</f>
        <v>92177.636568664646</v>
      </c>
      <c r="P65" s="174"/>
      <c r="Q65" s="174"/>
      <c r="R65" s="174"/>
      <c r="S65"/>
      <c r="T65"/>
      <c r="U65"/>
      <c r="V65"/>
      <c r="W65"/>
      <c r="X65"/>
      <c r="Y65"/>
      <c r="Z65"/>
      <c r="AA65"/>
      <c r="AB65"/>
      <c r="AC65"/>
      <c r="AD65"/>
      <c r="AE65"/>
      <c r="AF65"/>
      <c r="AG65"/>
      <c r="AH65"/>
      <c r="AI65"/>
      <c r="AJ65"/>
      <c r="AK65"/>
      <c r="AL65"/>
      <c r="AM65"/>
      <c r="AN65"/>
      <c r="AO65" s="173"/>
      <c r="AP65" s="173"/>
      <c r="AQ65" s="173"/>
      <c r="AR65" s="173"/>
      <c r="AS65" s="173"/>
    </row>
    <row r="66" spans="1:45" s="172" customFormat="1">
      <c r="A66" s="174"/>
      <c r="B66" s="175">
        <f t="shared" si="13"/>
        <v>2010</v>
      </c>
      <c r="C66" s="92">
        <f>IFERROR('7) Paid on Settled (NY)'!D16/SUM('4) Settled At Cost (NY)'!D16,'2) Nil Settled (NY)'!D16),"")</f>
        <v>3149.3909342039801</v>
      </c>
      <c r="D66" s="93">
        <f>IFERROR('7) Paid on Settled (NY)'!E16/SUM('4) Settled At Cost (NY)'!E16,'2) Nil Settled (NY)'!E16),"")</f>
        <v>16255.567616533548</v>
      </c>
      <c r="E66" s="93">
        <f>IFERROR('7) Paid on Settled (NY)'!F16/SUM('4) Settled At Cost (NY)'!F16,'2) Nil Settled (NY)'!F16),"")</f>
        <v>27218.100286559962</v>
      </c>
      <c r="F66" s="93">
        <f>IFERROR('7) Paid on Settled (NY)'!G16/SUM('4) Settled At Cost (NY)'!G16,'2) Nil Settled (NY)'!G16),"")</f>
        <v>15837.415648809521</v>
      </c>
      <c r="G66" s="94">
        <f>IFERROR('7) Paid on Settled (NY)'!I16/SUM('4) Settled At Cost (NY)'!I16,'2) Nil Settled (NY)'!I16),"")</f>
        <v>72068.001038370727</v>
      </c>
      <c r="H66" s="174"/>
      <c r="I66" s="174"/>
      <c r="J66" s="175">
        <f t="shared" si="14"/>
        <v>2010</v>
      </c>
      <c r="K66" s="92">
        <f>IFERROR('7) Paid on Settled (NY)'!D16/'4) Settled At Cost (NY)'!D16,"")</f>
        <v>4907.1905253875975</v>
      </c>
      <c r="L66" s="93">
        <f>IFERROR('7) Paid on Settled (NY)'!E16/'4) Settled At Cost (NY)'!E16,"")</f>
        <v>27956.00364821429</v>
      </c>
      <c r="M66" s="93">
        <f>IFERROR('7) Paid on Settled (NY)'!F16/'4) Settled At Cost (NY)'!F16,"")</f>
        <v>45317.446162394255</v>
      </c>
      <c r="N66" s="93">
        <f>IFERROR('7) Paid on Settled (NY)'!G16/'4) Settled At Cost (NY)'!G16,"")</f>
        <v>25687.515625508127</v>
      </c>
      <c r="O66" s="94">
        <f>IFERROR('7) Paid on Settled (NY)'!I16/'4) Settled At Cost (NY)'!I16,"")</f>
        <v>96812.379077296311</v>
      </c>
      <c r="P66" s="174"/>
      <c r="Q66" s="174"/>
      <c r="R66" s="174"/>
      <c r="S66"/>
      <c r="T66"/>
      <c r="U66"/>
      <c r="V66"/>
      <c r="W66"/>
      <c r="X66"/>
      <c r="Y66"/>
      <c r="Z66"/>
      <c r="AA66"/>
      <c r="AB66"/>
      <c r="AC66"/>
      <c r="AD66"/>
      <c r="AE66"/>
      <c r="AF66"/>
      <c r="AG66"/>
      <c r="AH66"/>
      <c r="AI66"/>
      <c r="AJ66"/>
      <c r="AK66"/>
      <c r="AL66"/>
      <c r="AM66"/>
      <c r="AN66"/>
      <c r="AO66" s="173"/>
      <c r="AP66" s="173"/>
      <c r="AQ66" s="173"/>
      <c r="AR66" s="173"/>
      <c r="AS66" s="173"/>
    </row>
    <row r="67" spans="1:45" s="172" customFormat="1">
      <c r="A67" s="174"/>
      <c r="B67" s="175">
        <f t="shared" si="13"/>
        <v>2011</v>
      </c>
      <c r="C67" s="92">
        <f>IFERROR('7) Paid on Settled (NY)'!D17/SUM('4) Settled At Cost (NY)'!D17,'2) Nil Settled (NY)'!D17),"")</f>
        <v>2907.3196764957265</v>
      </c>
      <c r="D67" s="93">
        <f>IFERROR('7) Paid on Settled (NY)'!E17/SUM('4) Settled At Cost (NY)'!E17,'2) Nil Settled (NY)'!E17),"")</f>
        <v>16738.437289462803</v>
      </c>
      <c r="E67" s="93">
        <f>IFERROR('7) Paid on Settled (NY)'!F17/SUM('4) Settled At Cost (NY)'!F17,'2) Nil Settled (NY)'!F17),"")</f>
        <v>25444.588687430718</v>
      </c>
      <c r="F67" s="93">
        <f>IFERROR('7) Paid on Settled (NY)'!G17/SUM('4) Settled At Cost (NY)'!G17,'2) Nil Settled (NY)'!G17),"")</f>
        <v>19732.308217874393</v>
      </c>
      <c r="G67" s="94">
        <f>IFERROR('7) Paid on Settled (NY)'!I17/SUM('4) Settled At Cost (NY)'!I17,'2) Nil Settled (NY)'!I17),"")</f>
        <v>69914.740376328453</v>
      </c>
      <c r="H67" s="174"/>
      <c r="I67" s="174"/>
      <c r="J67" s="175">
        <f t="shared" si="14"/>
        <v>2011</v>
      </c>
      <c r="K67" s="92">
        <f>IFERROR('7) Paid on Settled (NY)'!D17/'4) Settled At Cost (NY)'!D17,"")</f>
        <v>4627.9782605442178</v>
      </c>
      <c r="L67" s="93">
        <f>IFERROR('7) Paid on Settled (NY)'!E17/'4) Settled At Cost (NY)'!E17,"")</f>
        <v>28416.913306473201</v>
      </c>
      <c r="M67" s="93">
        <f>IFERROR('7) Paid on Settled (NY)'!F17/'4) Settled At Cost (NY)'!F17,"")</f>
        <v>41200.660913108972</v>
      </c>
      <c r="N67" s="93">
        <f>IFERROR('7) Paid on Settled (NY)'!G17/'4) Settled At Cost (NY)'!G17,"")</f>
        <v>30481.998515671639</v>
      </c>
      <c r="O67" s="94">
        <f>IFERROR('7) Paid on Settled (NY)'!I17/'4) Settled At Cost (NY)'!I17,"")</f>
        <v>93834.706733488812</v>
      </c>
      <c r="P67" s="174"/>
      <c r="Q67" s="174"/>
      <c r="R67" s="174"/>
      <c r="S67"/>
      <c r="T67"/>
      <c r="U67"/>
      <c r="V67"/>
      <c r="W67"/>
      <c r="X67"/>
      <c r="Y67"/>
      <c r="Z67"/>
      <c r="AA67"/>
      <c r="AB67"/>
      <c r="AC67"/>
      <c r="AD67"/>
      <c r="AE67"/>
      <c r="AF67"/>
      <c r="AG67"/>
      <c r="AH67"/>
      <c r="AI67"/>
      <c r="AJ67"/>
      <c r="AK67"/>
      <c r="AL67"/>
      <c r="AM67"/>
      <c r="AN67"/>
      <c r="AO67" s="173"/>
      <c r="AP67" s="173"/>
      <c r="AQ67" s="173"/>
      <c r="AR67" s="173"/>
      <c r="AS67" s="173"/>
    </row>
    <row r="68" spans="1:45" s="172" customFormat="1">
      <c r="A68" s="174"/>
      <c r="B68" s="175">
        <f t="shared" si="13"/>
        <v>2012</v>
      </c>
      <c r="C68" s="92">
        <f>IFERROR('7) Paid on Settled (NY)'!D18/SUM('4) Settled At Cost (NY)'!D18,'2) Nil Settled (NY)'!D18),"")</f>
        <v>3633.873550984848</v>
      </c>
      <c r="D68" s="93">
        <f>IFERROR('7) Paid on Settled (NY)'!E18/SUM('4) Settled At Cost (NY)'!E18,'2) Nil Settled (NY)'!E18),"")</f>
        <v>16239.370694969248</v>
      </c>
      <c r="E68" s="93">
        <f>IFERROR('7) Paid on Settled (NY)'!F18/SUM('4) Settled At Cost (NY)'!F18,'2) Nil Settled (NY)'!F18),"")</f>
        <v>26037.749956760297</v>
      </c>
      <c r="F68" s="93">
        <f>IFERROR('7) Paid on Settled (NY)'!G18/SUM('4) Settled At Cost (NY)'!G18,'2) Nil Settled (NY)'!G18),"")</f>
        <v>19530.842175921902</v>
      </c>
      <c r="G68" s="94">
        <f>IFERROR('7) Paid on Settled (NY)'!I18/SUM('4) Settled At Cost (NY)'!I18,'2) Nil Settled (NY)'!I18),"")</f>
        <v>68869.229555138983</v>
      </c>
      <c r="H68" s="174"/>
      <c r="I68" s="174"/>
      <c r="J68" s="175">
        <f t="shared" si="14"/>
        <v>2012</v>
      </c>
      <c r="K68" s="92">
        <f>IFERROR('7) Paid on Settled (NY)'!D18/'4) Settled At Cost (NY)'!D18,"")</f>
        <v>5092.052109660297</v>
      </c>
      <c r="L68" s="93">
        <f>IFERROR('7) Paid on Settled (NY)'!E18/'4) Settled At Cost (NY)'!E18,"")</f>
        <v>26999.199130899793</v>
      </c>
      <c r="M68" s="93">
        <f>IFERROR('7) Paid on Settled (NY)'!F18/'4) Settled At Cost (NY)'!F18,"")</f>
        <v>47682.299303532229</v>
      </c>
      <c r="N68" s="93">
        <f>IFERROR('7) Paid on Settled (NY)'!G18/'4) Settled At Cost (NY)'!G18,"")</f>
        <v>28575.863347557861</v>
      </c>
      <c r="O68" s="94">
        <f>IFERROR('7) Paid on Settled (NY)'!I18/'4) Settled At Cost (NY)'!I18,"")</f>
        <v>94863.826472749963</v>
      </c>
      <c r="P68" s="174"/>
      <c r="Q68" s="174"/>
      <c r="R68" s="174"/>
      <c r="S68"/>
      <c r="T68"/>
      <c r="U68"/>
      <c r="V68"/>
      <c r="W68"/>
      <c r="X68"/>
      <c r="Y68"/>
      <c r="Z68"/>
      <c r="AA68"/>
      <c r="AB68"/>
      <c r="AC68"/>
      <c r="AD68"/>
      <c r="AE68"/>
      <c r="AF68"/>
      <c r="AG68"/>
      <c r="AH68"/>
      <c r="AI68"/>
      <c r="AJ68"/>
      <c r="AK68"/>
      <c r="AL68"/>
      <c r="AM68"/>
      <c r="AN68"/>
      <c r="AO68" s="173"/>
      <c r="AP68" s="173"/>
      <c r="AQ68" s="173"/>
      <c r="AR68" s="173"/>
      <c r="AS68" s="173"/>
    </row>
    <row r="69" spans="1:45" s="172" customFormat="1">
      <c r="A69" s="174"/>
      <c r="B69" s="175">
        <f t="shared" si="13"/>
        <v>2013</v>
      </c>
      <c r="C69" s="92">
        <f>IFERROR('7) Paid on Settled (NY)'!D19/SUM('4) Settled At Cost (NY)'!D19,'2) Nil Settled (NY)'!D19),"")</f>
        <v>4761.6995041853506</v>
      </c>
      <c r="D69" s="93">
        <f>IFERROR('7) Paid on Settled (NY)'!E19/SUM('4) Settled At Cost (NY)'!E19,'2) Nil Settled (NY)'!E19),"")</f>
        <v>13887.24189186494</v>
      </c>
      <c r="E69" s="93">
        <f>IFERROR('7) Paid on Settled (NY)'!F19/SUM('4) Settled At Cost (NY)'!F19,'2) Nil Settled (NY)'!F19),"")</f>
        <v>19457.547516469298</v>
      </c>
      <c r="F69" s="93">
        <f>IFERROR('7) Paid on Settled (NY)'!G19/SUM('4) Settled At Cost (NY)'!G19,'2) Nil Settled (NY)'!G19),"")</f>
        <v>18293.553173180993</v>
      </c>
      <c r="G69" s="94">
        <f>IFERROR('7) Paid on Settled (NY)'!I19/SUM('4) Settled At Cost (NY)'!I19,'2) Nil Settled (NY)'!I19),"")</f>
        <v>69449.178537075757</v>
      </c>
      <c r="H69" s="174"/>
      <c r="I69" s="174"/>
      <c r="J69" s="175">
        <f t="shared" si="14"/>
        <v>2013</v>
      </c>
      <c r="K69" s="92">
        <f>IFERROR('7) Paid on Settled (NY)'!D19/'4) Settled At Cost (NY)'!D19,"")</f>
        <v>6895.1882430735923</v>
      </c>
      <c r="L69" s="93">
        <f>IFERROR('7) Paid on Settled (NY)'!E19/'4) Settled At Cost (NY)'!E19,"")</f>
        <v>25873.362012353326</v>
      </c>
      <c r="M69" s="93">
        <f>IFERROR('7) Paid on Settled (NY)'!F19/'4) Settled At Cost (NY)'!F19,"")</f>
        <v>34390.083982596894</v>
      </c>
      <c r="N69" s="93">
        <f>IFERROR('7) Paid on Settled (NY)'!G19/'4) Settled At Cost (NY)'!G19,"")</f>
        <v>28052.666267660392</v>
      </c>
      <c r="O69" s="94">
        <f>IFERROR('7) Paid on Settled (NY)'!I19/'4) Settled At Cost (NY)'!I19,"")</f>
        <v>97567.464493530424</v>
      </c>
      <c r="P69" s="174"/>
      <c r="Q69" s="174"/>
      <c r="R69" s="174"/>
      <c r="S69"/>
      <c r="T69"/>
      <c r="U69"/>
      <c r="V69"/>
      <c r="W69"/>
      <c r="X69"/>
      <c r="Y69"/>
      <c r="Z69"/>
      <c r="AA69"/>
      <c r="AB69"/>
      <c r="AC69"/>
      <c r="AD69"/>
      <c r="AE69"/>
      <c r="AF69"/>
      <c r="AG69"/>
      <c r="AH69"/>
      <c r="AI69"/>
      <c r="AJ69"/>
      <c r="AK69"/>
      <c r="AL69"/>
      <c r="AM69"/>
      <c r="AN69"/>
      <c r="AO69" s="173"/>
      <c r="AP69" s="173"/>
      <c r="AQ69" s="173"/>
      <c r="AR69" s="173"/>
      <c r="AS69" s="173"/>
    </row>
    <row r="70" spans="1:45" s="172" customFormat="1">
      <c r="A70" s="174"/>
      <c r="B70" s="175">
        <f t="shared" si="13"/>
        <v>2014</v>
      </c>
      <c r="C70" s="92">
        <f>IFERROR('7) Paid on Settled (NY)'!D20/SUM('4) Settled At Cost (NY)'!D20,'2) Nil Settled (NY)'!D20),"")</f>
        <v>5396.2321911564632</v>
      </c>
      <c r="D70" s="93">
        <f>IFERROR('7) Paid on Settled (NY)'!E20/SUM('4) Settled At Cost (NY)'!E20,'2) Nil Settled (NY)'!E20),"")</f>
        <v>13090.911382348973</v>
      </c>
      <c r="E70" s="93">
        <f>IFERROR('7) Paid on Settled (NY)'!F20/SUM('4) Settled At Cost (NY)'!F20,'2) Nil Settled (NY)'!F20),"")</f>
        <v>20332.860617956852</v>
      </c>
      <c r="F70" s="93">
        <f>IFERROR('7) Paid on Settled (NY)'!G20/SUM('4) Settled At Cost (NY)'!G20,'2) Nil Settled (NY)'!G20),"")</f>
        <v>15897.352175012884</v>
      </c>
      <c r="G70" s="94">
        <f>IFERROR('7) Paid on Settled (NY)'!I20/SUM('4) Settled At Cost (NY)'!I20,'2) Nil Settled (NY)'!I20),"")</f>
        <v>68792.605883696422</v>
      </c>
      <c r="H70" s="174"/>
      <c r="I70" s="174"/>
      <c r="J70" s="175">
        <f t="shared" si="14"/>
        <v>2014</v>
      </c>
      <c r="K70" s="92">
        <f>IFERROR('7) Paid on Settled (NY)'!D20/'4) Settled At Cost (NY)'!D20,"")</f>
        <v>8012.5871929292935</v>
      </c>
      <c r="L70" s="93">
        <f>IFERROR('7) Paid on Settled (NY)'!E20/'4) Settled At Cost (NY)'!E20,"")</f>
        <v>23219.769994179453</v>
      </c>
      <c r="M70" s="93">
        <f>IFERROR('7) Paid on Settled (NY)'!F20/'4) Settled At Cost (NY)'!F20,"")</f>
        <v>35605.098148777775</v>
      </c>
      <c r="N70" s="93">
        <f>IFERROR('7) Paid on Settled (NY)'!G20/'4) Settled At Cost (NY)'!G20,"")</f>
        <v>24776.604975203009</v>
      </c>
      <c r="O70" s="94">
        <f>IFERROR('7) Paid on Settled (NY)'!I20/'4) Settled At Cost (NY)'!I20,"")</f>
        <v>98690.670584378648</v>
      </c>
      <c r="P70" s="174"/>
      <c r="Q70" s="174"/>
      <c r="R70" s="174"/>
      <c r="S70"/>
      <c r="T70"/>
      <c r="U70"/>
      <c r="V70"/>
      <c r="W70"/>
      <c r="X70"/>
      <c r="Y70"/>
      <c r="Z70"/>
      <c r="AA70"/>
      <c r="AB70"/>
      <c r="AC70"/>
      <c r="AD70"/>
      <c r="AE70"/>
      <c r="AF70"/>
      <c r="AG70"/>
      <c r="AH70"/>
      <c r="AI70"/>
      <c r="AJ70"/>
      <c r="AK70"/>
      <c r="AL70"/>
      <c r="AM70"/>
      <c r="AN70"/>
      <c r="AO70" s="173"/>
      <c r="AP70" s="173"/>
      <c r="AQ70" s="173"/>
      <c r="AR70" s="173"/>
      <c r="AS70" s="173"/>
    </row>
    <row r="71" spans="1:45" s="172" customFormat="1">
      <c r="A71" s="174"/>
      <c r="B71" s="175">
        <f t="shared" si="13"/>
        <v>2015</v>
      </c>
      <c r="C71" s="92">
        <f>IFERROR('7) Paid on Settled (NY)'!D21/SUM('4) Settled At Cost (NY)'!D21,'2) Nil Settled (NY)'!D21),"")</f>
        <v>5485.0275377496155</v>
      </c>
      <c r="D71" s="93">
        <f>IFERROR('7) Paid on Settled (NY)'!E21/SUM('4) Settled At Cost (NY)'!E21,'2) Nil Settled (NY)'!E21),"")</f>
        <v>15028.864781538568</v>
      </c>
      <c r="E71" s="93">
        <f>IFERROR('7) Paid on Settled (NY)'!F21/SUM('4) Settled At Cost (NY)'!F21,'2) Nil Settled (NY)'!F21),"")</f>
        <v>16615.908708984378</v>
      </c>
      <c r="F71" s="93">
        <f>IFERROR('7) Paid on Settled (NY)'!G21/SUM('4) Settled At Cost (NY)'!G21,'2) Nil Settled (NY)'!G21),"")</f>
        <v>18034.068889058428</v>
      </c>
      <c r="G71" s="94">
        <f>IFERROR('7) Paid on Settled (NY)'!I21/SUM('4) Settled At Cost (NY)'!I21,'2) Nil Settled (NY)'!I21),"")</f>
        <v>71677.120365370589</v>
      </c>
      <c r="H71" s="174"/>
      <c r="I71" s="174"/>
      <c r="J71" s="175">
        <f t="shared" si="14"/>
        <v>2015</v>
      </c>
      <c r="K71" s="92">
        <f>IFERROR('7) Paid on Settled (NY)'!D21/'4) Settled At Cost (NY)'!D21,"")</f>
        <v>8751.8454094975477</v>
      </c>
      <c r="L71" s="93">
        <f>IFERROR('7) Paid on Settled (NY)'!E21/'4) Settled At Cost (NY)'!E21,"")</f>
        <v>25640.022912596061</v>
      </c>
      <c r="M71" s="93">
        <f>IFERROR('7) Paid on Settled (NY)'!F21/'4) Settled At Cost (NY)'!F21,"")</f>
        <v>33938.877363031919</v>
      </c>
      <c r="N71" s="93">
        <f>IFERROR('7) Paid on Settled (NY)'!G21/'4) Settled At Cost (NY)'!G21,"")</f>
        <v>26737.285429485695</v>
      </c>
      <c r="O71" s="94">
        <f>IFERROR('7) Paid on Settled (NY)'!I21/'4) Settled At Cost (NY)'!I21,"")</f>
        <v>101806.27460724421</v>
      </c>
      <c r="P71" s="174"/>
      <c r="Q71" s="174"/>
      <c r="R71" s="174"/>
      <c r="S71"/>
      <c r="T71"/>
      <c r="U71"/>
      <c r="V71"/>
      <c r="W71"/>
      <c r="X71"/>
      <c r="Y71"/>
      <c r="Z71"/>
      <c r="AA71"/>
      <c r="AB71"/>
      <c r="AC71"/>
      <c r="AD71"/>
      <c r="AE71"/>
      <c r="AF71"/>
      <c r="AG71"/>
      <c r="AH71"/>
      <c r="AI71"/>
      <c r="AJ71"/>
      <c r="AK71"/>
      <c r="AL71"/>
      <c r="AM71"/>
      <c r="AN71"/>
      <c r="AO71" s="173"/>
      <c r="AP71" s="173"/>
      <c r="AQ71" s="173"/>
      <c r="AR71" s="173"/>
      <c r="AS71" s="173"/>
    </row>
    <row r="72" spans="1:45" s="172" customFormat="1">
      <c r="A72" s="174"/>
      <c r="B72" s="175">
        <f t="shared" si="13"/>
        <v>2016</v>
      </c>
      <c r="C72" s="92">
        <f>IFERROR('7) Paid on Settled (NY)'!D22/SUM('4) Settled At Cost (NY)'!D22,'2) Nil Settled (NY)'!D22),"")</f>
        <v>6020.4221975033734</v>
      </c>
      <c r="D72" s="93">
        <f>IFERROR('7) Paid on Settled (NY)'!E22/SUM('4) Settled At Cost (NY)'!E22,'2) Nil Settled (NY)'!E22),"")</f>
        <v>15836.466893402101</v>
      </c>
      <c r="E72" s="93">
        <f>IFERROR('7) Paid on Settled (NY)'!F22/SUM('4) Settled At Cost (NY)'!F22,'2) Nil Settled (NY)'!F22),"")</f>
        <v>26984.473317715052</v>
      </c>
      <c r="F72" s="93">
        <f>IFERROR('7) Paid on Settled (NY)'!G22/SUM('4) Settled At Cost (NY)'!G22,'2) Nil Settled (NY)'!G22),"")</f>
        <v>20420.834330826947</v>
      </c>
      <c r="G72" s="94">
        <f>IFERROR('7) Paid on Settled (NY)'!I22/SUM('4) Settled At Cost (NY)'!I22,'2) Nil Settled (NY)'!I22),"")</f>
        <v>70997.425564311736</v>
      </c>
      <c r="H72" s="174"/>
      <c r="I72" s="174"/>
      <c r="J72" s="175">
        <f t="shared" si="14"/>
        <v>2016</v>
      </c>
      <c r="K72" s="92">
        <f>IFERROR('7) Paid on Settled (NY)'!D22/'4) Settled At Cost (NY)'!D22,"")</f>
        <v>9980.1629717002234</v>
      </c>
      <c r="L72" s="93">
        <f>IFERROR('7) Paid on Settled (NY)'!E22/'4) Settled At Cost (NY)'!E22,"")</f>
        <v>26615.481456330628</v>
      </c>
      <c r="M72" s="93">
        <f>IFERROR('7) Paid on Settled (NY)'!F22/'4) Settled At Cost (NY)'!F22,"")</f>
        <v>50090.938493962072</v>
      </c>
      <c r="N72" s="93">
        <f>IFERROR('7) Paid on Settled (NY)'!G22/'4) Settled At Cost (NY)'!G22,"")</f>
        <v>30369.445927896486</v>
      </c>
      <c r="O72" s="94">
        <f>IFERROR('7) Paid on Settled (NY)'!I22/'4) Settled At Cost (NY)'!I22,"")</f>
        <v>102285.07257896548</v>
      </c>
      <c r="P72" s="174"/>
      <c r="Q72" s="174"/>
      <c r="R72" s="174"/>
      <c r="S72"/>
      <c r="T72"/>
      <c r="U72"/>
      <c r="V72"/>
      <c r="W72"/>
      <c r="X72"/>
      <c r="Y72"/>
      <c r="Z72"/>
      <c r="AA72"/>
      <c r="AB72"/>
      <c r="AC72"/>
      <c r="AD72"/>
      <c r="AE72"/>
      <c r="AF72"/>
      <c r="AG72"/>
      <c r="AH72"/>
      <c r="AI72"/>
      <c r="AJ72"/>
      <c r="AK72"/>
      <c r="AL72"/>
      <c r="AM72"/>
      <c r="AN72"/>
      <c r="AO72" s="173"/>
      <c r="AP72" s="173"/>
      <c r="AQ72" s="173"/>
      <c r="AR72" s="173"/>
      <c r="AS72" s="173"/>
    </row>
    <row r="73" spans="1:45" s="172" customFormat="1">
      <c r="A73" s="174"/>
      <c r="B73" s="175">
        <f t="shared" si="13"/>
        <v>2017</v>
      </c>
      <c r="C73" s="92">
        <f>IFERROR('7) Paid on Settled (NY)'!D23/SUM('4) Settled At Cost (NY)'!D23,'2) Nil Settled (NY)'!D23),"")</f>
        <v>7458.4018236199572</v>
      </c>
      <c r="D73" s="93">
        <f>IFERROR('7) Paid on Settled (NY)'!E23/SUM('4) Settled At Cost (NY)'!E23,'2) Nil Settled (NY)'!E23),"")</f>
        <v>17025.969108480997</v>
      </c>
      <c r="E73" s="93">
        <f>IFERROR('7) Paid on Settled (NY)'!F23/SUM('4) Settled At Cost (NY)'!F23,'2) Nil Settled (NY)'!F23),"")</f>
        <v>28563.292068013783</v>
      </c>
      <c r="F73" s="93">
        <f>IFERROR('7) Paid on Settled (NY)'!G23/SUM('4) Settled At Cost (NY)'!G23,'2) Nil Settled (NY)'!G23),"")</f>
        <v>17781.981264016464</v>
      </c>
      <c r="G73" s="94">
        <f>IFERROR('7) Paid on Settled (NY)'!I23/SUM('4) Settled At Cost (NY)'!I23,'2) Nil Settled (NY)'!I23),"")</f>
        <v>74788.526449930752</v>
      </c>
      <c r="H73" s="174"/>
      <c r="I73" s="174"/>
      <c r="J73" s="175">
        <f t="shared" si="14"/>
        <v>2017</v>
      </c>
      <c r="K73" s="92">
        <f>IFERROR('7) Paid on Settled (NY)'!D23/'4) Settled At Cost (NY)'!D23,"")</f>
        <v>11313.710978824476</v>
      </c>
      <c r="L73" s="93">
        <f>IFERROR('7) Paid on Settled (NY)'!E23/'4) Settled At Cost (NY)'!E23,"")</f>
        <v>27402.064760450899</v>
      </c>
      <c r="M73" s="93">
        <f>IFERROR('7) Paid on Settled (NY)'!F23/'4) Settled At Cost (NY)'!F23,"")</f>
        <v>53131.718112529139</v>
      </c>
      <c r="N73" s="93">
        <f>IFERROR('7) Paid on Settled (NY)'!G23/'4) Settled At Cost (NY)'!G23,"")</f>
        <v>26860.998888242393</v>
      </c>
      <c r="O73" s="94">
        <f>IFERROR('7) Paid on Settled (NY)'!I23/'4) Settled At Cost (NY)'!I23,"")</f>
        <v>107169.70371337094</v>
      </c>
      <c r="P73" s="174"/>
      <c r="Q73" s="174"/>
      <c r="R73" s="174"/>
      <c r="S73"/>
      <c r="T73"/>
      <c r="U73"/>
      <c r="V73"/>
      <c r="W73"/>
      <c r="X73"/>
      <c r="Y73"/>
      <c r="Z73"/>
      <c r="AA73"/>
      <c r="AB73"/>
      <c r="AC73"/>
      <c r="AD73"/>
      <c r="AE73"/>
      <c r="AF73"/>
      <c r="AG73"/>
      <c r="AH73"/>
      <c r="AI73"/>
      <c r="AJ73"/>
      <c r="AK73"/>
      <c r="AL73"/>
      <c r="AM73"/>
      <c r="AN73"/>
      <c r="AO73" s="173"/>
      <c r="AP73" s="173"/>
      <c r="AQ73" s="173"/>
      <c r="AR73" s="173"/>
      <c r="AS73" s="173"/>
    </row>
    <row r="74" spans="1:45" s="172" customFormat="1">
      <c r="A74" s="174"/>
      <c r="B74" s="175">
        <f t="shared" si="13"/>
        <v>2018</v>
      </c>
      <c r="C74" s="92">
        <f>IFERROR('7) Paid on Settled (NY)'!D24/SUM('4) Settled At Cost (NY)'!D24,'2) Nil Settled (NY)'!D24),"")</f>
        <v>8468.1470060639876</v>
      </c>
      <c r="D74" s="93">
        <f>IFERROR('7) Paid on Settled (NY)'!E24/SUM('4) Settled At Cost (NY)'!E24,'2) Nil Settled (NY)'!E24),"")</f>
        <v>13252.869757862407</v>
      </c>
      <c r="E74" s="93">
        <f>IFERROR('7) Paid on Settled (NY)'!F24/SUM('4) Settled At Cost (NY)'!F24,'2) Nil Settled (NY)'!F24),"")</f>
        <v>23676.376450508607</v>
      </c>
      <c r="F74" s="93">
        <f>IFERROR('7) Paid on Settled (NY)'!G24/SUM('4) Settled At Cost (NY)'!G24,'2) Nil Settled (NY)'!G24),"")</f>
        <v>13458.116252990092</v>
      </c>
      <c r="G74" s="94">
        <f>IFERROR('7) Paid on Settled (NY)'!I24/SUM('4) Settled At Cost (NY)'!I24,'2) Nil Settled (NY)'!I24),"")</f>
        <v>65559.303447903643</v>
      </c>
      <c r="H74" s="174"/>
      <c r="I74" s="174"/>
      <c r="J74" s="175">
        <f t="shared" si="14"/>
        <v>2018</v>
      </c>
      <c r="K74" s="92">
        <f>IFERROR('7) Paid on Settled (NY)'!D24/'4) Settled At Cost (NY)'!D24,"")</f>
        <v>11566.249569258131</v>
      </c>
      <c r="L74" s="93">
        <f>IFERROR('7) Paid on Settled (NY)'!E24/'4) Settled At Cost (NY)'!E24,"")</f>
        <v>24187.973055829596</v>
      </c>
      <c r="M74" s="93">
        <f>IFERROR('7) Paid on Settled (NY)'!F24/'4) Settled At Cost (NY)'!F24,"")</f>
        <v>49441.844940767973</v>
      </c>
      <c r="N74" s="93">
        <f>IFERROR('7) Paid on Settled (NY)'!G24/'4) Settled At Cost (NY)'!G24,"")</f>
        <v>23740.721929431958</v>
      </c>
      <c r="O74" s="94">
        <f>IFERROR('7) Paid on Settled (NY)'!I24/'4) Settled At Cost (NY)'!I24,"")</f>
        <v>96455.06714174329</v>
      </c>
      <c r="P74" s="174"/>
      <c r="Q74" s="174"/>
      <c r="R74" s="174"/>
      <c r="S74"/>
      <c r="T74"/>
      <c r="U74"/>
      <c r="V74"/>
      <c r="W74"/>
      <c r="X74"/>
      <c r="Y74"/>
      <c r="Z74"/>
      <c r="AA74"/>
      <c r="AB74"/>
      <c r="AC74"/>
      <c r="AD74"/>
      <c r="AE74"/>
      <c r="AF74"/>
      <c r="AG74"/>
      <c r="AH74"/>
      <c r="AI74"/>
      <c r="AJ74"/>
      <c r="AK74"/>
      <c r="AL74"/>
      <c r="AM74"/>
      <c r="AN74"/>
      <c r="AO74" s="173"/>
      <c r="AP74" s="173"/>
      <c r="AQ74" s="173"/>
      <c r="AR74" s="173"/>
      <c r="AS74" s="173"/>
    </row>
    <row r="75" spans="1:45" s="172" customFormat="1">
      <c r="A75" s="174"/>
      <c r="B75" s="175">
        <f t="shared" si="13"/>
        <v>2019</v>
      </c>
      <c r="C75" s="92">
        <f>IFERROR('7) Paid on Settled (NY)'!D25/SUM('4) Settled At Cost (NY)'!D25,'2) Nil Settled (NY)'!D25),"")</f>
        <v>6628.7330667081233</v>
      </c>
      <c r="D75" s="93">
        <f>IFERROR('7) Paid on Settled (NY)'!E25/SUM('4) Settled At Cost (NY)'!E25,'2) Nil Settled (NY)'!E25),"")</f>
        <v>10043.976671014492</v>
      </c>
      <c r="E75" s="93">
        <f>IFERROR('7) Paid on Settled (NY)'!F25/SUM('4) Settled At Cost (NY)'!F25,'2) Nil Settled (NY)'!F25),"")</f>
        <v>20907.26787424603</v>
      </c>
      <c r="F75" s="93">
        <f>IFERROR('7) Paid on Settled (NY)'!G25/SUM('4) Settled At Cost (NY)'!G25,'2) Nil Settled (NY)'!G25),"")</f>
        <v>10527.182289108408</v>
      </c>
      <c r="G75" s="94">
        <f>IFERROR('7) Paid on Settled (NY)'!I25/SUM('4) Settled At Cost (NY)'!I25,'2) Nil Settled (NY)'!I25),"")</f>
        <v>47279.907063398314</v>
      </c>
      <c r="H75" s="174"/>
      <c r="I75" s="174"/>
      <c r="J75" s="175">
        <f t="shared" si="14"/>
        <v>2019</v>
      </c>
      <c r="K75" s="92">
        <f>IFERROR('7) Paid on Settled (NY)'!D25/'4) Settled At Cost (NY)'!D25,"")</f>
        <v>9516.9667600595185</v>
      </c>
      <c r="L75" s="93">
        <f>IFERROR('7) Paid on Settled (NY)'!E25/'4) Settled At Cost (NY)'!E25,"")</f>
        <v>20003.785939757916</v>
      </c>
      <c r="M75" s="93">
        <f>IFERROR('7) Paid on Settled (NY)'!F25/'4) Settled At Cost (NY)'!F25,"")</f>
        <v>39913.875032651507</v>
      </c>
      <c r="N75" s="93">
        <f>IFERROR('7) Paid on Settled (NY)'!G25/'4) Settled At Cost (NY)'!G25,"")</f>
        <v>18422.569005939717</v>
      </c>
      <c r="O75" s="94">
        <f>IFERROR('7) Paid on Settled (NY)'!I25/'4) Settled At Cost (NY)'!I25,"")</f>
        <v>77786.704240019608</v>
      </c>
      <c r="P75" s="174"/>
      <c r="Q75" s="174"/>
      <c r="R75" s="174"/>
      <c r="S75"/>
      <c r="T75"/>
      <c r="U75"/>
      <c r="V75"/>
      <c r="W75"/>
      <c r="X75"/>
      <c r="Y75"/>
      <c r="Z75"/>
      <c r="AA75"/>
      <c r="AB75"/>
      <c r="AC75"/>
      <c r="AD75"/>
      <c r="AE75"/>
      <c r="AF75"/>
      <c r="AG75"/>
      <c r="AH75"/>
      <c r="AI75"/>
      <c r="AJ75"/>
      <c r="AK75"/>
      <c r="AL75"/>
      <c r="AM75"/>
      <c r="AN75"/>
      <c r="AO75" s="173"/>
      <c r="AP75" s="173"/>
      <c r="AQ75" s="173"/>
      <c r="AR75" s="173"/>
      <c r="AS75" s="173"/>
    </row>
    <row r="76" spans="1:45" s="172" customFormat="1">
      <c r="A76" s="174"/>
      <c r="B76" s="175">
        <f t="shared" si="13"/>
        <v>2020</v>
      </c>
      <c r="C76" s="92">
        <f>IFERROR('7) Paid on Settled (NY)'!D26/SUM('4) Settled At Cost (NY)'!D26,'2) Nil Settled (NY)'!D26),"")</f>
        <v>3472.9387500000007</v>
      </c>
      <c r="D76" s="93">
        <f>IFERROR('7) Paid on Settled (NY)'!E26/SUM('4) Settled At Cost (NY)'!E26,'2) Nil Settled (NY)'!E26),"")</f>
        <v>4286.9621973398489</v>
      </c>
      <c r="E76" s="93">
        <f>IFERROR('7) Paid on Settled (NY)'!F26/SUM('4) Settled At Cost (NY)'!F26,'2) Nil Settled (NY)'!F26),"")</f>
        <v>10445.814714285714</v>
      </c>
      <c r="F76" s="93">
        <f>IFERROR('7) Paid on Settled (NY)'!G26/SUM('4) Settled At Cost (NY)'!G26,'2) Nil Settled (NY)'!G26),"")</f>
        <v>7342.3581868131869</v>
      </c>
      <c r="G76" s="94">
        <f>IFERROR('7) Paid on Settled (NY)'!I26/SUM('4) Settled At Cost (NY)'!I26,'2) Nil Settled (NY)'!I26),"")</f>
        <v>28284.618057399057</v>
      </c>
      <c r="H76" s="174"/>
      <c r="I76" s="174"/>
      <c r="J76" s="175">
        <f t="shared" si="14"/>
        <v>2020</v>
      </c>
      <c r="K76" s="92">
        <f>IFERROR('7) Paid on Settled (NY)'!D26/'4) Settled At Cost (NY)'!D26,"")</f>
        <v>5024.6773404255327</v>
      </c>
      <c r="L76" s="93">
        <f>IFERROR('7) Paid on Settled (NY)'!E26/'4) Settled At Cost (NY)'!E26,"")</f>
        <v>10123.826112179491</v>
      </c>
      <c r="M76" s="93">
        <f>IFERROR('7) Paid on Settled (NY)'!F26/'4) Settled At Cost (NY)'!F26,"")</f>
        <v>19242.290263157895</v>
      </c>
      <c r="N76" s="93">
        <f>IFERROR('7) Paid on Settled (NY)'!G26/'4) Settled At Cost (NY)'!G26,"")</f>
        <v>14066.412526315789</v>
      </c>
      <c r="O76" s="94">
        <f>IFERROR('7) Paid on Settled (NY)'!I26/'4) Settled At Cost (NY)'!I26,"")</f>
        <v>47508.36279770924</v>
      </c>
      <c r="P76" s="174"/>
      <c r="Q76" s="174"/>
      <c r="R76" s="174"/>
      <c r="S76"/>
      <c r="T76"/>
      <c r="U76"/>
      <c r="V76"/>
      <c r="W76"/>
      <c r="X76"/>
      <c r="Y76"/>
      <c r="Z76"/>
      <c r="AA76"/>
      <c r="AB76"/>
      <c r="AC76"/>
      <c r="AD76"/>
      <c r="AE76"/>
      <c r="AF76"/>
      <c r="AG76"/>
      <c r="AH76"/>
      <c r="AI76"/>
      <c r="AJ76"/>
      <c r="AK76"/>
      <c r="AL76"/>
      <c r="AM76"/>
      <c r="AN76"/>
      <c r="AO76" s="173"/>
      <c r="AP76" s="173"/>
      <c r="AQ76" s="173"/>
      <c r="AR76" s="173"/>
      <c r="AS76" s="173"/>
    </row>
    <row r="77" spans="1:45" s="172" customFormat="1">
      <c r="A77" s="174"/>
      <c r="B77" s="176">
        <f t="shared" si="13"/>
        <v>2021</v>
      </c>
      <c r="C77" s="108">
        <f>IFERROR('7) Paid on Settled (NY)'!D27/SUM('4) Settled At Cost (NY)'!D27,'2) Nil Settled (NY)'!D27),"")</f>
        <v>126.61343137254902</v>
      </c>
      <c r="D77" s="109">
        <f>IFERROR('7) Paid on Settled (NY)'!E27/SUM('4) Settled At Cost (NY)'!E27,'2) Nil Settled (NY)'!E27),"")</f>
        <v>748.19161490683223</v>
      </c>
      <c r="E77" s="109">
        <f>IFERROR('7) Paid on Settled (NY)'!F27/SUM('4) Settled At Cost (NY)'!F27,'2) Nil Settled (NY)'!F27),"")</f>
        <v>945.49524193548382</v>
      </c>
      <c r="F77" s="109">
        <f>IFERROR('7) Paid on Settled (NY)'!G27/SUM('4) Settled At Cost (NY)'!G27,'2) Nil Settled (NY)'!G27),"")</f>
        <v>747.70555555555552</v>
      </c>
      <c r="G77" s="110">
        <f>IFERROR('7) Paid on Settled (NY)'!I27/SUM('4) Settled At Cost (NY)'!I27,'2) Nil Settled (NY)'!I27),"")</f>
        <v>7122.2123669898319</v>
      </c>
      <c r="H77" s="174"/>
      <c r="I77" s="174"/>
      <c r="J77" s="176">
        <f t="shared" si="14"/>
        <v>2021</v>
      </c>
      <c r="K77" s="108">
        <f>IFERROR('7) Paid on Settled (NY)'!D27/'4) Settled At Cost (NY)'!D27,"")</f>
        <v>151.93611764705881</v>
      </c>
      <c r="L77" s="109">
        <f>IFERROR('7) Paid on Settled (NY)'!E27/'4) Settled At Cost (NY)'!E27,"")</f>
        <v>1047.468260869565</v>
      </c>
      <c r="M77" s="109">
        <f>IFERROR('7) Paid on Settled (NY)'!F27/'4) Settled At Cost (NY)'!F27,"")</f>
        <v>1579.0088888888888</v>
      </c>
      <c r="N77" s="109">
        <f>IFERROR('7) Paid on Settled (NY)'!G27/'4) Settled At Cost (NY)'!G27,"")</f>
        <v>1062.5289473684211</v>
      </c>
      <c r="O77" s="110">
        <f>IFERROR('7) Paid on Settled (NY)'!I27/'4) Settled At Cost (NY)'!I27,"")</f>
        <v>9775.9935410580983</v>
      </c>
      <c r="P77" s="174"/>
      <c r="Q77" s="174"/>
      <c r="R77" s="174"/>
      <c r="S77"/>
      <c r="T77"/>
      <c r="U77"/>
      <c r="V77"/>
      <c r="W77"/>
      <c r="X77"/>
      <c r="Y77"/>
      <c r="Z77"/>
      <c r="AA77"/>
      <c r="AB77"/>
      <c r="AC77"/>
      <c r="AD77"/>
      <c r="AE77"/>
      <c r="AF77"/>
      <c r="AG77"/>
      <c r="AH77"/>
      <c r="AI77"/>
      <c r="AJ77"/>
      <c r="AK77"/>
      <c r="AL77"/>
      <c r="AM77"/>
      <c r="AN77"/>
      <c r="AO77" s="173"/>
      <c r="AP77" s="173"/>
      <c r="AQ77" s="173"/>
      <c r="AR77" s="173"/>
      <c r="AS77" s="173"/>
    </row>
    <row r="78" spans="1:45">
      <c r="S78"/>
      <c r="T78"/>
      <c r="U78"/>
      <c r="V78"/>
      <c r="W78"/>
      <c r="X78"/>
      <c r="Y78"/>
      <c r="Z78"/>
      <c r="AA78"/>
      <c r="AB78"/>
      <c r="AC78"/>
      <c r="AD78"/>
      <c r="AE78"/>
      <c r="AF78"/>
      <c r="AG78"/>
      <c r="AH78"/>
      <c r="AI78"/>
      <c r="AJ78"/>
      <c r="AK78"/>
      <c r="AL78"/>
      <c r="AM78"/>
      <c r="AN78"/>
    </row>
    <row r="79" spans="1:45" s="172" customFormat="1">
      <c r="A79" s="174"/>
      <c r="B79" s="174"/>
      <c r="C79" s="174"/>
      <c r="D79" s="174"/>
      <c r="E79" s="174"/>
      <c r="F79" s="174"/>
      <c r="G79" s="174"/>
      <c r="H79" s="174"/>
      <c r="I79" s="174"/>
      <c r="J79" s="174"/>
      <c r="K79" s="174"/>
      <c r="L79" s="174"/>
      <c r="M79" s="174"/>
      <c r="N79" s="174"/>
      <c r="O79" s="174"/>
      <c r="P79" s="174"/>
      <c r="Q79" s="174"/>
      <c r="R79" s="174"/>
      <c r="S79"/>
      <c r="T79"/>
      <c r="U79"/>
      <c r="V79"/>
      <c r="W79"/>
      <c r="X79"/>
      <c r="Y79"/>
      <c r="Z79"/>
      <c r="AA79"/>
      <c r="AB79"/>
      <c r="AC79"/>
      <c r="AD79"/>
      <c r="AE79"/>
      <c r="AF79"/>
      <c r="AG79"/>
      <c r="AH79"/>
      <c r="AI79"/>
      <c r="AJ79"/>
      <c r="AK79"/>
      <c r="AL79"/>
      <c r="AM79"/>
      <c r="AN79"/>
    </row>
    <row r="80" spans="1:45">
      <c r="S80" s="114"/>
      <c r="T80" s="136"/>
      <c r="U80" s="135"/>
      <c r="V80" s="135"/>
      <c r="W80" s="135"/>
      <c r="X80" s="114"/>
      <c r="AB80" s="137"/>
      <c r="AC80" s="135"/>
      <c r="AD80" s="135"/>
      <c r="AE80" s="135"/>
      <c r="AF80" s="114"/>
    </row>
    <row r="81" spans="1:40">
      <c r="B81" s="296" t="s">
        <v>91</v>
      </c>
      <c r="C81" s="297"/>
      <c r="D81" s="297"/>
      <c r="E81" s="297"/>
      <c r="F81" s="297"/>
      <c r="G81" s="298"/>
      <c r="J81" s="296" t="s">
        <v>92</v>
      </c>
      <c r="K81" s="297"/>
      <c r="L81" s="297"/>
      <c r="M81" s="297"/>
      <c r="N81" s="297"/>
      <c r="O81" s="298"/>
      <c r="R81" s="296" t="s">
        <v>93</v>
      </c>
      <c r="S81" s="297"/>
      <c r="T81" s="297"/>
      <c r="U81" s="297"/>
      <c r="V81" s="297"/>
      <c r="W81" s="298"/>
    </row>
    <row r="82" spans="1:40" ht="38.25">
      <c r="B82" s="85" t="s">
        <v>25</v>
      </c>
      <c r="C82" s="86" t="s">
        <v>5</v>
      </c>
      <c r="D82" s="86" t="s">
        <v>6</v>
      </c>
      <c r="E82" s="86" t="s">
        <v>7</v>
      </c>
      <c r="F82" s="86" t="s">
        <v>8</v>
      </c>
      <c r="G82" s="87" t="s">
        <v>10</v>
      </c>
      <c r="J82" s="85" t="s">
        <v>25</v>
      </c>
      <c r="K82" s="86" t="s">
        <v>5</v>
      </c>
      <c r="L82" s="86" t="s">
        <v>6</v>
      </c>
      <c r="M82" s="86" t="s">
        <v>7</v>
      </c>
      <c r="N82" s="86" t="s">
        <v>8</v>
      </c>
      <c r="O82" s="87" t="s">
        <v>10</v>
      </c>
      <c r="R82" s="85" t="s">
        <v>25</v>
      </c>
      <c r="S82" s="86" t="s">
        <v>5</v>
      </c>
      <c r="T82" s="86" t="s">
        <v>6</v>
      </c>
      <c r="U82" s="86" t="s">
        <v>7</v>
      </c>
      <c r="V82" s="86" t="s">
        <v>8</v>
      </c>
      <c r="W82" s="87" t="s">
        <v>10</v>
      </c>
      <c r="X82" s="126" t="s">
        <v>88</v>
      </c>
      <c r="Y82" s="137"/>
      <c r="AD82" s="137"/>
    </row>
    <row r="83" spans="1:40" s="172" customFormat="1">
      <c r="A83" s="174"/>
      <c r="B83" s="186">
        <f>$B$5</f>
        <v>2001</v>
      </c>
      <c r="C83" s="92" t="str">
        <f>IFERROR('8) Paid on Settled (SY)'!D7/('5) Settled At Cost (SY)'!D7+'3) Nil Settled (SY)'!D7),"")</f>
        <v/>
      </c>
      <c r="D83" s="93">
        <f>IFERROR('8) Paid on Settled (SY)'!E7/('5) Settled At Cost (SY)'!E7+'3) Nil Settled (SY)'!E7),"")</f>
        <v>8909.1400876892167</v>
      </c>
      <c r="E83" s="93">
        <f>IFERROR('8) Paid on Settled (SY)'!F7/('5) Settled At Cost (SY)'!F7+'3) Nil Settled (SY)'!F7),"")</f>
        <v>3443.0809090909092</v>
      </c>
      <c r="F83" s="93">
        <f>IFERROR('8) Paid on Settled (SY)'!G7/('5) Settled At Cost (SY)'!G7+'3) Nil Settled (SY)'!G7),"")</f>
        <v>10517.199999999999</v>
      </c>
      <c r="G83" s="94">
        <f>IFERROR('8) Paid on Settled (SY)'!I7/('5) Settled At Cost (SY)'!I7+'3) Nil Settled (SY)'!I7),"")</f>
        <v>33655.356211453749</v>
      </c>
      <c r="H83" s="174"/>
      <c r="I83" s="174"/>
      <c r="J83" s="186">
        <f>$B$5</f>
        <v>2001</v>
      </c>
      <c r="K83" s="92" t="str">
        <f>IFERROR('8) Paid on Settled (SY)'!D7/'5) Settled At Cost (SY)'!D7,"")</f>
        <v/>
      </c>
      <c r="L83" s="93">
        <f>IFERROR('8) Paid on Settled (SY)'!E7/'5) Settled At Cost (SY)'!E7,"")</f>
        <v>20571.104359776786</v>
      </c>
      <c r="M83" s="93">
        <f>IFERROR('8) Paid on Settled (SY)'!F7/'5) Settled At Cost (SY)'!F7,"")</f>
        <v>4734.2362499999999</v>
      </c>
      <c r="N83" s="93">
        <f>IFERROR('8) Paid on Settled (SY)'!G7/'5) Settled At Cost (SY)'!G7,"")</f>
        <v>20078.290909090909</v>
      </c>
      <c r="O83" s="94">
        <f>IFERROR('8) Paid on Settled (SY)'!I7/'5) Settled At Cost (SY)'!I7,"")</f>
        <v>60155.636692913387</v>
      </c>
      <c r="P83" s="174"/>
      <c r="Q83" s="174"/>
      <c r="R83" s="186">
        <f>$B$5</f>
        <v>2001</v>
      </c>
      <c r="S83" s="127" t="str">
        <f>IFERROR('3) Nil Settled (SY)'!D7/('5) Settled At Cost (SY)'!D7+'3) Nil Settled (SY)'!D7),"")</f>
        <v/>
      </c>
      <c r="T83" s="128">
        <f>IFERROR('3) Nil Settled (SY)'!E7/('5) Settled At Cost (SY)'!E7+'3) Nil Settled (SY)'!E7),"")</f>
        <v>0.56690997566909973</v>
      </c>
      <c r="U83" s="128">
        <f>IFERROR('3) Nil Settled (SY)'!F7/('5) Settled At Cost (SY)'!F7+'3) Nil Settled (SY)'!F7),"")</f>
        <v>0.27272727272727271</v>
      </c>
      <c r="V83" s="128">
        <f>IFERROR('3) Nil Settled (SY)'!G7/('5) Settled At Cost (SY)'!G7+'3) Nil Settled (SY)'!G7),"")</f>
        <v>0.47619047619047616</v>
      </c>
      <c r="W83" s="129">
        <f>IFERROR('3) Nil Settled (SY)'!I7/('5) Settled At Cost (SY)'!I7+'3) Nil Settled (SY)'!I7),"")</f>
        <v>0.44052863436123346</v>
      </c>
      <c r="X83" s="178">
        <f>IFERROR(('3) Nil Settled (SY)'!G7+'3) Nil Settled (SY)'!E7)/('5) Settled At Cost (SY)'!G7+'3) Nil Settled (SY)'!G7+'5) Settled At Cost (SY)'!E7+'3) Nil Settled (SY)'!E7),"")</f>
        <v>0.5625</v>
      </c>
      <c r="Y83" s="137"/>
      <c r="Z83" s="174"/>
      <c r="AA83" s="174"/>
      <c r="AB83" s="174"/>
      <c r="AC83" s="174"/>
      <c r="AD83" s="174"/>
      <c r="AE83" s="174"/>
      <c r="AF83" s="174"/>
      <c r="AG83" s="174"/>
      <c r="AH83" s="174"/>
      <c r="AI83" s="174"/>
      <c r="AJ83" s="174"/>
      <c r="AK83" s="174"/>
      <c r="AL83" s="174"/>
      <c r="AM83" s="174"/>
      <c r="AN83" s="174"/>
    </row>
    <row r="84" spans="1:40" s="172" customFormat="1">
      <c r="A84" s="174"/>
      <c r="B84" s="187">
        <f t="shared" ref="B84:B103" si="15">B83+1</f>
        <v>2002</v>
      </c>
      <c r="C84" s="92" t="str">
        <f>IFERROR('8) Paid on Settled (SY)'!D8/('5) Settled At Cost (SY)'!D8+'3) Nil Settled (SY)'!D8),"")</f>
        <v/>
      </c>
      <c r="D84" s="93">
        <f>IFERROR('8) Paid on Settled (SY)'!E8/('5) Settled At Cost (SY)'!E8+'3) Nil Settled (SY)'!E8),"")</f>
        <v>9017.6226246719161</v>
      </c>
      <c r="E84" s="93">
        <f>IFERROR('8) Paid on Settled (SY)'!F8/('5) Settled At Cost (SY)'!F8+'3) Nil Settled (SY)'!F8),"")</f>
        <v>20957.674210526318</v>
      </c>
      <c r="F84" s="93">
        <f>IFERROR('8) Paid on Settled (SY)'!G8/('5) Settled At Cost (SY)'!G8+'3) Nil Settled (SY)'!G8),"")</f>
        <v>7764.1018421052631</v>
      </c>
      <c r="G84" s="94">
        <f>IFERROR('8) Paid on Settled (SY)'!I8/('5) Settled At Cost (SY)'!I8+'3) Nil Settled (SY)'!I8),"")</f>
        <v>42935.921816091955</v>
      </c>
      <c r="H84" s="174"/>
      <c r="I84" s="174"/>
      <c r="J84" s="187">
        <f t="shared" ref="J84:J103" si="16">J83+1</f>
        <v>2002</v>
      </c>
      <c r="K84" s="92" t="str">
        <f>IFERROR('8) Paid on Settled (SY)'!D8/'5) Settled At Cost (SY)'!D8,"")</f>
        <v/>
      </c>
      <c r="L84" s="93">
        <f>IFERROR('8) Paid on Settled (SY)'!E8/'5) Settled At Cost (SY)'!E8,"")</f>
        <v>16883.116560196559</v>
      </c>
      <c r="M84" s="93">
        <f>IFERROR('8) Paid on Settled (SY)'!F8/'5) Settled At Cost (SY)'!F8,"")</f>
        <v>29495.985925925928</v>
      </c>
      <c r="N84" s="93">
        <f>IFERROR('8) Paid on Settled (SY)'!G8/'5) Settled At Cost (SY)'!G8,"")</f>
        <v>12827.646521739131</v>
      </c>
      <c r="O84" s="94">
        <f>IFERROR('8) Paid on Settled (SY)'!I8/'5) Settled At Cost (SY)'!I8,"")</f>
        <v>67183.906438848935</v>
      </c>
      <c r="P84" s="174"/>
      <c r="Q84" s="174"/>
      <c r="R84" s="187">
        <f t="shared" ref="R84:R103" si="17">R83+1</f>
        <v>2002</v>
      </c>
      <c r="S84" s="127" t="str">
        <f>IFERROR('3) Nil Settled (SY)'!D8/('5) Settled At Cost (SY)'!D8+'3) Nil Settled (SY)'!D8),"")</f>
        <v/>
      </c>
      <c r="T84" s="128">
        <f>IFERROR('3) Nil Settled (SY)'!E8/('5) Settled At Cost (SY)'!E8+'3) Nil Settled (SY)'!E8),"")</f>
        <v>0.4658792650918635</v>
      </c>
      <c r="U84" s="128">
        <f>IFERROR('3) Nil Settled (SY)'!F8/('5) Settled At Cost (SY)'!F8+'3) Nil Settled (SY)'!F8),"")</f>
        <v>0.28947368421052633</v>
      </c>
      <c r="V84" s="128">
        <f>IFERROR('3) Nil Settled (SY)'!G8/('5) Settled At Cost (SY)'!G8+'3) Nil Settled (SY)'!G8),"")</f>
        <v>0.39473684210526316</v>
      </c>
      <c r="W84" s="129">
        <f>IFERROR('3) Nil Settled (SY)'!I8/('5) Settled At Cost (SY)'!I8+'3) Nil Settled (SY)'!I8),"")</f>
        <v>0.36091954022988504</v>
      </c>
      <c r="X84" s="178">
        <f>IFERROR(('3) Nil Settled (SY)'!G8+'3) Nil Settled (SY)'!E8)/('5) Settled At Cost (SY)'!G8+'3) Nil Settled (SY)'!G8+'5) Settled At Cost (SY)'!E8+'3) Nil Settled (SY)'!E8),"")</f>
        <v>0.46250000000000002</v>
      </c>
      <c r="Y84" s="137"/>
      <c r="Z84" s="174"/>
      <c r="AA84" s="174"/>
      <c r="AB84" s="174"/>
      <c r="AC84" s="174"/>
      <c r="AD84" s="174"/>
      <c r="AE84" s="174"/>
      <c r="AF84" s="174"/>
      <c r="AG84" s="174"/>
      <c r="AH84" s="174"/>
      <c r="AI84" s="174"/>
      <c r="AJ84" s="174"/>
      <c r="AK84" s="174"/>
      <c r="AL84" s="174"/>
      <c r="AM84" s="174"/>
      <c r="AN84" s="174"/>
    </row>
    <row r="85" spans="1:40" s="172" customFormat="1">
      <c r="A85" s="174"/>
      <c r="B85" s="187">
        <f t="shared" si="15"/>
        <v>2003</v>
      </c>
      <c r="C85" s="92">
        <f>IFERROR('8) Paid on Settled (SY)'!D9/('5) Settled At Cost (SY)'!D9+'3) Nil Settled (SY)'!D9),"")</f>
        <v>5352.5150000000003</v>
      </c>
      <c r="D85" s="93">
        <f>IFERROR('8) Paid on Settled (SY)'!E9/('5) Settled At Cost (SY)'!E9+'3) Nil Settled (SY)'!E9),"")</f>
        <v>10672.819093286449</v>
      </c>
      <c r="E85" s="93">
        <f>IFERROR('8) Paid on Settled (SY)'!F9/('5) Settled At Cost (SY)'!F9+'3) Nil Settled (SY)'!F9),"")</f>
        <v>20884.410909090911</v>
      </c>
      <c r="F85" s="93">
        <f>IFERROR('8) Paid on Settled (SY)'!G9/('5) Settled At Cost (SY)'!G9+'3) Nil Settled (SY)'!G9),"")</f>
        <v>9022.9445714285739</v>
      </c>
      <c r="G85" s="94">
        <f>IFERROR('8) Paid on Settled (SY)'!I9/('5) Settled At Cost (SY)'!I9+'3) Nil Settled (SY)'!I9),"")</f>
        <v>39121.086196911194</v>
      </c>
      <c r="H85" s="174"/>
      <c r="I85" s="174"/>
      <c r="J85" s="187">
        <f t="shared" si="16"/>
        <v>2003</v>
      </c>
      <c r="K85" s="92">
        <f>IFERROR('8) Paid on Settled (SY)'!D9/'5) Settled At Cost (SY)'!D9,"")</f>
        <v>7136.6866666666674</v>
      </c>
      <c r="L85" s="93">
        <f>IFERROR('8) Paid on Settled (SY)'!E9/'5) Settled At Cost (SY)'!E9,"")</f>
        <v>19847.975241429303</v>
      </c>
      <c r="M85" s="93">
        <f>IFERROR('8) Paid on Settled (SY)'!F9/'5) Settled At Cost (SY)'!F9,"")</f>
        <v>28130.02285714286</v>
      </c>
      <c r="N85" s="93">
        <f>IFERROR('8) Paid on Settled (SY)'!G9/'5) Settled At Cost (SY)'!G9,"")</f>
        <v>17070.435675675679</v>
      </c>
      <c r="O85" s="94">
        <f>IFERROR('8) Paid on Settled (SY)'!I9/'5) Settled At Cost (SY)'!I9,"")</f>
        <v>58909.077470930228</v>
      </c>
      <c r="P85" s="174"/>
      <c r="Q85" s="174"/>
      <c r="R85" s="187">
        <f t="shared" si="17"/>
        <v>2003</v>
      </c>
      <c r="S85" s="127">
        <f>IFERROR('3) Nil Settled (SY)'!D9/('5) Settled At Cost (SY)'!D9+'3) Nil Settled (SY)'!D9),"")</f>
        <v>0.25</v>
      </c>
      <c r="T85" s="128">
        <f>IFERROR('3) Nil Settled (SY)'!E9/('5) Settled At Cost (SY)'!E9+'3) Nil Settled (SY)'!E9),"")</f>
        <v>0.46227164416203337</v>
      </c>
      <c r="U85" s="128">
        <f>IFERROR('3) Nil Settled (SY)'!F9/('5) Settled At Cost (SY)'!F9+'3) Nil Settled (SY)'!F9),"")</f>
        <v>0.25757575757575757</v>
      </c>
      <c r="V85" s="128">
        <f>IFERROR('3) Nil Settled (SY)'!G9/('5) Settled At Cost (SY)'!G9+'3) Nil Settled (SY)'!G9),"")</f>
        <v>0.47142857142857142</v>
      </c>
      <c r="W85" s="129">
        <f>IFERROR('3) Nil Settled (SY)'!I9/('5) Settled At Cost (SY)'!I9+'3) Nil Settled (SY)'!I9),"")</f>
        <v>0.3359073359073359</v>
      </c>
      <c r="X85" s="178">
        <f>IFERROR(('3) Nil Settled (SY)'!G9+'3) Nil Settled (SY)'!E9)/('5) Settled At Cost (SY)'!G9+'3) Nil Settled (SY)'!G9+'5) Settled At Cost (SY)'!E9+'3) Nil Settled (SY)'!E9),"")</f>
        <v>0.46275395033860045</v>
      </c>
      <c r="Y85" s="137"/>
      <c r="Z85" s="174"/>
      <c r="AA85" s="174"/>
      <c r="AB85" s="174"/>
      <c r="AC85" s="174"/>
      <c r="AD85" s="174"/>
      <c r="AE85" s="174"/>
      <c r="AF85" s="174"/>
      <c r="AG85" s="174"/>
      <c r="AH85" s="174"/>
      <c r="AI85" s="174"/>
      <c r="AJ85" s="174"/>
      <c r="AK85" s="174"/>
      <c r="AL85" s="174"/>
      <c r="AM85" s="174"/>
      <c r="AN85" s="174"/>
    </row>
    <row r="86" spans="1:40" s="172" customFormat="1">
      <c r="A86" s="174"/>
      <c r="B86" s="187">
        <f t="shared" si="15"/>
        <v>2004</v>
      </c>
      <c r="C86" s="92">
        <f>IFERROR('8) Paid on Settled (SY)'!D10/('5) Settled At Cost (SY)'!D10+'3) Nil Settled (SY)'!D10),"")</f>
        <v>6308.7000000000007</v>
      </c>
      <c r="D86" s="93">
        <f>IFERROR('8) Paid on Settled (SY)'!E10/('5) Settled At Cost (SY)'!E10+'3) Nil Settled (SY)'!E10),"")</f>
        <v>9048.7269596572278</v>
      </c>
      <c r="E86" s="93">
        <f>IFERROR('8) Paid on Settled (SY)'!F10/('5) Settled At Cost (SY)'!F10+'3) Nil Settled (SY)'!F10),"")</f>
        <v>17048.274155844156</v>
      </c>
      <c r="F86" s="93">
        <f>IFERROR('8) Paid on Settled (SY)'!G10/('5) Settled At Cost (SY)'!G10+'3) Nil Settled (SY)'!G10),"")</f>
        <v>12941.092500000002</v>
      </c>
      <c r="G86" s="94">
        <f>IFERROR('8) Paid on Settled (SY)'!I10/('5) Settled At Cost (SY)'!I10+'3) Nil Settled (SY)'!I10),"")</f>
        <v>45564.00961403508</v>
      </c>
      <c r="H86" s="174"/>
      <c r="I86" s="174"/>
      <c r="J86" s="187">
        <f t="shared" si="16"/>
        <v>2004</v>
      </c>
      <c r="K86" s="92">
        <f>IFERROR('8) Paid on Settled (SY)'!D10/'5) Settled At Cost (SY)'!D10,"")</f>
        <v>9463.0500000000011</v>
      </c>
      <c r="L86" s="93">
        <f>IFERROR('8) Paid on Settled (SY)'!E10/'5) Settled At Cost (SY)'!E10,"")</f>
        <v>16380.619563129489</v>
      </c>
      <c r="M86" s="93">
        <f>IFERROR('8) Paid on Settled (SY)'!F10/'5) Settled At Cost (SY)'!F10,"")</f>
        <v>28537.328478260872</v>
      </c>
      <c r="N86" s="93">
        <f>IFERROR('8) Paid on Settled (SY)'!G10/'5) Settled At Cost (SY)'!G10,"")</f>
        <v>17871.032500000001</v>
      </c>
      <c r="O86" s="94">
        <f>IFERROR('8) Paid on Settled (SY)'!I10/'5) Settled At Cost (SY)'!I10,"")</f>
        <v>64820.679234608971</v>
      </c>
      <c r="P86" s="174"/>
      <c r="Q86" s="174"/>
      <c r="R86" s="187">
        <f t="shared" si="17"/>
        <v>2004</v>
      </c>
      <c r="S86" s="127">
        <f>IFERROR('3) Nil Settled (SY)'!D10/('5) Settled At Cost (SY)'!D10+'3) Nil Settled (SY)'!D10),"")</f>
        <v>0.33333333333333331</v>
      </c>
      <c r="T86" s="128">
        <f>IFERROR('3) Nil Settled (SY)'!E10/('5) Settled At Cost (SY)'!E10+'3) Nil Settled (SY)'!E10),"")</f>
        <v>0.44759556103575832</v>
      </c>
      <c r="U86" s="128">
        <f>IFERROR('3) Nil Settled (SY)'!F10/('5) Settled At Cost (SY)'!F10+'3) Nil Settled (SY)'!F10),"")</f>
        <v>0.40259740259740262</v>
      </c>
      <c r="V86" s="128">
        <f>IFERROR('3) Nil Settled (SY)'!G10/('5) Settled At Cost (SY)'!G10+'3) Nil Settled (SY)'!G10),"")</f>
        <v>0.27586206896551724</v>
      </c>
      <c r="W86" s="129">
        <f>IFERROR('3) Nil Settled (SY)'!I10/('5) Settled At Cost (SY)'!I10+'3) Nil Settled (SY)'!I10),"")</f>
        <v>0.29707602339181288</v>
      </c>
      <c r="X86" s="178">
        <f>IFERROR(('3) Nil Settled (SY)'!G10+'3) Nil Settled (SY)'!E10)/('5) Settled At Cost (SY)'!G10+'3) Nil Settled (SY)'!G10+'5) Settled At Cost (SY)'!E10+'3) Nil Settled (SY)'!E10),"")</f>
        <v>0.43613348676639818</v>
      </c>
      <c r="Y86" s="137"/>
      <c r="Z86" s="174"/>
      <c r="AA86" s="174"/>
      <c r="AB86" s="174"/>
      <c r="AC86" s="174"/>
      <c r="AD86" s="174"/>
      <c r="AE86" s="174"/>
      <c r="AF86" s="174"/>
      <c r="AG86" s="174"/>
      <c r="AH86" s="174"/>
      <c r="AI86" s="174"/>
      <c r="AJ86" s="174"/>
      <c r="AK86" s="174"/>
      <c r="AL86" s="174"/>
      <c r="AM86" s="174"/>
      <c r="AN86" s="174"/>
    </row>
    <row r="87" spans="1:40" s="172" customFormat="1">
      <c r="A87" s="174"/>
      <c r="B87" s="187">
        <f t="shared" si="15"/>
        <v>2005</v>
      </c>
      <c r="C87" s="92">
        <f>IFERROR('8) Paid on Settled (SY)'!D11/('5) Settled At Cost (SY)'!D11+'3) Nil Settled (SY)'!D11),"")</f>
        <v>11461.062222222223</v>
      </c>
      <c r="D87" s="93">
        <f>IFERROR('8) Paid on Settled (SY)'!E11/('5) Settled At Cost (SY)'!E11+'3) Nil Settled (SY)'!E11),"")</f>
        <v>9485.0046837763221</v>
      </c>
      <c r="E87" s="93">
        <f>IFERROR('8) Paid on Settled (SY)'!F11/('5) Settled At Cost (SY)'!F11+'3) Nil Settled (SY)'!F11),"")</f>
        <v>26799.675151515152</v>
      </c>
      <c r="F87" s="93">
        <f>IFERROR('8) Paid on Settled (SY)'!G11/('5) Settled At Cost (SY)'!G11+'3) Nil Settled (SY)'!G11),"")</f>
        <v>9388.1537062937059</v>
      </c>
      <c r="G87" s="94">
        <f>IFERROR('8) Paid on Settled (SY)'!I11/('5) Settled At Cost (SY)'!I11+'3) Nil Settled (SY)'!I11),"")</f>
        <v>45288.549180576636</v>
      </c>
      <c r="H87" s="174"/>
      <c r="I87" s="174"/>
      <c r="J87" s="187">
        <f t="shared" si="16"/>
        <v>2005</v>
      </c>
      <c r="K87" s="92">
        <f>IFERROR('8) Paid on Settled (SY)'!D11/'5) Settled At Cost (SY)'!D11,"")</f>
        <v>12135.242352941175</v>
      </c>
      <c r="L87" s="93">
        <f>IFERROR('8) Paid on Settled (SY)'!E11/'5) Settled At Cost (SY)'!E11,"")</f>
        <v>17624.618632265221</v>
      </c>
      <c r="M87" s="93">
        <f>IFERROR('8) Paid on Settled (SY)'!F11/'5) Settled At Cost (SY)'!F11,"")</f>
        <v>38451.70782608696</v>
      </c>
      <c r="N87" s="93">
        <f>IFERROR('8) Paid on Settled (SY)'!G11/'5) Settled At Cost (SY)'!G11,"")</f>
        <v>13161.823333333334</v>
      </c>
      <c r="O87" s="94">
        <f>IFERROR('8) Paid on Settled (SY)'!I11/'5) Settled At Cost (SY)'!I11,"")</f>
        <v>64183.126688172051</v>
      </c>
      <c r="P87" s="174"/>
      <c r="Q87" s="174"/>
      <c r="R87" s="187">
        <f t="shared" si="17"/>
        <v>2005</v>
      </c>
      <c r="S87" s="127">
        <f>IFERROR('3) Nil Settled (SY)'!D11/('5) Settled At Cost (SY)'!D11+'3) Nil Settled (SY)'!D11),"")</f>
        <v>5.5555555555555552E-2</v>
      </c>
      <c r="T87" s="128">
        <f>IFERROR('3) Nil Settled (SY)'!E11/('5) Settled At Cost (SY)'!E11+'3) Nil Settled (SY)'!E11),"")</f>
        <v>0.46183206106870228</v>
      </c>
      <c r="U87" s="128">
        <f>IFERROR('3) Nil Settled (SY)'!F11/('5) Settled At Cost (SY)'!F11+'3) Nil Settled (SY)'!F11),"")</f>
        <v>0.30303030303030304</v>
      </c>
      <c r="V87" s="128">
        <f>IFERROR('3) Nil Settled (SY)'!G11/('5) Settled At Cost (SY)'!G11+'3) Nil Settled (SY)'!G11),"")</f>
        <v>0.28671328671328672</v>
      </c>
      <c r="W87" s="129">
        <f>IFERROR('3) Nil Settled (SY)'!I11/('5) Settled At Cost (SY)'!I11+'3) Nil Settled (SY)'!I11),"")</f>
        <v>0.29438543247344462</v>
      </c>
      <c r="X87" s="178">
        <f>IFERROR(('3) Nil Settled (SY)'!G11+'3) Nil Settled (SY)'!E11)/('5) Settled At Cost (SY)'!G11+'3) Nil Settled (SY)'!G11+'5) Settled At Cost (SY)'!E11+'3) Nil Settled (SY)'!E11),"")</f>
        <v>0.44459738472126636</v>
      </c>
      <c r="Y87" s="137"/>
      <c r="Z87" s="174"/>
      <c r="AA87" s="191"/>
      <c r="AB87" s="174"/>
      <c r="AC87" s="174"/>
      <c r="AD87" s="174"/>
      <c r="AE87" s="174"/>
      <c r="AF87" s="174"/>
      <c r="AG87" s="174"/>
      <c r="AH87" s="174"/>
      <c r="AI87" s="174"/>
      <c r="AJ87" s="174"/>
      <c r="AK87" s="174"/>
      <c r="AL87" s="174"/>
      <c r="AM87" s="174"/>
      <c r="AN87" s="174"/>
    </row>
    <row r="88" spans="1:40" s="172" customFormat="1">
      <c r="A88" s="174"/>
      <c r="B88" s="187">
        <f t="shared" si="15"/>
        <v>2006</v>
      </c>
      <c r="C88" s="92">
        <f>IFERROR('8) Paid on Settled (SY)'!D12/('5) Settled At Cost (SY)'!D12+'3) Nil Settled (SY)'!D12),"")</f>
        <v>8378.630769230771</v>
      </c>
      <c r="D88" s="93">
        <f>IFERROR('8) Paid on Settled (SY)'!E12/('5) Settled At Cost (SY)'!E12+'3) Nil Settled (SY)'!E12),"")</f>
        <v>11307.333396039601</v>
      </c>
      <c r="E88" s="93">
        <f>IFERROR('8) Paid on Settled (SY)'!F12/('5) Settled At Cost (SY)'!F12+'3) Nil Settled (SY)'!F12),"")</f>
        <v>11242.938017302657</v>
      </c>
      <c r="F88" s="93">
        <f>IFERROR('8) Paid on Settled (SY)'!G12/('5) Settled At Cost (SY)'!G12+'3) Nil Settled (SY)'!G12),"")</f>
        <v>8664.6286896551719</v>
      </c>
      <c r="G88" s="94">
        <f>IFERROR('8) Paid on Settled (SY)'!I12/('5) Settled At Cost (SY)'!I12+'3) Nil Settled (SY)'!I12),"")</f>
        <v>47213.869315476193</v>
      </c>
      <c r="H88" s="174"/>
      <c r="I88" s="174"/>
      <c r="J88" s="187">
        <f t="shared" si="16"/>
        <v>2006</v>
      </c>
      <c r="K88" s="92">
        <f>IFERROR('8) Paid on Settled (SY)'!D12/'5) Settled At Cost (SY)'!D12,"")</f>
        <v>9076.85</v>
      </c>
      <c r="L88" s="93">
        <f>IFERROR('8) Paid on Settled (SY)'!E12/'5) Settled At Cost (SY)'!E12,"")</f>
        <v>20284.914262877435</v>
      </c>
      <c r="M88" s="93">
        <f>IFERROR('8) Paid on Settled (SY)'!F12/'5) Settled At Cost (SY)'!F12,"")</f>
        <v>17856.430968657161</v>
      </c>
      <c r="N88" s="93">
        <f>IFERROR('8) Paid on Settled (SY)'!G12/'5) Settled At Cost (SY)'!G12,"")</f>
        <v>13087.199583333333</v>
      </c>
      <c r="O88" s="94">
        <f>IFERROR('8) Paid on Settled (SY)'!I12/'5) Settled At Cost (SY)'!I12,"")</f>
        <v>67077.632515856239</v>
      </c>
      <c r="P88" s="174"/>
      <c r="Q88" s="174"/>
      <c r="R88" s="187">
        <f t="shared" si="17"/>
        <v>2006</v>
      </c>
      <c r="S88" s="127">
        <f>IFERROR('3) Nil Settled (SY)'!D12/('5) Settled At Cost (SY)'!D12+'3) Nil Settled (SY)'!D12),"")</f>
        <v>7.6923076923076927E-2</v>
      </c>
      <c r="T88" s="128">
        <f>IFERROR('3) Nil Settled (SY)'!E12/('5) Settled At Cost (SY)'!E12+'3) Nil Settled (SY)'!E12),"")</f>
        <v>0.44257425742574258</v>
      </c>
      <c r="U88" s="128">
        <f>IFERROR('3) Nil Settled (SY)'!F12/('5) Settled At Cost (SY)'!F12+'3) Nil Settled (SY)'!F12),"")</f>
        <v>0.37037037037037035</v>
      </c>
      <c r="V88" s="128">
        <f>IFERROR('3) Nil Settled (SY)'!G12/('5) Settled At Cost (SY)'!G12+'3) Nil Settled (SY)'!G12),"")</f>
        <v>0.33793103448275863</v>
      </c>
      <c r="W88" s="129">
        <f>IFERROR('3) Nil Settled (SY)'!I12/('5) Settled At Cost (SY)'!I12+'3) Nil Settled (SY)'!I12),"")</f>
        <v>0.29613095238095238</v>
      </c>
      <c r="X88" s="178">
        <f>IFERROR(('3) Nil Settled (SY)'!G12+'3) Nil Settled (SY)'!E12)/('5) Settled At Cost (SY)'!G12+'3) Nil Settled (SY)'!G12+'5) Settled At Cost (SY)'!E12+'3) Nil Settled (SY)'!E12),"")</f>
        <v>0.42943722943722945</v>
      </c>
      <c r="Y88" s="137"/>
      <c r="Z88" s="174"/>
      <c r="AA88" s="191"/>
      <c r="AB88" s="174"/>
      <c r="AC88" s="174"/>
      <c r="AD88" s="174"/>
      <c r="AE88" s="174"/>
      <c r="AF88" s="174"/>
      <c r="AG88" s="174"/>
      <c r="AH88" s="174"/>
      <c r="AI88" s="174"/>
      <c r="AJ88" s="174"/>
      <c r="AK88" s="174"/>
      <c r="AL88" s="174"/>
      <c r="AM88" s="174"/>
      <c r="AN88" s="174"/>
    </row>
    <row r="89" spans="1:40" s="172" customFormat="1">
      <c r="A89" s="174"/>
      <c r="B89" s="187">
        <f t="shared" si="15"/>
        <v>2007</v>
      </c>
      <c r="C89" s="92">
        <f>IFERROR('8) Paid on Settled (SY)'!D13/('5) Settled At Cost (SY)'!D13+'3) Nil Settled (SY)'!D13),"")</f>
        <v>6071.98</v>
      </c>
      <c r="D89" s="93">
        <f>IFERROR('8) Paid on Settled (SY)'!E13/('5) Settled At Cost (SY)'!E13+'3) Nil Settled (SY)'!E13),"")</f>
        <v>12048.287297032904</v>
      </c>
      <c r="E89" s="93">
        <f>IFERROR('8) Paid on Settled (SY)'!F13/('5) Settled At Cost (SY)'!F13+'3) Nil Settled (SY)'!F13),"")</f>
        <v>18327.092082524872</v>
      </c>
      <c r="F89" s="93">
        <f>IFERROR('8) Paid on Settled (SY)'!G13/('5) Settled At Cost (SY)'!G13+'3) Nil Settled (SY)'!G13),"")</f>
        <v>9327.8555575304526</v>
      </c>
      <c r="G89" s="94">
        <f>IFERROR('8) Paid on Settled (SY)'!I13/('5) Settled At Cost (SY)'!I13+'3) Nil Settled (SY)'!I13),"")</f>
        <v>50476.415311983772</v>
      </c>
      <c r="H89" s="174"/>
      <c r="I89" s="174"/>
      <c r="J89" s="187">
        <f t="shared" si="16"/>
        <v>2007</v>
      </c>
      <c r="K89" s="92">
        <f>IFERROR('8) Paid on Settled (SY)'!D13/'5) Settled At Cost (SY)'!D13,"")</f>
        <v>10119.966666666665</v>
      </c>
      <c r="L89" s="93">
        <f>IFERROR('8) Paid on Settled (SY)'!E13/'5) Settled At Cost (SY)'!E13,"")</f>
        <v>23045.586195209587</v>
      </c>
      <c r="M89" s="93">
        <f>IFERROR('8) Paid on Settled (SY)'!F13/'5) Settled At Cost (SY)'!F13,"")</f>
        <v>27593.59931526217</v>
      </c>
      <c r="N89" s="93">
        <f>IFERROR('8) Paid on Settled (SY)'!G13/'5) Settled At Cost (SY)'!G13,"")</f>
        <v>16613.51788648915</v>
      </c>
      <c r="O89" s="94">
        <f>IFERROR('8) Paid on Settled (SY)'!I13/'5) Settled At Cost (SY)'!I13,"")</f>
        <v>71476.628198673759</v>
      </c>
      <c r="P89" s="174"/>
      <c r="Q89" s="174"/>
      <c r="R89" s="187">
        <f t="shared" si="17"/>
        <v>2007</v>
      </c>
      <c r="S89" s="127">
        <f>IFERROR('3) Nil Settled (SY)'!D13/('5) Settled At Cost (SY)'!D13+'3) Nil Settled (SY)'!D13),"")</f>
        <v>0.4</v>
      </c>
      <c r="T89" s="128">
        <f>IFERROR('3) Nil Settled (SY)'!E13/('5) Settled At Cost (SY)'!E13+'3) Nil Settled (SY)'!E13),"")</f>
        <v>0.47719762062128224</v>
      </c>
      <c r="U89" s="128">
        <f>IFERROR('3) Nil Settled (SY)'!F13/('5) Settled At Cost (SY)'!F13+'3) Nil Settled (SY)'!F13),"")</f>
        <v>0.33582089552238809</v>
      </c>
      <c r="V89" s="128">
        <f>IFERROR('3) Nil Settled (SY)'!G13/('5) Settled At Cost (SY)'!G13+'3) Nil Settled (SY)'!G13),"")</f>
        <v>0.43853820598006643</v>
      </c>
      <c r="W89" s="129">
        <f>IFERROR('3) Nil Settled (SY)'!I13/('5) Settled At Cost (SY)'!I13+'3) Nil Settled (SY)'!I13),"")</f>
        <v>0.2938053097345133</v>
      </c>
      <c r="X89" s="178">
        <f>IFERROR(('3) Nil Settled (SY)'!G13+'3) Nil Settled (SY)'!E13)/('5) Settled At Cost (SY)'!G13+'3) Nil Settled (SY)'!G13+'5) Settled At Cost (SY)'!E13+'3) Nil Settled (SY)'!E13),"")</f>
        <v>0.47078280044101434</v>
      </c>
      <c r="Y89" s="137"/>
      <c r="Z89" s="174"/>
      <c r="AA89" s="191"/>
      <c r="AB89" s="174"/>
      <c r="AC89" s="174"/>
      <c r="AD89" s="174"/>
      <c r="AE89" s="174"/>
      <c r="AF89" s="174"/>
      <c r="AG89" s="174"/>
      <c r="AH89" s="174"/>
      <c r="AI89" s="174"/>
      <c r="AJ89" s="174"/>
      <c r="AK89" s="174"/>
      <c r="AL89" s="174"/>
      <c r="AM89" s="174"/>
      <c r="AN89" s="174"/>
    </row>
    <row r="90" spans="1:40" s="172" customFormat="1">
      <c r="A90" s="174"/>
      <c r="B90" s="187">
        <f t="shared" si="15"/>
        <v>2008</v>
      </c>
      <c r="C90" s="92">
        <f>IFERROR('8) Paid on Settled (SY)'!D14/('5) Settled At Cost (SY)'!D14+'3) Nil Settled (SY)'!D14),"")</f>
        <v>5557.6150000000007</v>
      </c>
      <c r="D90" s="93">
        <f>IFERROR('8) Paid on Settled (SY)'!E14/('5) Settled At Cost (SY)'!E14+'3) Nil Settled (SY)'!E14),"")</f>
        <v>13183.626850265175</v>
      </c>
      <c r="E90" s="93">
        <f>IFERROR('8) Paid on Settled (SY)'!F14/('5) Settled At Cost (SY)'!F14+'3) Nil Settled (SY)'!F14),"")</f>
        <v>19165.185756539613</v>
      </c>
      <c r="F90" s="93">
        <f>IFERROR('8) Paid on Settled (SY)'!G14/('5) Settled At Cost (SY)'!G14+'3) Nil Settled (SY)'!G14),"")</f>
        <v>10909.073857817109</v>
      </c>
      <c r="G90" s="94">
        <f>IFERROR('8) Paid on Settled (SY)'!I14/('5) Settled At Cost (SY)'!I14+'3) Nil Settled (SY)'!I14),"")</f>
        <v>58309.370526076898</v>
      </c>
      <c r="H90" s="174"/>
      <c r="I90" s="174"/>
      <c r="J90" s="187">
        <f t="shared" si="16"/>
        <v>2008</v>
      </c>
      <c r="K90" s="92">
        <f>IFERROR('8) Paid on Settled (SY)'!D14/'5) Settled At Cost (SY)'!D14,"")</f>
        <v>7410.1533333333346</v>
      </c>
      <c r="L90" s="93">
        <f>IFERROR('8) Paid on Settled (SY)'!E14/'5) Settled At Cost (SY)'!E14,"")</f>
        <v>22598.600772626265</v>
      </c>
      <c r="M90" s="93">
        <f>IFERROR('8) Paid on Settled (SY)'!F14/'5) Settled At Cost (SY)'!F14,"")</f>
        <v>31425.267821384805</v>
      </c>
      <c r="N90" s="93">
        <f>IFERROR('8) Paid on Settled (SY)'!G14/'5) Settled At Cost (SY)'!G14,"")</f>
        <v>18398.885760199006</v>
      </c>
      <c r="O90" s="94">
        <f>IFERROR('8) Paid on Settled (SY)'!I14/'5) Settled At Cost (SY)'!I14,"")</f>
        <v>77434.095903114154</v>
      </c>
      <c r="P90" s="174"/>
      <c r="Q90" s="174"/>
      <c r="R90" s="187">
        <f t="shared" si="17"/>
        <v>2008</v>
      </c>
      <c r="S90" s="127">
        <f>IFERROR('3) Nil Settled (SY)'!D14/('5) Settled At Cost (SY)'!D14+'3) Nil Settled (SY)'!D14),"")</f>
        <v>0.25</v>
      </c>
      <c r="T90" s="128">
        <f>IFERROR('3) Nil Settled (SY)'!E14/('5) Settled At Cost (SY)'!E14+'3) Nil Settled (SY)'!E14),"")</f>
        <v>0.41661756040070713</v>
      </c>
      <c r="U90" s="128">
        <f>IFERROR('3) Nil Settled (SY)'!F14/('5) Settled At Cost (SY)'!F14+'3) Nil Settled (SY)'!F14),"")</f>
        <v>0.39013452914798208</v>
      </c>
      <c r="V90" s="128">
        <f>IFERROR('3) Nil Settled (SY)'!G14/('5) Settled At Cost (SY)'!G14+'3) Nil Settled (SY)'!G14),"")</f>
        <v>0.40707964601769914</v>
      </c>
      <c r="W90" s="129">
        <f>IFERROR('3) Nil Settled (SY)'!I14/('5) Settled At Cost (SY)'!I14+'3) Nil Settled (SY)'!I14),"")</f>
        <v>0.2469806763285024</v>
      </c>
      <c r="X90" s="178">
        <f>IFERROR(('3) Nil Settled (SY)'!G14+'3) Nil Settled (SY)'!E14)/('5) Settled At Cost (SY)'!G14+'3) Nil Settled (SY)'!G14+'5) Settled At Cost (SY)'!E14+'3) Nil Settled (SY)'!E14),"")</f>
        <v>0.41461144718473708</v>
      </c>
      <c r="Y90" s="137"/>
      <c r="Z90" s="174"/>
      <c r="AA90" s="191"/>
      <c r="AB90" s="174"/>
      <c r="AC90" s="174"/>
      <c r="AD90" s="174"/>
      <c r="AE90" s="174"/>
      <c r="AF90" s="174"/>
      <c r="AG90" s="174"/>
      <c r="AH90" s="174"/>
      <c r="AI90" s="174"/>
      <c r="AJ90" s="174"/>
      <c r="AK90" s="174"/>
      <c r="AL90" s="174"/>
      <c r="AM90" s="174"/>
      <c r="AN90" s="174"/>
    </row>
    <row r="91" spans="1:40" s="172" customFormat="1">
      <c r="A91" s="174"/>
      <c r="B91" s="187">
        <f t="shared" si="15"/>
        <v>2009</v>
      </c>
      <c r="C91" s="92">
        <f>IFERROR('8) Paid on Settled (SY)'!D15/('5) Settled At Cost (SY)'!D15+'3) Nil Settled (SY)'!D15),"")</f>
        <v>1432.6699999999998</v>
      </c>
      <c r="D91" s="93">
        <f>IFERROR('8) Paid on Settled (SY)'!E15/('5) Settled At Cost (SY)'!E15+'3) Nil Settled (SY)'!E15),"")</f>
        <v>19300.883210354918</v>
      </c>
      <c r="E91" s="93">
        <f>IFERROR('8) Paid on Settled (SY)'!F15/('5) Settled At Cost (SY)'!F15+'3) Nil Settled (SY)'!F15),"")</f>
        <v>26505.549703813565</v>
      </c>
      <c r="F91" s="93">
        <f>IFERROR('8) Paid on Settled (SY)'!G15/('5) Settled At Cost (SY)'!G15+'3) Nil Settled (SY)'!G15),"")</f>
        <v>14290.233042696414</v>
      </c>
      <c r="G91" s="94">
        <f>IFERROR('8) Paid on Settled (SY)'!I15/('5) Settled At Cost (SY)'!I15+'3) Nil Settled (SY)'!I15),"")</f>
        <v>64654.480277430965</v>
      </c>
      <c r="H91" s="174"/>
      <c r="I91" s="174"/>
      <c r="J91" s="187">
        <f t="shared" si="16"/>
        <v>2009</v>
      </c>
      <c r="K91" s="92">
        <f>IFERROR('8) Paid on Settled (SY)'!D15/'5) Settled At Cost (SY)'!D15,"")</f>
        <v>3581.6749999999997</v>
      </c>
      <c r="L91" s="93">
        <f>IFERROR('8) Paid on Settled (SY)'!E15/'5) Settled At Cost (SY)'!E15,"")</f>
        <v>26234.9042155565</v>
      </c>
      <c r="M91" s="93">
        <f>IFERROR('8) Paid on Settled (SY)'!F15/'5) Settled At Cost (SY)'!F15,"")</f>
        <v>39842.737134394913</v>
      </c>
      <c r="N91" s="93">
        <f>IFERROR('8) Paid on Settled (SY)'!G15/'5) Settled At Cost (SY)'!G15,"")</f>
        <v>21608.414670098038</v>
      </c>
      <c r="O91" s="94">
        <f>IFERROR('8) Paid on Settled (SY)'!I15/'5) Settled At Cost (SY)'!I15,"")</f>
        <v>84310.240485230199</v>
      </c>
      <c r="P91" s="174"/>
      <c r="Q91" s="174"/>
      <c r="R91" s="187">
        <f t="shared" si="17"/>
        <v>2009</v>
      </c>
      <c r="S91" s="127">
        <f>IFERROR('3) Nil Settled (SY)'!D15/('5) Settled At Cost (SY)'!D15+'3) Nil Settled (SY)'!D15),"")</f>
        <v>0.6</v>
      </c>
      <c r="T91" s="128">
        <f>IFERROR('3) Nil Settled (SY)'!E15/('5) Settled At Cost (SY)'!E15+'3) Nil Settled (SY)'!E15),"")</f>
        <v>0.26430517711171664</v>
      </c>
      <c r="U91" s="128">
        <f>IFERROR('3) Nil Settled (SY)'!F15/('5) Settled At Cost (SY)'!F15+'3) Nil Settled (SY)'!F15),"")</f>
        <v>0.3347457627118644</v>
      </c>
      <c r="V91" s="128">
        <f>IFERROR('3) Nil Settled (SY)'!G15/('5) Settled At Cost (SY)'!G15+'3) Nil Settled (SY)'!G15),"")</f>
        <v>0.33867276887871856</v>
      </c>
      <c r="W91" s="129">
        <f>IFERROR('3) Nil Settled (SY)'!I15/('5) Settled At Cost (SY)'!I15+'3) Nil Settled (SY)'!I15),"")</f>
        <v>0.2331360946745562</v>
      </c>
      <c r="X91" s="178">
        <f>IFERROR(('3) Nil Settled (SY)'!G15+'3) Nil Settled (SY)'!E15)/('5) Settled At Cost (SY)'!G15+'3) Nil Settled (SY)'!G15+'5) Settled At Cost (SY)'!E15+'3) Nil Settled (SY)'!E15),"")</f>
        <v>0.28136482939632546</v>
      </c>
      <c r="Y91" s="137"/>
      <c r="Z91" s="174"/>
      <c r="AA91" s="191"/>
      <c r="AB91" s="174"/>
      <c r="AC91" s="174"/>
      <c r="AD91" s="174"/>
      <c r="AE91" s="174"/>
      <c r="AF91" s="174"/>
      <c r="AG91" s="174"/>
      <c r="AH91" s="174"/>
      <c r="AI91" s="174"/>
      <c r="AJ91" s="174"/>
      <c r="AK91" s="174"/>
      <c r="AL91" s="174"/>
      <c r="AM91" s="174"/>
      <c r="AN91" s="174"/>
    </row>
    <row r="92" spans="1:40" s="172" customFormat="1">
      <c r="A92" s="174"/>
      <c r="B92" s="187">
        <f t="shared" si="15"/>
        <v>2010</v>
      </c>
      <c r="C92" s="92">
        <f>IFERROR('8) Paid on Settled (SY)'!D16/('5) Settled At Cost (SY)'!D16+'3) Nil Settled (SY)'!D16),"")</f>
        <v>289.96384615384613</v>
      </c>
      <c r="D92" s="93">
        <f>IFERROR('8) Paid on Settled (SY)'!E16/('5) Settled At Cost (SY)'!E16+'3) Nil Settled (SY)'!E16),"")</f>
        <v>14327.545526645237</v>
      </c>
      <c r="E92" s="93">
        <f>IFERROR('8) Paid on Settled (SY)'!F16/('5) Settled At Cost (SY)'!F16+'3) Nil Settled (SY)'!F16),"")</f>
        <v>19711.877299487896</v>
      </c>
      <c r="F92" s="93">
        <f>IFERROR('8) Paid on Settled (SY)'!G16/('5) Settled At Cost (SY)'!G16+'3) Nil Settled (SY)'!G16),"")</f>
        <v>14373.631045212767</v>
      </c>
      <c r="G92" s="94">
        <f>IFERROR('8) Paid on Settled (SY)'!I16/('5) Settled At Cost (SY)'!I16+'3) Nil Settled (SY)'!I16),"")</f>
        <v>64011.058829853297</v>
      </c>
      <c r="H92" s="174"/>
      <c r="I92" s="174"/>
      <c r="J92" s="187">
        <f t="shared" si="16"/>
        <v>2010</v>
      </c>
      <c r="K92" s="92">
        <f>IFERROR('8) Paid on Settled (SY)'!D16/'5) Settled At Cost (SY)'!D16,"")</f>
        <v>942.38249999999994</v>
      </c>
      <c r="L92" s="93">
        <f>IFERROR('8) Paid on Settled (SY)'!E16/'5) Settled At Cost (SY)'!E16,"")</f>
        <v>27732.086656259158</v>
      </c>
      <c r="M92" s="93">
        <f>IFERROR('8) Paid on Settled (SY)'!F16/'5) Settled At Cost (SY)'!F16,"")</f>
        <v>34934.911253547856</v>
      </c>
      <c r="N92" s="93">
        <f>IFERROR('8) Paid on Settled (SY)'!G16/'5) Settled At Cost (SY)'!G16,"")</f>
        <v>24223.29056623506</v>
      </c>
      <c r="O92" s="94">
        <f>IFERROR('8) Paid on Settled (SY)'!I16/'5) Settled At Cost (SY)'!I16,"")</f>
        <v>88506.040446340485</v>
      </c>
      <c r="P92" s="174"/>
      <c r="Q92" s="174"/>
      <c r="R92" s="187">
        <f t="shared" si="17"/>
        <v>2010</v>
      </c>
      <c r="S92" s="127">
        <f>IFERROR('3) Nil Settled (SY)'!D16/('5) Settled At Cost (SY)'!D16+'3) Nil Settled (SY)'!D16),"")</f>
        <v>0.69230769230769229</v>
      </c>
      <c r="T92" s="128">
        <f>IFERROR('3) Nil Settled (SY)'!E16/('5) Settled At Cost (SY)'!E16+'3) Nil Settled (SY)'!E16),"")</f>
        <v>0.48335854765506808</v>
      </c>
      <c r="U92" s="128">
        <f>IFERROR('3) Nil Settled (SY)'!F16/('5) Settled At Cost (SY)'!F16+'3) Nil Settled (SY)'!F16),"")</f>
        <v>0.43575418994413406</v>
      </c>
      <c r="V92" s="128">
        <f>IFERROR('3) Nil Settled (SY)'!G16/('5) Settled At Cost (SY)'!G16+'3) Nil Settled (SY)'!G16),"")</f>
        <v>0.40661938534278957</v>
      </c>
      <c r="W92" s="129">
        <f>IFERROR('3) Nil Settled (SY)'!I16/('5) Settled At Cost (SY)'!I16+'3) Nil Settled (SY)'!I16),"")</f>
        <v>0.27676056338028171</v>
      </c>
      <c r="X92" s="178">
        <f>IFERROR(('3) Nil Settled (SY)'!G16+'3) Nil Settled (SY)'!E16)/('5) Settled At Cost (SY)'!G16+'3) Nil Settled (SY)'!G16+'5) Settled At Cost (SY)'!E16+'3) Nil Settled (SY)'!E16),"")</f>
        <v>0.464756446991404</v>
      </c>
      <c r="Y92" s="137"/>
      <c r="Z92" s="174"/>
      <c r="AA92" s="191"/>
      <c r="AB92" s="174"/>
      <c r="AC92" s="174"/>
      <c r="AD92" s="174"/>
      <c r="AE92" s="174"/>
      <c r="AF92" s="174"/>
      <c r="AG92" s="174"/>
      <c r="AH92" s="174"/>
      <c r="AI92" s="174"/>
      <c r="AJ92" s="174"/>
      <c r="AK92" s="174"/>
      <c r="AL92" s="174"/>
      <c r="AM92" s="174"/>
      <c r="AN92" s="174"/>
    </row>
    <row r="93" spans="1:40" s="172" customFormat="1">
      <c r="A93" s="174"/>
      <c r="B93" s="187">
        <f t="shared" si="15"/>
        <v>2011</v>
      </c>
      <c r="C93" s="92">
        <f>IFERROR('8) Paid on Settled (SY)'!D17/('5) Settled At Cost (SY)'!D17+'3) Nil Settled (SY)'!D17),"")</f>
        <v>61.458666666666666</v>
      </c>
      <c r="D93" s="93">
        <f>IFERROR('8) Paid on Settled (SY)'!E17/('5) Settled At Cost (SY)'!E17+'3) Nil Settled (SY)'!E17),"")</f>
        <v>16019.18672849737</v>
      </c>
      <c r="E93" s="93">
        <f>IFERROR('8) Paid on Settled (SY)'!F17/('5) Settled At Cost (SY)'!F17+'3) Nil Settled (SY)'!F17),"")</f>
        <v>31854.684301437905</v>
      </c>
      <c r="F93" s="93">
        <f>IFERROR('8) Paid on Settled (SY)'!G17/('5) Settled At Cost (SY)'!G17+'3) Nil Settled (SY)'!G17),"")</f>
        <v>16870.481464975845</v>
      </c>
      <c r="G93" s="94">
        <f>IFERROR('8) Paid on Settled (SY)'!I17/('5) Settled At Cost (SY)'!I17+'3) Nil Settled (SY)'!I17),"")</f>
        <v>60027.097194290895</v>
      </c>
      <c r="H93" s="174"/>
      <c r="I93" s="174"/>
      <c r="J93" s="187">
        <f t="shared" si="16"/>
        <v>2011</v>
      </c>
      <c r="K93" s="92">
        <f>IFERROR('8) Paid on Settled (SY)'!D17/'5) Settled At Cost (SY)'!D17,"")</f>
        <v>460.94</v>
      </c>
      <c r="L93" s="93">
        <f>IFERROR('8) Paid on Settled (SY)'!E17/'5) Settled At Cost (SY)'!E17,"")</f>
        <v>26789.85109719203</v>
      </c>
      <c r="M93" s="93">
        <f>IFERROR('8) Paid on Settled (SY)'!F17/'5) Settled At Cost (SY)'!F17,"")</f>
        <v>52746.392836796535</v>
      </c>
      <c r="N93" s="93">
        <f>IFERROR('8) Paid on Settled (SY)'!G17/'5) Settled At Cost (SY)'!G17,"")</f>
        <v>27197.738810358256</v>
      </c>
      <c r="O93" s="94">
        <f>IFERROR('8) Paid on Settled (SY)'!I17/'5) Settled At Cost (SY)'!I17,"")</f>
        <v>84257.738869056964</v>
      </c>
      <c r="P93" s="174"/>
      <c r="Q93" s="174"/>
      <c r="R93" s="187">
        <f t="shared" si="17"/>
        <v>2011</v>
      </c>
      <c r="S93" s="127">
        <f>IFERROR('3) Nil Settled (SY)'!D17/('5) Settled At Cost (SY)'!D17+'3) Nil Settled (SY)'!D17),"")</f>
        <v>0.8666666666666667</v>
      </c>
      <c r="T93" s="128">
        <f>IFERROR('3) Nil Settled (SY)'!E17/('5) Settled At Cost (SY)'!E17+'3) Nil Settled (SY)'!E17),"")</f>
        <v>0.40204271123491181</v>
      </c>
      <c r="U93" s="128">
        <f>IFERROR('3) Nil Settled (SY)'!F17/('5) Settled At Cost (SY)'!F17+'3) Nil Settled (SY)'!F17),"")</f>
        <v>0.396078431372549</v>
      </c>
      <c r="V93" s="128">
        <f>IFERROR('3) Nil Settled (SY)'!G17/('5) Settled At Cost (SY)'!G17+'3) Nil Settled (SY)'!G17),"")</f>
        <v>0.37971014492753624</v>
      </c>
      <c r="W93" s="129">
        <f>IFERROR('3) Nil Settled (SY)'!I17/('5) Settled At Cost (SY)'!I17+'3) Nil Settled (SY)'!I17),"")</f>
        <v>0.28757763975155282</v>
      </c>
      <c r="X93" s="178">
        <f>IFERROR(('3) Nil Settled (SY)'!G17+'3) Nil Settled (SY)'!E17)/('5) Settled At Cost (SY)'!G17+'3) Nil Settled (SY)'!G17+'5) Settled At Cost (SY)'!E17+'3) Nil Settled (SY)'!E17),"")</f>
        <v>0.39662447257383965</v>
      </c>
      <c r="Y93" s="137"/>
      <c r="Z93" s="174"/>
      <c r="AA93" s="191"/>
      <c r="AB93" s="174"/>
      <c r="AC93" s="174"/>
      <c r="AD93" s="174"/>
      <c r="AE93" s="174"/>
      <c r="AF93" s="174"/>
      <c r="AG93" s="174"/>
      <c r="AH93" s="174"/>
      <c r="AI93" s="174"/>
      <c r="AJ93" s="174"/>
      <c r="AK93" s="174"/>
      <c r="AL93" s="174"/>
      <c r="AM93" s="174"/>
      <c r="AN93" s="174"/>
    </row>
    <row r="94" spans="1:40" s="172" customFormat="1">
      <c r="A94" s="174"/>
      <c r="B94" s="187">
        <f t="shared" si="15"/>
        <v>2012</v>
      </c>
      <c r="C94" s="92">
        <f>IFERROR('8) Paid on Settled (SY)'!D18/('5) Settled At Cost (SY)'!D18+'3) Nil Settled (SY)'!D18),"")</f>
        <v>1638.9250126041666</v>
      </c>
      <c r="D94" s="93">
        <f>IFERROR('8) Paid on Settled (SY)'!E18/('5) Settled At Cost (SY)'!E18+'3) Nil Settled (SY)'!E18),"")</f>
        <v>18213.835694387049</v>
      </c>
      <c r="E94" s="93">
        <f>IFERROR('8) Paid on Settled (SY)'!F18/('5) Settled At Cost (SY)'!F18+'3) Nil Settled (SY)'!F18),"")</f>
        <v>26177.163565265484</v>
      </c>
      <c r="F94" s="93">
        <f>IFERROR('8) Paid on Settled (SY)'!G18/('5) Settled At Cost (SY)'!G18+'3) Nil Settled (SY)'!G18),"")</f>
        <v>13100.602581590259</v>
      </c>
      <c r="G94" s="94">
        <f>IFERROR('8) Paid on Settled (SY)'!I18/('5) Settled At Cost (SY)'!I18+'3) Nil Settled (SY)'!I18),"")</f>
        <v>70240.759015279502</v>
      </c>
      <c r="H94" s="174"/>
      <c r="I94" s="174"/>
      <c r="J94" s="187">
        <f t="shared" si="16"/>
        <v>2012</v>
      </c>
      <c r="K94" s="92">
        <f>IFERROR('8) Paid on Settled (SY)'!D18/'5) Settled At Cost (SY)'!D18,"")</f>
        <v>4856.0741114197526</v>
      </c>
      <c r="L94" s="93">
        <f>IFERROR('8) Paid on Settled (SY)'!E18/'5) Settled At Cost (SY)'!E18,"")</f>
        <v>30398.263710632182</v>
      </c>
      <c r="M94" s="93">
        <f>IFERROR('8) Paid on Settled (SY)'!F18/'5) Settled At Cost (SY)'!F18,"")</f>
        <v>44149.544520522388</v>
      </c>
      <c r="N94" s="93">
        <f>IFERROR('8) Paid on Settled (SY)'!G18/'5) Settled At Cost (SY)'!G18,"")</f>
        <v>23208.681730837565</v>
      </c>
      <c r="O94" s="94">
        <f>IFERROR('8) Paid on Settled (SY)'!I18/'5) Settled At Cost (SY)'!I18,"")</f>
        <v>94535.319658769804</v>
      </c>
      <c r="P94" s="174"/>
      <c r="Q94" s="174"/>
      <c r="R94" s="187">
        <f t="shared" si="17"/>
        <v>2012</v>
      </c>
      <c r="S94" s="127">
        <f>IFERROR('3) Nil Settled (SY)'!D18/('5) Settled At Cost (SY)'!D18+'3) Nil Settled (SY)'!D18),"")</f>
        <v>0.66249999999999998</v>
      </c>
      <c r="T94" s="128">
        <f>IFERROR('3) Nil Settled (SY)'!E18/('5) Settled At Cost (SY)'!E18+'3) Nil Settled (SY)'!E18),"")</f>
        <v>0.40082644628099173</v>
      </c>
      <c r="U94" s="128">
        <f>IFERROR('3) Nil Settled (SY)'!F18/('5) Settled At Cost (SY)'!F18+'3) Nil Settled (SY)'!F18),"")</f>
        <v>0.40707964601769914</v>
      </c>
      <c r="V94" s="128">
        <f>IFERROR('3) Nil Settled (SY)'!G18/('5) Settled At Cost (SY)'!G18+'3) Nil Settled (SY)'!G18),"")</f>
        <v>0.4355300859598854</v>
      </c>
      <c r="W94" s="129">
        <f>IFERROR('3) Nil Settled (SY)'!I18/('5) Settled At Cost (SY)'!I18+'3) Nil Settled (SY)'!I18),"")</f>
        <v>0.25698924731182798</v>
      </c>
      <c r="X94" s="178">
        <f>IFERROR(('3) Nil Settled (SY)'!G18+'3) Nil Settled (SY)'!E18)/('5) Settled At Cost (SY)'!G18+'3) Nil Settled (SY)'!G18+'5) Settled At Cost (SY)'!E18+'3) Nil Settled (SY)'!E18),"")</f>
        <v>0.41002277904328016</v>
      </c>
      <c r="Y94" s="137"/>
      <c r="Z94" s="174"/>
      <c r="AA94" s="174"/>
      <c r="AB94" s="174"/>
      <c r="AC94" s="174"/>
      <c r="AD94" s="174"/>
      <c r="AE94" s="174"/>
      <c r="AF94" s="174"/>
      <c r="AG94" s="174"/>
      <c r="AH94" s="174"/>
      <c r="AI94" s="174"/>
      <c r="AJ94" s="174"/>
      <c r="AK94" s="174"/>
      <c r="AL94" s="174"/>
      <c r="AM94" s="174"/>
      <c r="AN94" s="174"/>
    </row>
    <row r="95" spans="1:40" s="172" customFormat="1">
      <c r="A95" s="174"/>
      <c r="B95" s="187">
        <f t="shared" si="15"/>
        <v>2013</v>
      </c>
      <c r="C95" s="92">
        <f>IFERROR('8) Paid on Settled (SY)'!D19/('5) Settled At Cost (SY)'!D19+'3) Nil Settled (SY)'!D19),"")</f>
        <v>3648.0279863465166</v>
      </c>
      <c r="D95" s="93">
        <f>IFERROR('8) Paid on Settled (SY)'!E19/('5) Settled At Cost (SY)'!E19+'3) Nil Settled (SY)'!E19),"")</f>
        <v>14279.752094226149</v>
      </c>
      <c r="E95" s="93">
        <f>IFERROR('8) Paid on Settled (SY)'!F19/('5) Settled At Cost (SY)'!F19+'3) Nil Settled (SY)'!F19),"")</f>
        <v>23647.757740549521</v>
      </c>
      <c r="F95" s="93">
        <f>IFERROR('8) Paid on Settled (SY)'!G19/('5) Settled At Cost (SY)'!G19+'3) Nil Settled (SY)'!G19),"")</f>
        <v>14323.020128346285</v>
      </c>
      <c r="G95" s="94">
        <f>IFERROR('8) Paid on Settled (SY)'!I19/('5) Settled At Cost (SY)'!I19+'3) Nil Settled (SY)'!I19),"")</f>
        <v>62509.47817297453</v>
      </c>
      <c r="H95" s="174"/>
      <c r="I95" s="174"/>
      <c r="J95" s="187">
        <f t="shared" si="16"/>
        <v>2013</v>
      </c>
      <c r="K95" s="92">
        <f>IFERROR('8) Paid on Settled (SY)'!D19/'5) Settled At Cost (SY)'!D19,"")</f>
        <v>5336.3715172176317</v>
      </c>
      <c r="L95" s="93">
        <f>IFERROR('8) Paid on Settled (SY)'!E19/'5) Settled At Cost (SY)'!E19,"")</f>
        <v>25882.050670784894</v>
      </c>
      <c r="M95" s="93">
        <f>IFERROR('8) Paid on Settled (SY)'!F19/'5) Settled At Cost (SY)'!F19,"")</f>
        <v>44703.9803862443</v>
      </c>
      <c r="N95" s="93">
        <f>IFERROR('8) Paid on Settled (SY)'!G19/'5) Settled At Cost (SY)'!G19,"")</f>
        <v>24792.312867899847</v>
      </c>
      <c r="O95" s="94">
        <f>IFERROR('8) Paid on Settled (SY)'!I19/'5) Settled At Cost (SY)'!I19,"")</f>
        <v>93464.651070134452</v>
      </c>
      <c r="P95" s="174"/>
      <c r="Q95" s="174"/>
      <c r="R95" s="187">
        <f t="shared" si="17"/>
        <v>2013</v>
      </c>
      <c r="S95" s="127">
        <f>IFERROR('3) Nil Settled (SY)'!D19/('5) Settled At Cost (SY)'!D19+'3) Nil Settled (SY)'!D19),"")</f>
        <v>0.31638418079096048</v>
      </c>
      <c r="T95" s="128">
        <f>IFERROR('3) Nil Settled (SY)'!E19/('5) Settled At Cost (SY)'!E19+'3) Nil Settled (SY)'!E19),"")</f>
        <v>0.44827586206896552</v>
      </c>
      <c r="U95" s="128">
        <f>IFERROR('3) Nil Settled (SY)'!F19/('5) Settled At Cost (SY)'!F19+'3) Nil Settled (SY)'!F19),"")</f>
        <v>0.47101449275362317</v>
      </c>
      <c r="V95" s="128">
        <f>IFERROR('3) Nil Settled (SY)'!G19/('5) Settled At Cost (SY)'!G19+'3) Nil Settled (SY)'!G19),"")</f>
        <v>0.42227979274611399</v>
      </c>
      <c r="W95" s="129">
        <f>IFERROR('3) Nil Settled (SY)'!I19/('5) Settled At Cost (SY)'!I19+'3) Nil Settled (SY)'!I19),"")</f>
        <v>0.33119658119658119</v>
      </c>
      <c r="X95" s="178">
        <f>IFERROR(('3) Nil Settled (SY)'!G19+'3) Nil Settled (SY)'!E19)/('5) Settled At Cost (SY)'!G19+'3) Nil Settled (SY)'!G19+'5) Settled At Cost (SY)'!E19+'3) Nil Settled (SY)'!E19),"")</f>
        <v>0.4411134903640257</v>
      </c>
      <c r="Y95" s="137"/>
      <c r="Z95" s="174"/>
      <c r="AA95" s="174"/>
      <c r="AB95" s="174"/>
      <c r="AC95" s="174"/>
      <c r="AD95" s="174"/>
      <c r="AE95" s="174"/>
      <c r="AF95" s="174"/>
      <c r="AG95" s="174"/>
      <c r="AH95" s="174"/>
      <c r="AI95" s="174"/>
      <c r="AJ95" s="174"/>
      <c r="AK95" s="174"/>
      <c r="AL95" s="174"/>
      <c r="AM95" s="174"/>
      <c r="AN95" s="174"/>
    </row>
    <row r="96" spans="1:40" s="172" customFormat="1">
      <c r="A96" s="174"/>
      <c r="B96" s="187">
        <f t="shared" si="15"/>
        <v>2014</v>
      </c>
      <c r="C96" s="92">
        <f>IFERROR('8) Paid on Settled (SY)'!D20/('5) Settled At Cost (SY)'!D20+'3) Nil Settled (SY)'!D20),"")</f>
        <v>3783.5039292075171</v>
      </c>
      <c r="D96" s="93">
        <f>IFERROR('8) Paid on Settled (SY)'!E20/('5) Settled At Cost (SY)'!E20+'3) Nil Settled (SY)'!E20),"")</f>
        <v>15544.129992136393</v>
      </c>
      <c r="E96" s="93">
        <f>IFERROR('8) Paid on Settled (SY)'!F20/('5) Settled At Cost (SY)'!F20+'3) Nil Settled (SY)'!F20),"")</f>
        <v>26458.877395228497</v>
      </c>
      <c r="F96" s="93">
        <f>IFERROR('8) Paid on Settled (SY)'!G20/('5) Settled At Cost (SY)'!G20+'3) Nil Settled (SY)'!G20),"")</f>
        <v>18058.859397845208</v>
      </c>
      <c r="G96" s="94">
        <f>IFERROR('8) Paid on Settled (SY)'!I20/('5) Settled At Cost (SY)'!I20+'3) Nil Settled (SY)'!I20),"")</f>
        <v>64724.500455612681</v>
      </c>
      <c r="H96" s="174"/>
      <c r="I96" s="174"/>
      <c r="J96" s="187">
        <f t="shared" si="16"/>
        <v>2014</v>
      </c>
      <c r="K96" s="92">
        <f>IFERROR('8) Paid on Settled (SY)'!D20/'5) Settled At Cost (SY)'!D20,"")</f>
        <v>5145.5653437222227</v>
      </c>
      <c r="L96" s="93">
        <f>IFERROR('8) Paid on Settled (SY)'!E20/'5) Settled At Cost (SY)'!E20,"")</f>
        <v>27025.910222262552</v>
      </c>
      <c r="M96" s="93">
        <f>IFERROR('8) Paid on Settled (SY)'!F20/'5) Settled At Cost (SY)'!F20,"")</f>
        <v>48248.541132475497</v>
      </c>
      <c r="N96" s="93">
        <f>IFERROR('8) Paid on Settled (SY)'!G20/'5) Settled At Cost (SY)'!G20,"")</f>
        <v>28517.948799097223</v>
      </c>
      <c r="O96" s="94">
        <f>IFERROR('8) Paid on Settled (SY)'!I20/'5) Settled At Cost (SY)'!I20,"")</f>
        <v>93366.366011560967</v>
      </c>
      <c r="P96" s="174"/>
      <c r="Q96" s="174"/>
      <c r="R96" s="187">
        <f t="shared" si="17"/>
        <v>2014</v>
      </c>
      <c r="S96" s="127">
        <f>IFERROR('3) Nil Settled (SY)'!D20/('5) Settled At Cost (SY)'!D20+'3) Nil Settled (SY)'!D20),"")</f>
        <v>0.26470588235294118</v>
      </c>
      <c r="T96" s="128">
        <f>IFERROR('3) Nil Settled (SY)'!E20/('5) Settled At Cost (SY)'!E20+'3) Nil Settled (SY)'!E20),"")</f>
        <v>0.42484342379958245</v>
      </c>
      <c r="U96" s="128">
        <f>IFERROR('3) Nil Settled (SY)'!F20/('5) Settled At Cost (SY)'!F20+'3) Nil Settled (SY)'!F20),"")</f>
        <v>0.45161290322580644</v>
      </c>
      <c r="V96" s="128">
        <f>IFERROR('3) Nil Settled (SY)'!G20/('5) Settled At Cost (SY)'!G20+'3) Nil Settled (SY)'!G20),"")</f>
        <v>0.36675461741424803</v>
      </c>
      <c r="W96" s="129">
        <f>IFERROR('3) Nil Settled (SY)'!I20/('5) Settled At Cost (SY)'!I20+'3) Nil Settled (SY)'!I20),"")</f>
        <v>0.30676855895196509</v>
      </c>
      <c r="X96" s="178">
        <f>IFERROR(('3) Nil Settled (SY)'!G20+'3) Nil Settled (SY)'!E20)/('5) Settled At Cost (SY)'!G20+'3) Nil Settled (SY)'!G20+'5) Settled At Cost (SY)'!E20+'3) Nil Settled (SY)'!E20),"")</f>
        <v>0.40837696335078533</v>
      </c>
      <c r="Y96" s="137"/>
      <c r="Z96" s="174"/>
      <c r="AA96" s="174"/>
      <c r="AB96" s="174"/>
      <c r="AC96" s="174"/>
      <c r="AD96" s="174"/>
      <c r="AE96" s="174"/>
      <c r="AF96" s="174"/>
      <c r="AG96" s="174"/>
      <c r="AH96" s="174"/>
      <c r="AI96" s="174"/>
      <c r="AJ96" s="174"/>
      <c r="AK96" s="174"/>
      <c r="AL96" s="174"/>
      <c r="AM96" s="174"/>
      <c r="AN96" s="174"/>
    </row>
    <row r="97" spans="1:40" s="172" customFormat="1">
      <c r="A97" s="174"/>
      <c r="B97" s="187">
        <f t="shared" si="15"/>
        <v>2015</v>
      </c>
      <c r="C97" s="92">
        <f>IFERROR('8) Paid on Settled (SY)'!D21/('5) Settled At Cost (SY)'!D21+'3) Nil Settled (SY)'!D21),"")</f>
        <v>3674.1181949112024</v>
      </c>
      <c r="D97" s="93">
        <f>IFERROR('8) Paid on Settled (SY)'!E21/('5) Settled At Cost (SY)'!E21+'3) Nil Settled (SY)'!E21),"")</f>
        <v>16611.679959145051</v>
      </c>
      <c r="E97" s="93">
        <f>IFERROR('8) Paid on Settled (SY)'!F21/('5) Settled At Cost (SY)'!F21+'3) Nil Settled (SY)'!F21),"")</f>
        <v>24499.093761908516</v>
      </c>
      <c r="F97" s="93">
        <f>IFERROR('8) Paid on Settled (SY)'!G21/('5) Settled At Cost (SY)'!G21+'3) Nil Settled (SY)'!G21),"")</f>
        <v>15152.85046771457</v>
      </c>
      <c r="G97" s="94">
        <f>IFERROR('8) Paid on Settled (SY)'!I21/('5) Settled At Cost (SY)'!I21+'3) Nil Settled (SY)'!I21),"")</f>
        <v>60622.241490351465</v>
      </c>
      <c r="H97" s="174"/>
      <c r="I97" s="174"/>
      <c r="J97" s="187">
        <f t="shared" si="16"/>
        <v>2015</v>
      </c>
      <c r="K97" s="92">
        <f>IFERROR('8) Paid on Settled (SY)'!D21/'5) Settled At Cost (SY)'!D21,"")</f>
        <v>6057.3299970157659</v>
      </c>
      <c r="L97" s="93">
        <f>IFERROR('8) Paid on Settled (SY)'!E21/'5) Settled At Cost (SY)'!E21,"")</f>
        <v>28991.084769463338</v>
      </c>
      <c r="M97" s="93">
        <f>IFERROR('8) Paid on Settled (SY)'!F21/'5) Settled At Cost (SY)'!F21,"")</f>
        <v>46227.456681696429</v>
      </c>
      <c r="N97" s="93">
        <f>IFERROR('8) Paid on Settled (SY)'!G21/'5) Settled At Cost (SY)'!G21,"")</f>
        <v>23145.055135137194</v>
      </c>
      <c r="O97" s="94">
        <f>IFERROR('8) Paid on Settled (SY)'!I21/'5) Settled At Cost (SY)'!I21,"")</f>
        <v>91875.464637066441</v>
      </c>
      <c r="P97" s="174"/>
      <c r="Q97" s="174"/>
      <c r="R97" s="187">
        <f t="shared" si="17"/>
        <v>2015</v>
      </c>
      <c r="S97" s="127">
        <f>IFERROR('3) Nil Settled (SY)'!D21/('5) Settled At Cost (SY)'!D21+'3) Nil Settled (SY)'!D21),"")</f>
        <v>0.39344262295081966</v>
      </c>
      <c r="T97" s="128">
        <f>IFERROR('3) Nil Settled (SY)'!E21/('5) Settled At Cost (SY)'!E21+'3) Nil Settled (SY)'!E21),"")</f>
        <v>0.42700729927007297</v>
      </c>
      <c r="U97" s="128">
        <f>IFERROR('3) Nil Settled (SY)'!F21/('5) Settled At Cost (SY)'!F21+'3) Nil Settled (SY)'!F21),"")</f>
        <v>0.47003154574132494</v>
      </c>
      <c r="V97" s="128">
        <f>IFERROR('3) Nil Settled (SY)'!G21/('5) Settled At Cost (SY)'!G21+'3) Nil Settled (SY)'!G21),"")</f>
        <v>0.34530938123752497</v>
      </c>
      <c r="W97" s="129">
        <f>IFERROR('3) Nil Settled (SY)'!I21/('5) Settled At Cost (SY)'!I21+'3) Nil Settled (SY)'!I21),"")</f>
        <v>0.34016941596076683</v>
      </c>
      <c r="X97" s="178">
        <f>IFERROR(('3) Nil Settled (SY)'!G21+'3) Nil Settled (SY)'!E21)/('5) Settled At Cost (SY)'!G21+'3) Nil Settled (SY)'!G21+'5) Settled At Cost (SY)'!E21+'3) Nil Settled (SY)'!E21),"")</f>
        <v>0.40137758296806514</v>
      </c>
      <c r="Y97" s="137"/>
      <c r="Z97" s="174"/>
      <c r="AA97" s="174"/>
      <c r="AB97" s="174"/>
      <c r="AC97" s="174"/>
      <c r="AD97" s="174"/>
      <c r="AE97" s="174"/>
      <c r="AF97" s="174"/>
      <c r="AG97" s="174"/>
      <c r="AH97" s="174"/>
      <c r="AI97" s="174"/>
      <c r="AJ97" s="174"/>
      <c r="AK97" s="174"/>
      <c r="AL97" s="174"/>
      <c r="AM97" s="174"/>
      <c r="AN97" s="174"/>
    </row>
    <row r="98" spans="1:40" s="172" customFormat="1">
      <c r="A98" s="174"/>
      <c r="B98" s="187">
        <f t="shared" si="15"/>
        <v>2016</v>
      </c>
      <c r="C98" s="92">
        <f>IFERROR('8) Paid on Settled (SY)'!D22/('5) Settled At Cost (SY)'!D22+'3) Nil Settled (SY)'!D22),"")</f>
        <v>4040.7001486559138</v>
      </c>
      <c r="D98" s="93">
        <f>IFERROR('8) Paid on Settled (SY)'!E22/('5) Settled At Cost (SY)'!E22+'3) Nil Settled (SY)'!E22),"")</f>
        <v>13447.770663356789</v>
      </c>
      <c r="E98" s="93">
        <f>IFERROR('8) Paid on Settled (SY)'!F22/('5) Settled At Cost (SY)'!F22+'3) Nil Settled (SY)'!F22),"")</f>
        <v>23845.404347052849</v>
      </c>
      <c r="F98" s="93">
        <f>IFERROR('8) Paid on Settled (SY)'!G22/('5) Settled At Cost (SY)'!G22+'3) Nil Settled (SY)'!G22),"")</f>
        <v>16716.418142517006</v>
      </c>
      <c r="G98" s="94">
        <f>IFERROR('8) Paid on Settled (SY)'!I22/('5) Settled At Cost (SY)'!I22+'3) Nil Settled (SY)'!I22),"")</f>
        <v>65991.58407376385</v>
      </c>
      <c r="H98" s="174"/>
      <c r="I98" s="174"/>
      <c r="J98" s="187">
        <f t="shared" si="16"/>
        <v>2016</v>
      </c>
      <c r="K98" s="92">
        <f>IFERROR('8) Paid on Settled (SY)'!D22/'5) Settled At Cost (SY)'!D22,"")</f>
        <v>6958.9835893518521</v>
      </c>
      <c r="L98" s="93">
        <f>IFERROR('8) Paid on Settled (SY)'!E22/'5) Settled At Cost (SY)'!E22,"")</f>
        <v>22366.318177416557</v>
      </c>
      <c r="M98" s="93">
        <f>IFERROR('8) Paid on Settled (SY)'!F22/'5) Settled At Cost (SY)'!F22,"")</f>
        <v>37315.327413326973</v>
      </c>
      <c r="N98" s="93">
        <f>IFERROR('8) Paid on Settled (SY)'!G22/'5) Settled At Cost (SY)'!G22,"")</f>
        <v>24696.617758291457</v>
      </c>
      <c r="O98" s="94">
        <f>IFERROR('8) Paid on Settled (SY)'!I22/'5) Settled At Cost (SY)'!I22,"")</f>
        <v>94962.572939288497</v>
      </c>
      <c r="P98" s="174"/>
      <c r="Q98" s="174"/>
      <c r="R98" s="187">
        <f t="shared" si="17"/>
        <v>2016</v>
      </c>
      <c r="S98" s="127">
        <f>IFERROR('3) Nil Settled (SY)'!D22/('5) Settled At Cost (SY)'!D22+'3) Nil Settled (SY)'!D22),"")</f>
        <v>0.41935483870967744</v>
      </c>
      <c r="T98" s="128">
        <f>IFERROR('3) Nil Settled (SY)'!E22/('5) Settled At Cost (SY)'!E22+'3) Nil Settled (SY)'!E22),"")</f>
        <v>0.39874902267396406</v>
      </c>
      <c r="U98" s="128">
        <f>IFERROR('3) Nil Settled (SY)'!F22/('5) Settled At Cost (SY)'!F22+'3) Nil Settled (SY)'!F22),"")</f>
        <v>0.36097560975609755</v>
      </c>
      <c r="V98" s="128">
        <f>IFERROR('3) Nil Settled (SY)'!G22/('5) Settled At Cost (SY)'!G22+'3) Nil Settled (SY)'!G22),"")</f>
        <v>0.3231292517006803</v>
      </c>
      <c r="W98" s="129">
        <f>IFERROR('3) Nil Settled (SY)'!I22/('5) Settled At Cost (SY)'!I22+'3) Nil Settled (SY)'!I22),"")</f>
        <v>0.30507796881247501</v>
      </c>
      <c r="X98" s="178">
        <f>IFERROR(('3) Nil Settled (SY)'!G22+'3) Nil Settled (SY)'!E22)/('5) Settled At Cost (SY)'!G22+'3) Nil Settled (SY)'!G22+'5) Settled At Cost (SY)'!E22+'3) Nil Settled (SY)'!E22),"")</f>
        <v>0.37493304767005892</v>
      </c>
      <c r="Y98" s="137"/>
      <c r="Z98" s="174"/>
      <c r="AA98" s="174"/>
      <c r="AB98" s="174"/>
      <c r="AC98" s="174"/>
      <c r="AD98" s="174"/>
      <c r="AE98" s="174"/>
      <c r="AF98" s="174"/>
      <c r="AG98" s="174"/>
      <c r="AH98" s="174"/>
      <c r="AI98" s="174"/>
      <c r="AJ98" s="174"/>
      <c r="AK98" s="174"/>
      <c r="AL98" s="174"/>
      <c r="AM98" s="174"/>
      <c r="AN98" s="174"/>
    </row>
    <row r="99" spans="1:40" s="172" customFormat="1">
      <c r="A99" s="174"/>
      <c r="B99" s="187">
        <f t="shared" si="15"/>
        <v>2017</v>
      </c>
      <c r="C99" s="92">
        <f>IFERROR('8) Paid on Settled (SY)'!D23/('5) Settled At Cost (SY)'!D23+'3) Nil Settled (SY)'!D23),"")</f>
        <v>4463.357740396531</v>
      </c>
      <c r="D99" s="93">
        <f>IFERROR('8) Paid on Settled (SY)'!E23/('5) Settled At Cost (SY)'!E23+'3) Nil Settled (SY)'!E23),"")</f>
        <v>19472.141439414085</v>
      </c>
      <c r="E99" s="93">
        <f>IFERROR('8) Paid on Settled (SY)'!F23/('5) Settled At Cost (SY)'!F23+'3) Nil Settled (SY)'!F23),"")</f>
        <v>28062.097813528137</v>
      </c>
      <c r="F99" s="93">
        <f>IFERROR('8) Paid on Settled (SY)'!G23/('5) Settled At Cost (SY)'!G23+'3) Nil Settled (SY)'!G23),"")</f>
        <v>18841.352855141558</v>
      </c>
      <c r="G99" s="94">
        <f>IFERROR('8) Paid on Settled (SY)'!I23/('5) Settled At Cost (SY)'!I23+'3) Nil Settled (SY)'!I23),"")</f>
        <v>73150.187140416805</v>
      </c>
      <c r="H99" s="174"/>
      <c r="I99" s="174"/>
      <c r="J99" s="187">
        <f t="shared" si="16"/>
        <v>2017</v>
      </c>
      <c r="K99" s="92">
        <f>IFERROR('8) Paid on Settled (SY)'!D23/'5) Settled At Cost (SY)'!D23,"")</f>
        <v>7551.2152966457033</v>
      </c>
      <c r="L99" s="93">
        <f>IFERROR('8) Paid on Settled (SY)'!E23/'5) Settled At Cost (SY)'!E23,"")</f>
        <v>28380.279342267673</v>
      </c>
      <c r="M99" s="93">
        <f>IFERROR('8) Paid on Settled (SY)'!F23/'5) Settled At Cost (SY)'!F23,"")</f>
        <v>44097.582278401358</v>
      </c>
      <c r="N99" s="93">
        <f>IFERROR('8) Paid on Settled (SY)'!G23/'5) Settled At Cost (SY)'!G23,"")</f>
        <v>25670.314807005092</v>
      </c>
      <c r="O99" s="94">
        <f>IFERROR('8) Paid on Settled (SY)'!I23/'5) Settled At Cost (SY)'!I23,"")</f>
        <v>100177.41455766228</v>
      </c>
      <c r="P99" s="174"/>
      <c r="Q99" s="174"/>
      <c r="R99" s="187">
        <f t="shared" si="17"/>
        <v>2017</v>
      </c>
      <c r="S99" s="127">
        <f>IFERROR('3) Nil Settled (SY)'!D23/('5) Settled At Cost (SY)'!D23+'3) Nil Settled (SY)'!D23),"")</f>
        <v>0.40892193308550184</v>
      </c>
      <c r="T99" s="128">
        <f>IFERROR('3) Nil Settled (SY)'!E23/('5) Settled At Cost (SY)'!E23+'3) Nil Settled (SY)'!E23),"")</f>
        <v>0.31388478581979323</v>
      </c>
      <c r="U99" s="128">
        <f>IFERROR('3) Nil Settled (SY)'!F23/('5) Settled At Cost (SY)'!F23+'3) Nil Settled (SY)'!F23),"")</f>
        <v>0.36363636363636365</v>
      </c>
      <c r="V99" s="128">
        <f>IFERROR('3) Nil Settled (SY)'!G23/('5) Settled At Cost (SY)'!G23+'3) Nil Settled (SY)'!G23),"")</f>
        <v>0.26602564102564102</v>
      </c>
      <c r="W99" s="129">
        <f>IFERROR('3) Nil Settled (SY)'!I23/('5) Settled At Cost (SY)'!I23+'3) Nil Settled (SY)'!I23),"")</f>
        <v>0.2697936210131332</v>
      </c>
      <c r="X99" s="178">
        <f>IFERROR(('3) Nil Settled (SY)'!G23+'3) Nil Settled (SY)'!E23)/('5) Settled At Cost (SY)'!G23+'3) Nil Settled (SY)'!G23+'5) Settled At Cost (SY)'!E23+'3) Nil Settled (SY)'!E23),"")</f>
        <v>0.29878665318503539</v>
      </c>
      <c r="Y99" s="137"/>
      <c r="Z99" s="174"/>
      <c r="AA99" s="174"/>
      <c r="AB99" s="174"/>
      <c r="AC99" s="174"/>
      <c r="AD99" s="174"/>
      <c r="AE99" s="174"/>
      <c r="AF99" s="174"/>
      <c r="AG99" s="174"/>
      <c r="AH99" s="174"/>
      <c r="AI99" s="174"/>
      <c r="AJ99" s="174"/>
      <c r="AK99" s="174"/>
      <c r="AL99" s="174"/>
      <c r="AM99" s="174"/>
      <c r="AN99" s="174"/>
    </row>
    <row r="100" spans="1:40" s="172" customFormat="1">
      <c r="A100" s="174"/>
      <c r="B100" s="187">
        <f t="shared" si="15"/>
        <v>2018</v>
      </c>
      <c r="C100" s="92">
        <f>IFERROR('8) Paid on Settled (SY)'!D24/('5) Settled At Cost (SY)'!D24+'3) Nil Settled (SY)'!D24),"")</f>
        <v>7176.7941413043491</v>
      </c>
      <c r="D100" s="93">
        <f>IFERROR('8) Paid on Settled (SY)'!E24/('5) Settled At Cost (SY)'!E24+'3) Nil Settled (SY)'!E24),"")</f>
        <v>24123.0344166662</v>
      </c>
      <c r="E100" s="93">
        <f>IFERROR('8) Paid on Settled (SY)'!F24/('5) Settled At Cost (SY)'!F24+'3) Nil Settled (SY)'!F24),"")</f>
        <v>24305.357534739371</v>
      </c>
      <c r="F100" s="93">
        <f>IFERROR('8) Paid on Settled (SY)'!G24/('5) Settled At Cost (SY)'!G24+'3) Nil Settled (SY)'!G24),"")</f>
        <v>19476.154819508669</v>
      </c>
      <c r="G100" s="94">
        <f>IFERROR('8) Paid on Settled (SY)'!I24/('5) Settled At Cost (SY)'!I24+'3) Nil Settled (SY)'!I24),"")</f>
        <v>66906.682156422539</v>
      </c>
      <c r="H100" s="174"/>
      <c r="I100" s="174"/>
      <c r="J100" s="187">
        <f t="shared" si="16"/>
        <v>2018</v>
      </c>
      <c r="K100" s="92">
        <f>IFERROR('8) Paid on Settled (SY)'!D24/'5) Settled At Cost (SY)'!D24,"")</f>
        <v>10218.387848809525</v>
      </c>
      <c r="L100" s="93">
        <f>IFERROR('8) Paid on Settled (SY)'!E24/'5) Settled At Cost (SY)'!E24,"")</f>
        <v>35302.813125631503</v>
      </c>
      <c r="M100" s="93">
        <f>IFERROR('8) Paid on Settled (SY)'!F24/'5) Settled At Cost (SY)'!F24,"")</f>
        <v>43110.962634610703</v>
      </c>
      <c r="N100" s="93">
        <f>IFERROR('8) Paid on Settled (SY)'!G24/'5) Settled At Cost (SY)'!G24,"")</f>
        <v>27693.491373493151</v>
      </c>
      <c r="O100" s="94">
        <f>IFERROR('8) Paid on Settled (SY)'!I24/'5) Settled At Cost (SY)'!I24,"")</f>
        <v>92703.521359238133</v>
      </c>
      <c r="P100" s="174"/>
      <c r="Q100" s="174"/>
      <c r="R100" s="187">
        <f t="shared" si="17"/>
        <v>2018</v>
      </c>
      <c r="S100" s="127">
        <f>IFERROR('3) Nil Settled (SY)'!D24/('5) Settled At Cost (SY)'!D24+'3) Nil Settled (SY)'!D24),"")</f>
        <v>0.2976588628762542</v>
      </c>
      <c r="T100" s="128">
        <f>IFERROR('3) Nil Settled (SY)'!E24/('5) Settled At Cost (SY)'!E24+'3) Nil Settled (SY)'!E24),"")</f>
        <v>0.31668237511781339</v>
      </c>
      <c r="U100" s="128">
        <f>IFERROR('3) Nil Settled (SY)'!F24/('5) Settled At Cost (SY)'!F24+'3) Nil Settled (SY)'!F24),"")</f>
        <v>0.43621399176954734</v>
      </c>
      <c r="V100" s="128">
        <f>IFERROR('3) Nil Settled (SY)'!G24/('5) Settled At Cost (SY)'!G24+'3) Nil Settled (SY)'!G24),"")</f>
        <v>0.29672447013487474</v>
      </c>
      <c r="W100" s="129">
        <f>IFERROR('3) Nil Settled (SY)'!I24/('5) Settled At Cost (SY)'!I24+'3) Nil Settled (SY)'!I24),"")</f>
        <v>0.27827248441674085</v>
      </c>
      <c r="X100" s="178">
        <f>IFERROR(('3) Nil Settled (SY)'!G24+'3) Nil Settled (SY)'!E24)/('5) Settled At Cost (SY)'!G24+'3) Nil Settled (SY)'!G24+'5) Settled At Cost (SY)'!E24+'3) Nil Settled (SY)'!E24),"")</f>
        <v>0.310126582278481</v>
      </c>
      <c r="Y100" s="137"/>
      <c r="Z100" s="174"/>
      <c r="AA100" s="174"/>
      <c r="AB100" s="174"/>
      <c r="AC100" s="174"/>
      <c r="AD100" s="174"/>
      <c r="AE100" s="174"/>
      <c r="AF100" s="174"/>
      <c r="AG100" s="174"/>
      <c r="AH100" s="174"/>
      <c r="AI100" s="174"/>
      <c r="AJ100" s="174"/>
      <c r="AK100" s="174"/>
      <c r="AL100" s="174"/>
      <c r="AM100" s="174"/>
      <c r="AN100" s="174"/>
    </row>
    <row r="101" spans="1:40" s="172" customFormat="1">
      <c r="A101" s="174"/>
      <c r="B101" s="187">
        <f t="shared" si="15"/>
        <v>2019</v>
      </c>
      <c r="C101" s="92">
        <f>IFERROR('8) Paid on Settled (SY)'!D25/('5) Settled At Cost (SY)'!D25+'3) Nil Settled (SY)'!D25),"")</f>
        <v>8078.6300637914246</v>
      </c>
      <c r="D101" s="93">
        <f>IFERROR('8) Paid on Settled (SY)'!E25/('5) Settled At Cost (SY)'!E25+'3) Nil Settled (SY)'!E25),"")</f>
        <v>19941.965153680252</v>
      </c>
      <c r="E101" s="93">
        <f>IFERROR('8) Paid on Settled (SY)'!F25/('5) Settled At Cost (SY)'!F25+'3) Nil Settled (SY)'!F25),"")</f>
        <v>27768.56177121212</v>
      </c>
      <c r="F101" s="93">
        <f>IFERROR('8) Paid on Settled (SY)'!G25/('5) Settled At Cost (SY)'!G25+'3) Nil Settled (SY)'!G25),"")</f>
        <v>22140.375319450472</v>
      </c>
      <c r="G101" s="94">
        <f>IFERROR('8) Paid on Settled (SY)'!I25/('5) Settled At Cost (SY)'!I25+'3) Nil Settled (SY)'!I25),"")</f>
        <v>78169.831301405124</v>
      </c>
      <c r="H101" s="174"/>
      <c r="I101" s="174"/>
      <c r="J101" s="187">
        <f t="shared" si="16"/>
        <v>2019</v>
      </c>
      <c r="K101" s="92">
        <f>IFERROR('8) Paid on Settled (SY)'!D25/'5) Settled At Cost (SY)'!D25,"")</f>
        <v>11231.266186246614</v>
      </c>
      <c r="L101" s="93">
        <f>IFERROR('8) Paid on Settled (SY)'!E25/'5) Settled At Cost (SY)'!E25,"")</f>
        <v>30078.578670334999</v>
      </c>
      <c r="M101" s="93">
        <f>IFERROR('8) Paid on Settled (SY)'!F25/'5) Settled At Cost (SY)'!F25,"")</f>
        <v>44210.473346271923</v>
      </c>
      <c r="N101" s="93">
        <f>IFERROR('8) Paid on Settled (SY)'!G25/'5) Settled At Cost (SY)'!G25,"")</f>
        <v>30929.433400808084</v>
      </c>
      <c r="O101" s="94">
        <f>IFERROR('8) Paid on Settled (SY)'!I25/'5) Settled At Cost (SY)'!I25,"")</f>
        <v>108528.07431020522</v>
      </c>
      <c r="P101" s="174"/>
      <c r="Q101" s="174"/>
      <c r="R101" s="187">
        <f t="shared" si="17"/>
        <v>2019</v>
      </c>
      <c r="S101" s="127">
        <f>IFERROR('3) Nil Settled (SY)'!D25/('5) Settled At Cost (SY)'!D25+'3) Nil Settled (SY)'!D25),"")</f>
        <v>0.2807017543859649</v>
      </c>
      <c r="T101" s="128">
        <f>IFERROR('3) Nil Settled (SY)'!E25/('5) Settled At Cost (SY)'!E25+'3) Nil Settled (SY)'!E25),"")</f>
        <v>0.33700440528634362</v>
      </c>
      <c r="U101" s="128">
        <f>IFERROR('3) Nil Settled (SY)'!F25/('5) Settled At Cost (SY)'!F25+'3) Nil Settled (SY)'!F25),"")</f>
        <v>0.37190082644628097</v>
      </c>
      <c r="V101" s="128">
        <f>IFERROR('3) Nil Settled (SY)'!G25/('5) Settled At Cost (SY)'!G25+'3) Nil Settled (SY)'!G25),"")</f>
        <v>0.2841648590021692</v>
      </c>
      <c r="W101" s="129">
        <f>IFERROR('3) Nil Settled (SY)'!I25/('5) Settled At Cost (SY)'!I25+'3) Nil Settled (SY)'!I25),"")</f>
        <v>0.27972709551656921</v>
      </c>
      <c r="X101" s="178">
        <f>IFERROR(('3) Nil Settled (SY)'!G25+'3) Nil Settled (SY)'!E25)/('5) Settled At Cost (SY)'!G25+'3) Nil Settled (SY)'!G25+'5) Settled At Cost (SY)'!E25+'3) Nil Settled (SY)'!E25),"")</f>
        <v>0.31921110299488675</v>
      </c>
      <c r="Y101" s="137"/>
      <c r="Z101" s="174"/>
      <c r="AA101" s="174"/>
      <c r="AB101" s="174"/>
      <c r="AC101" s="174"/>
      <c r="AD101" s="174"/>
      <c r="AE101" s="174"/>
      <c r="AF101" s="174"/>
      <c r="AG101" s="174"/>
      <c r="AH101" s="174"/>
      <c r="AI101" s="174"/>
      <c r="AJ101" s="174"/>
      <c r="AK101" s="174"/>
      <c r="AL101" s="174"/>
      <c r="AM101" s="174"/>
      <c r="AN101" s="174"/>
    </row>
    <row r="102" spans="1:40" s="172" customFormat="1">
      <c r="A102" s="174"/>
      <c r="B102" s="187">
        <f t="shared" si="15"/>
        <v>2020</v>
      </c>
      <c r="C102" s="92">
        <f>IFERROR('8) Paid on Settled (SY)'!D26/('5) Settled At Cost (SY)'!D26+'3) Nil Settled (SY)'!D26),"")</f>
        <v>9878.571322488584</v>
      </c>
      <c r="D102" s="93">
        <f>IFERROR('8) Paid on Settled (SY)'!E26/('5) Settled At Cost (SY)'!E26+'3) Nil Settled (SY)'!E26),"")</f>
        <v>18775.331166565287</v>
      </c>
      <c r="E102" s="93">
        <f>IFERROR('8) Paid on Settled (SY)'!F26/('5) Settled At Cost (SY)'!F26+'3) Nil Settled (SY)'!F26),"")</f>
        <v>29058.946144703703</v>
      </c>
      <c r="F102" s="93">
        <f>IFERROR('8) Paid on Settled (SY)'!G26/('5) Settled At Cost (SY)'!G26+'3) Nil Settled (SY)'!G26),"")</f>
        <v>19888.112956448633</v>
      </c>
      <c r="G102" s="94">
        <f>IFERROR('8) Paid on Settled (SY)'!I26/('5) Settled At Cost (SY)'!I26+'3) Nil Settled (SY)'!I26),"")</f>
        <v>84474.095601251654</v>
      </c>
      <c r="H102" s="174"/>
      <c r="I102" s="174"/>
      <c r="J102" s="187">
        <f t="shared" si="16"/>
        <v>2020</v>
      </c>
      <c r="K102" s="92">
        <f>IFERROR('8) Paid on Settled (SY)'!D26/'5) Settled At Cost (SY)'!D26,"")</f>
        <v>12292.085906960227</v>
      </c>
      <c r="L102" s="93">
        <f>IFERROR('8) Paid on Settled (SY)'!E26/'5) Settled At Cost (SY)'!E26,"")</f>
        <v>27958.91706325483</v>
      </c>
      <c r="M102" s="93">
        <f>IFERROR('8) Paid on Settled (SY)'!F26/'5) Settled At Cost (SY)'!F26,"")</f>
        <v>45404.603351099533</v>
      </c>
      <c r="N102" s="93">
        <f>IFERROR('8) Paid on Settled (SY)'!G26/'5) Settled At Cost (SY)'!G26,"")</f>
        <v>27855.711004218429</v>
      </c>
      <c r="O102" s="94">
        <f>IFERROR('8) Paid on Settled (SY)'!I26/'5) Settled At Cost (SY)'!I26,"")</f>
        <v>117261.15435907508</v>
      </c>
      <c r="P102" s="174"/>
      <c r="Q102" s="174"/>
      <c r="R102" s="187">
        <f t="shared" si="17"/>
        <v>2020</v>
      </c>
      <c r="S102" s="127">
        <f>IFERROR('3) Nil Settled (SY)'!D26/('5) Settled At Cost (SY)'!D26+'3) Nil Settled (SY)'!D26),"")</f>
        <v>0.19634703196347031</v>
      </c>
      <c r="T102" s="128">
        <f>IFERROR('3) Nil Settled (SY)'!E26/('5) Settled At Cost (SY)'!E26+'3) Nil Settled (SY)'!E26),"")</f>
        <v>0.32846715328467152</v>
      </c>
      <c r="U102" s="128">
        <f>IFERROR('3) Nil Settled (SY)'!F26/('5) Settled At Cost (SY)'!F26+'3) Nil Settled (SY)'!F26),"")</f>
        <v>0.36</v>
      </c>
      <c r="V102" s="128">
        <f>IFERROR('3) Nil Settled (SY)'!G26/('5) Settled At Cost (SY)'!G26+'3) Nil Settled (SY)'!G26),"")</f>
        <v>0.28603104212860309</v>
      </c>
      <c r="W102" s="129">
        <f>IFERROR('3) Nil Settled (SY)'!I26/('5) Settled At Cost (SY)'!I26+'3) Nil Settled (SY)'!I26),"")</f>
        <v>0.27960716348931253</v>
      </c>
      <c r="X102" s="178">
        <f>IFERROR(('3) Nil Settled (SY)'!G26+'3) Nil Settled (SY)'!E26)/('5) Settled At Cost (SY)'!G26+'3) Nil Settled (SY)'!G26+'5) Settled At Cost (SY)'!E26+'3) Nil Settled (SY)'!E26),"")</f>
        <v>0.31343283582089554</v>
      </c>
      <c r="Y102" s="137"/>
      <c r="Z102" s="174"/>
      <c r="AA102" s="174"/>
      <c r="AB102" s="174"/>
      <c r="AC102" s="174"/>
      <c r="AD102" s="174"/>
      <c r="AE102" s="174"/>
      <c r="AF102" s="174"/>
      <c r="AG102" s="174"/>
      <c r="AH102" s="174"/>
      <c r="AI102" s="174"/>
      <c r="AJ102" s="174"/>
      <c r="AK102" s="174"/>
      <c r="AL102" s="174"/>
      <c r="AM102" s="174"/>
      <c r="AN102" s="174"/>
    </row>
    <row r="103" spans="1:40" s="172" customFormat="1">
      <c r="A103" s="174"/>
      <c r="B103" s="188">
        <f t="shared" si="15"/>
        <v>2021</v>
      </c>
      <c r="C103" s="108">
        <f>IFERROR('8) Paid on Settled (SY)'!D27/('5) Settled At Cost (SY)'!D27+'3) Nil Settled (SY)'!D27),"")</f>
        <v>7838.2637032692301</v>
      </c>
      <c r="D103" s="109">
        <f>IFERROR('8) Paid on Settled (SY)'!E27/('5) Settled At Cost (SY)'!E27+'3) Nil Settled (SY)'!E27),"")</f>
        <v>22654.642175430439</v>
      </c>
      <c r="E103" s="109">
        <f>IFERROR('8) Paid on Settled (SY)'!F27/('5) Settled At Cost (SY)'!F27+'3) Nil Settled (SY)'!F27),"")</f>
        <v>40898.310287849876</v>
      </c>
      <c r="F103" s="109">
        <f>IFERROR('8) Paid on Settled (SY)'!G27/('5) Settled At Cost (SY)'!G27+'3) Nil Settled (SY)'!G27),"")</f>
        <v>22090.497819438773</v>
      </c>
      <c r="G103" s="110">
        <f>IFERROR('8) Paid on Settled (SY)'!I27/('5) Settled At Cost (SY)'!I27+'3) Nil Settled (SY)'!I27),"")</f>
        <v>90722.595759726682</v>
      </c>
      <c r="H103" s="174"/>
      <c r="I103" s="174"/>
      <c r="J103" s="188">
        <f t="shared" si="16"/>
        <v>2021</v>
      </c>
      <c r="K103" s="108">
        <f>IFERROR('8) Paid on Settled (SY)'!D27/'5) Settled At Cost (SY)'!D27,"")</f>
        <v>11015.938177567567</v>
      </c>
      <c r="L103" s="109">
        <f>IFERROR('8) Paid on Settled (SY)'!E27/'5) Settled At Cost (SY)'!E27,"")</f>
        <v>32344.680864036382</v>
      </c>
      <c r="M103" s="109">
        <f>IFERROR('8) Paid on Settled (SY)'!F27/'5) Settled At Cost (SY)'!F27,"")</f>
        <v>58235.637475090589</v>
      </c>
      <c r="N103" s="109">
        <f>IFERROR('8) Paid on Settled (SY)'!G27/'5) Settled At Cost (SY)'!G27,"")</f>
        <v>29019.688824463807</v>
      </c>
      <c r="O103" s="110">
        <f>IFERROR('8) Paid on Settled (SY)'!I27/'5) Settled At Cost (SY)'!I27,"")</f>
        <v>117701.48448684446</v>
      </c>
      <c r="P103" s="174"/>
      <c r="Q103" s="174"/>
      <c r="R103" s="188">
        <f t="shared" si="17"/>
        <v>2021</v>
      </c>
      <c r="S103" s="131">
        <f>IFERROR('3) Nil Settled (SY)'!D27/('5) Settled At Cost (SY)'!D27+'3) Nil Settled (SY)'!D27),"")</f>
        <v>0.28846153846153844</v>
      </c>
      <c r="T103" s="132">
        <f>IFERROR('3) Nil Settled (SY)'!E27/('5) Settled At Cost (SY)'!E27+'3) Nil Settled (SY)'!E27),"")</f>
        <v>0.29958677685950413</v>
      </c>
      <c r="U103" s="132">
        <f>IFERROR('3) Nil Settled (SY)'!F27/('5) Settled At Cost (SY)'!F27+'3) Nil Settled (SY)'!F27),"")</f>
        <v>0.29770992366412213</v>
      </c>
      <c r="V103" s="132">
        <f>IFERROR('3) Nil Settled (SY)'!G27/('5) Settled At Cost (SY)'!G27+'3) Nil Settled (SY)'!G27),"")</f>
        <v>0.23877551020408164</v>
      </c>
      <c r="W103" s="133">
        <f>IFERROR('3) Nil Settled (SY)'!I27/('5) Settled At Cost (SY)'!I27+'3) Nil Settled (SY)'!I27),"")</f>
        <v>0.22921451538814883</v>
      </c>
      <c r="X103" s="178">
        <f>IFERROR(('3) Nil Settled (SY)'!G27+'3) Nil Settled (SY)'!E27)/('5) Settled At Cost (SY)'!G27+'3) Nil Settled (SY)'!G27+'5) Settled At Cost (SY)'!E27+'3) Nil Settled (SY)'!E27),"")</f>
        <v>0.27914951989026066</v>
      </c>
      <c r="Y103" s="137"/>
      <c r="Z103" s="174"/>
      <c r="AA103" s="174"/>
      <c r="AB103" s="174"/>
      <c r="AC103" s="174"/>
      <c r="AD103" s="174"/>
      <c r="AE103" s="174"/>
      <c r="AF103" s="174"/>
      <c r="AG103" s="174"/>
      <c r="AH103" s="174"/>
      <c r="AI103" s="174"/>
      <c r="AJ103" s="174"/>
      <c r="AK103" s="174"/>
      <c r="AL103" s="174"/>
      <c r="AM103" s="174"/>
      <c r="AN103" s="174"/>
    </row>
    <row r="104" spans="1:40" s="174" customFormat="1"/>
    <row r="105" spans="1:40" s="174" customFormat="1">
      <c r="R105" s="189" t="s">
        <v>82</v>
      </c>
      <c r="S105" s="190">
        <f>AVERAGE(S99:S103)</f>
        <v>0.29441822415454599</v>
      </c>
      <c r="T105" s="190">
        <f>AVERAGE(T99:T103)</f>
        <v>0.3191250992736252</v>
      </c>
      <c r="U105" s="190">
        <f>AVERAGE(U99:U103)</f>
        <v>0.3658922211032628</v>
      </c>
      <c r="V105" s="190">
        <f>AVERAGE(V99:V103)</f>
        <v>0.27434430449907393</v>
      </c>
      <c r="W105" s="190">
        <f>AVERAGE(W99:W103)</f>
        <v>0.26732297596478094</v>
      </c>
    </row>
    <row r="106" spans="1:40" s="174" customFormat="1">
      <c r="R106" s="189" t="s">
        <v>94</v>
      </c>
      <c r="S106" s="96">
        <f>SUM('3) Nil Settled (SY)'!D23:D27)/SUM('3) Nil Settled (SY)'!D23:D27,'5) Settled At Cost (SY)'!D23:D27)</f>
        <v>0.29733621310295177</v>
      </c>
      <c r="T106" s="96">
        <f>SUM('3) Nil Settled (SY)'!E23:E27)/SUM('3) Nil Settled (SY)'!E23:E27,'5) Settled At Cost (SY)'!E23:E27)</f>
        <v>0.31820848816741637</v>
      </c>
      <c r="U106" s="96">
        <f>SUM('3) Nil Settled (SY)'!F23:F27)/SUM('3) Nil Settled (SY)'!F23:F27,'5) Settled At Cost (SY)'!F23:F27)</f>
        <v>0.36477523949889462</v>
      </c>
      <c r="V106" s="96">
        <f>SUM('3) Nil Settled (SY)'!G23:G27)/SUM('3) Nil Settled (SY)'!G23:G27,'5) Settled At Cost (SY)'!G23:G27)</f>
        <v>0.2738703339882122</v>
      </c>
      <c r="W106" s="96">
        <f>SUM('3) Nil Settled (SY)'!I23:I27)/SUM('3) Nil Settled (SY)'!I23:I27,'5) Settled At Cost (SY)'!I23:I27)</f>
        <v>0.26685677490571247</v>
      </c>
      <c r="X106" s="96"/>
    </row>
    <row r="107" spans="1:40">
      <c r="Y107" s="174"/>
      <c r="Z107" s="174"/>
      <c r="AA107" s="174"/>
      <c r="AB107" s="174"/>
      <c r="AC107" s="174"/>
      <c r="AD107" s="174"/>
      <c r="AE107" s="174"/>
      <c r="AF107" s="174"/>
      <c r="AG107" s="174"/>
      <c r="AH107" s="174"/>
      <c r="AI107" s="174"/>
      <c r="AJ107" s="174"/>
      <c r="AK107" s="174"/>
      <c r="AL107" s="174"/>
      <c r="AM107" s="174"/>
      <c r="AN107" s="174"/>
    </row>
  </sheetData>
  <mergeCells count="14">
    <mergeCell ref="B55:G55"/>
    <mergeCell ref="J55:O55"/>
    <mergeCell ref="B81:G81"/>
    <mergeCell ref="J81:O81"/>
    <mergeCell ref="R81:W81"/>
    <mergeCell ref="B3:G3"/>
    <mergeCell ref="J3:O3"/>
    <mergeCell ref="Z3:AE3"/>
    <mergeCell ref="AH3:AM3"/>
    <mergeCell ref="B29:G29"/>
    <mergeCell ref="J29:O29"/>
    <mergeCell ref="R29:W29"/>
    <mergeCell ref="Z29:AE29"/>
    <mergeCell ref="AH29:AM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AN148"/>
  <sheetViews>
    <sheetView showGridLines="0" zoomScale="70" zoomScaleNormal="70" workbookViewId="0">
      <selection activeCell="K33" sqref="K33"/>
    </sheetView>
  </sheetViews>
  <sheetFormatPr defaultColWidth="0" defaultRowHeight="0.95" customHeight="1" zeroHeight="1" outlineLevelRow="1"/>
  <cols>
    <col min="1" max="1" width="3.7109375" customWidth="1"/>
    <col min="2" max="12" width="16.7109375" customWidth="1"/>
    <col min="13" max="13" width="7.28515625" style="139" customWidth="1"/>
    <col min="14" max="15" width="16.7109375" style="139" customWidth="1"/>
    <col min="16" max="16" width="7.140625" style="139" customWidth="1"/>
    <col min="17" max="22" width="16.7109375" style="139" customWidth="1"/>
    <col min="23" max="23" width="7.5703125" style="139" customWidth="1"/>
    <col min="24" max="28" width="16.7109375" style="139" customWidth="1"/>
    <col min="29" max="29" width="7.140625" style="66" customWidth="1"/>
    <col min="30" max="39" width="16.7109375" style="66" hidden="1" customWidth="1"/>
    <col min="40" max="40" width="14.28515625" hidden="1" customWidth="1"/>
    <col min="41" max="16384" width="9.42578125" hidden="1"/>
  </cols>
  <sheetData>
    <row r="1" spans="1:39" ht="15.75">
      <c r="A1" s="31" t="s">
        <v>0</v>
      </c>
    </row>
    <row r="2" spans="1:39" ht="12.75"/>
    <row r="3" spans="1:39" ht="12.75">
      <c r="B3" s="10" t="s">
        <v>1</v>
      </c>
      <c r="C3" s="53">
        <v>44561</v>
      </c>
    </row>
    <row r="4" spans="1:39" ht="12.75"/>
    <row r="5" spans="1:39" ht="12.75">
      <c r="B5" s="299" t="s">
        <v>2</v>
      </c>
      <c r="C5" s="300"/>
      <c r="D5" s="300"/>
      <c r="E5" s="300"/>
      <c r="F5" s="300"/>
      <c r="G5" s="300"/>
      <c r="H5" s="300"/>
      <c r="I5" s="300"/>
      <c r="J5" s="300"/>
      <c r="K5" s="300"/>
      <c r="L5" s="301"/>
      <c r="N5" s="141"/>
      <c r="O5" s="142"/>
      <c r="P5" s="30"/>
      <c r="Q5" s="30"/>
      <c r="R5" s="302" t="s">
        <v>95</v>
      </c>
      <c r="S5" s="303"/>
      <c r="T5" s="303"/>
      <c r="U5" s="303"/>
      <c r="V5" s="304"/>
      <c r="W5" s="30"/>
      <c r="X5" s="302" t="s">
        <v>96</v>
      </c>
      <c r="Y5" s="303"/>
      <c r="Z5" s="303"/>
      <c r="AA5" s="303"/>
      <c r="AB5" s="304"/>
      <c r="AD5"/>
      <c r="AE5"/>
      <c r="AF5"/>
      <c r="AG5"/>
      <c r="AH5"/>
      <c r="AI5"/>
      <c r="AJ5"/>
      <c r="AK5"/>
      <c r="AL5"/>
      <c r="AM5"/>
    </row>
    <row r="6" spans="1:39" ht="43.35" customHeight="1">
      <c r="B6" s="1" t="s">
        <v>3</v>
      </c>
      <c r="C6" s="221" t="s">
        <v>4</v>
      </c>
      <c r="D6" s="288" t="s">
        <v>5</v>
      </c>
      <c r="E6" s="225" t="s">
        <v>6</v>
      </c>
      <c r="F6" s="225" t="s">
        <v>7</v>
      </c>
      <c r="G6" s="225" t="s">
        <v>8</v>
      </c>
      <c r="H6" s="221" t="s">
        <v>9</v>
      </c>
      <c r="I6" s="225" t="s">
        <v>10</v>
      </c>
      <c r="J6" s="230" t="s">
        <v>11</v>
      </c>
      <c r="K6" s="231" t="s">
        <v>12</v>
      </c>
      <c r="L6" s="26" t="s">
        <v>13</v>
      </c>
      <c r="M6" s="67"/>
      <c r="N6" s="143" t="s">
        <v>97</v>
      </c>
      <c r="O6" s="168" t="s">
        <v>99</v>
      </c>
      <c r="P6" s="30"/>
      <c r="Q6" s="143" t="s">
        <v>98</v>
      </c>
      <c r="R6" s="143" t="s">
        <v>5</v>
      </c>
      <c r="S6" s="28" t="s">
        <v>6</v>
      </c>
      <c r="T6" s="28" t="s">
        <v>7</v>
      </c>
      <c r="U6" s="28" t="s">
        <v>8</v>
      </c>
      <c r="V6" s="52" t="s">
        <v>10</v>
      </c>
      <c r="W6" s="30"/>
      <c r="X6" s="143" t="s">
        <v>5</v>
      </c>
      <c r="Y6" s="28" t="s">
        <v>6</v>
      </c>
      <c r="Z6" s="28" t="s">
        <v>7</v>
      </c>
      <c r="AA6" s="28" t="s">
        <v>8</v>
      </c>
      <c r="AB6" s="52" t="s">
        <v>10</v>
      </c>
      <c r="AC6" s="67"/>
      <c r="AD6"/>
      <c r="AE6"/>
      <c r="AF6"/>
      <c r="AG6"/>
      <c r="AH6"/>
      <c r="AI6"/>
      <c r="AJ6"/>
      <c r="AK6"/>
      <c r="AL6"/>
      <c r="AM6"/>
    </row>
    <row r="7" spans="1:39" ht="12.75">
      <c r="B7" s="219">
        <v>2001</v>
      </c>
      <c r="C7" s="223">
        <v>1803</v>
      </c>
      <c r="D7" s="223">
        <v>9</v>
      </c>
      <c r="E7" s="228">
        <v>1502</v>
      </c>
      <c r="F7" s="228">
        <v>66</v>
      </c>
      <c r="G7" s="228">
        <v>161</v>
      </c>
      <c r="H7" s="223">
        <v>1738</v>
      </c>
      <c r="I7" s="223">
        <v>848</v>
      </c>
      <c r="J7" s="223">
        <v>2586</v>
      </c>
      <c r="K7" s="228">
        <v>248</v>
      </c>
      <c r="L7" s="234">
        <v>2834</v>
      </c>
      <c r="M7" s="71"/>
      <c r="N7" s="165">
        <v>10</v>
      </c>
      <c r="O7" s="169">
        <v>5</v>
      </c>
      <c r="P7" s="144"/>
      <c r="Q7" s="145">
        <f t="shared" ref="Q7:Q25" si="0">K7/L7</f>
        <v>8.7508821453775587E-2</v>
      </c>
      <c r="R7" s="145">
        <f t="shared" ref="R7:U25" si="1">D7/($L7-$K7)</f>
        <v>3.4802784222737818E-3</v>
      </c>
      <c r="S7" s="146">
        <f t="shared" si="1"/>
        <v>0.58081979891724667</v>
      </c>
      <c r="T7" s="146">
        <f t="shared" si="1"/>
        <v>2.5522041763341066E-2</v>
      </c>
      <c r="U7" s="146">
        <f t="shared" si="1"/>
        <v>6.2258313998453212E-2</v>
      </c>
      <c r="V7" s="147">
        <f>I7/($L7-$K7)</f>
        <v>0.32791956689868523</v>
      </c>
      <c r="W7" s="144"/>
      <c r="X7" s="148">
        <f>D7+$K7*R7</f>
        <v>9.8631090487238975</v>
      </c>
      <c r="Y7" s="149">
        <f t="shared" ref="Y7:AA25" si="2">E7+$K7*S7</f>
        <v>1646.0433101314773</v>
      </c>
      <c r="Z7" s="149">
        <f t="shared" si="2"/>
        <v>72.32946635730859</v>
      </c>
      <c r="AA7" s="149">
        <f t="shared" si="2"/>
        <v>176.44006187161639</v>
      </c>
      <c r="AB7" s="150">
        <f t="shared" ref="AB7:AB25" si="3">I7+$K7*V7</f>
        <v>929.32405259087398</v>
      </c>
      <c r="AC7" s="68"/>
      <c r="AD7"/>
      <c r="AE7"/>
      <c r="AF7"/>
      <c r="AG7"/>
      <c r="AH7"/>
      <c r="AI7"/>
      <c r="AJ7"/>
      <c r="AK7"/>
      <c r="AL7"/>
      <c r="AM7"/>
    </row>
    <row r="8" spans="1:39" ht="12.75">
      <c r="B8" s="219">
        <f t="shared" ref="B8:B27" si="4">B7+1</f>
        <v>2002</v>
      </c>
      <c r="C8" s="216">
        <v>2417</v>
      </c>
      <c r="D8" s="216">
        <v>18</v>
      </c>
      <c r="E8" s="215">
        <v>1823</v>
      </c>
      <c r="F8" s="215">
        <v>83</v>
      </c>
      <c r="G8" s="215">
        <v>174</v>
      </c>
      <c r="H8" s="216">
        <v>2098</v>
      </c>
      <c r="I8" s="216">
        <v>866</v>
      </c>
      <c r="J8" s="216">
        <v>2964</v>
      </c>
      <c r="K8" s="215">
        <v>306</v>
      </c>
      <c r="L8" s="235">
        <v>3270</v>
      </c>
      <c r="M8" s="71"/>
      <c r="N8" s="166">
        <v>11</v>
      </c>
      <c r="O8" s="170">
        <v>6</v>
      </c>
      <c r="P8" s="30"/>
      <c r="Q8" s="151">
        <f t="shared" si="0"/>
        <v>9.3577981651376152E-2</v>
      </c>
      <c r="R8" s="151">
        <f t="shared" si="1"/>
        <v>6.0728744939271256E-3</v>
      </c>
      <c r="S8" s="152">
        <f t="shared" si="1"/>
        <v>0.61504723346828605</v>
      </c>
      <c r="T8" s="152">
        <f t="shared" si="1"/>
        <v>2.8002699055330635E-2</v>
      </c>
      <c r="U8" s="152">
        <f t="shared" si="1"/>
        <v>5.8704453441295545E-2</v>
      </c>
      <c r="V8" s="153">
        <f t="shared" ref="V8:V25" si="5">I8/($L8-$K8)</f>
        <v>0.29217273954116058</v>
      </c>
      <c r="W8" s="30"/>
      <c r="X8" s="154">
        <f t="shared" ref="X8:X25" si="6">D8+$K8*R8</f>
        <v>19.858299595141702</v>
      </c>
      <c r="Y8" s="155">
        <f t="shared" si="2"/>
        <v>2011.2044534412955</v>
      </c>
      <c r="Z8" s="155">
        <f t="shared" si="2"/>
        <v>91.568825910931167</v>
      </c>
      <c r="AA8" s="155">
        <f t="shared" si="2"/>
        <v>191.96356275303643</v>
      </c>
      <c r="AB8" s="156">
        <f>I8+$K8*V8</f>
        <v>955.40485829959516</v>
      </c>
      <c r="AC8" s="68"/>
      <c r="AD8"/>
      <c r="AE8"/>
      <c r="AF8"/>
      <c r="AG8"/>
      <c r="AH8"/>
      <c r="AI8"/>
      <c r="AJ8"/>
      <c r="AK8"/>
      <c r="AL8"/>
      <c r="AM8"/>
    </row>
    <row r="9" spans="1:39" ht="12.75">
      <c r="B9" s="219">
        <f t="shared" si="4"/>
        <v>2003</v>
      </c>
      <c r="C9" s="216">
        <v>4155</v>
      </c>
      <c r="D9" s="216">
        <v>12</v>
      </c>
      <c r="E9" s="215">
        <v>1979</v>
      </c>
      <c r="F9" s="215">
        <v>126</v>
      </c>
      <c r="G9" s="215">
        <v>332</v>
      </c>
      <c r="H9" s="216">
        <v>2449</v>
      </c>
      <c r="I9" s="216">
        <v>1288</v>
      </c>
      <c r="J9" s="216">
        <v>3737</v>
      </c>
      <c r="K9" s="215">
        <v>280</v>
      </c>
      <c r="L9" s="235">
        <v>4017</v>
      </c>
      <c r="M9" s="71"/>
      <c r="N9" s="166">
        <v>11</v>
      </c>
      <c r="O9" s="170">
        <v>6</v>
      </c>
      <c r="P9" s="30"/>
      <c r="Q9" s="151">
        <f t="shared" si="0"/>
        <v>6.9703759024147369E-2</v>
      </c>
      <c r="R9" s="151">
        <f t="shared" si="1"/>
        <v>3.2111319240032111E-3</v>
      </c>
      <c r="S9" s="152">
        <f t="shared" si="1"/>
        <v>0.52956917313352958</v>
      </c>
      <c r="T9" s="152">
        <f t="shared" si="1"/>
        <v>3.3716885202033718E-2</v>
      </c>
      <c r="U9" s="152">
        <f t="shared" si="1"/>
        <v>8.8841316564088835E-2</v>
      </c>
      <c r="V9" s="153">
        <f t="shared" si="5"/>
        <v>0.34466149317634465</v>
      </c>
      <c r="W9" s="30"/>
      <c r="X9" s="154">
        <f t="shared" si="6"/>
        <v>12.899116938720899</v>
      </c>
      <c r="Y9" s="155">
        <f t="shared" si="2"/>
        <v>2127.2793684773883</v>
      </c>
      <c r="Z9" s="155">
        <f t="shared" si="2"/>
        <v>135.44072785656945</v>
      </c>
      <c r="AA9" s="155">
        <f t="shared" si="2"/>
        <v>356.87556863794487</v>
      </c>
      <c r="AB9" s="156">
        <f t="shared" si="3"/>
        <v>1384.5052180893765</v>
      </c>
      <c r="AC9" s="68"/>
      <c r="AD9"/>
      <c r="AE9"/>
      <c r="AF9"/>
      <c r="AG9"/>
      <c r="AH9"/>
      <c r="AI9"/>
      <c r="AJ9"/>
      <c r="AK9"/>
      <c r="AL9"/>
      <c r="AM9"/>
    </row>
    <row r="10" spans="1:39" ht="12.75">
      <c r="B10" s="219">
        <f t="shared" si="4"/>
        <v>2004</v>
      </c>
      <c r="C10" s="216">
        <v>5642</v>
      </c>
      <c r="D10" s="216">
        <v>30</v>
      </c>
      <c r="E10" s="215">
        <v>1844</v>
      </c>
      <c r="F10" s="215">
        <v>137</v>
      </c>
      <c r="G10" s="215">
        <v>396</v>
      </c>
      <c r="H10" s="216">
        <v>2407</v>
      </c>
      <c r="I10" s="216">
        <v>1265</v>
      </c>
      <c r="J10" s="216">
        <v>3672</v>
      </c>
      <c r="K10" s="215">
        <v>278</v>
      </c>
      <c r="L10" s="235">
        <v>3950</v>
      </c>
      <c r="M10" s="71"/>
      <c r="N10" s="166">
        <v>11</v>
      </c>
      <c r="O10" s="170">
        <v>8</v>
      </c>
      <c r="P10" s="30"/>
      <c r="Q10" s="151">
        <f t="shared" si="0"/>
        <v>7.0379746835443041E-2</v>
      </c>
      <c r="R10" s="151">
        <f t="shared" si="1"/>
        <v>8.1699346405228763E-3</v>
      </c>
      <c r="S10" s="152">
        <f t="shared" si="1"/>
        <v>0.5021786492374728</v>
      </c>
      <c r="T10" s="152">
        <f t="shared" si="1"/>
        <v>3.7309368191721135E-2</v>
      </c>
      <c r="U10" s="152">
        <f t="shared" si="1"/>
        <v>0.10784313725490197</v>
      </c>
      <c r="V10" s="153">
        <f t="shared" si="5"/>
        <v>0.34449891067538124</v>
      </c>
      <c r="W10" s="30"/>
      <c r="X10" s="154">
        <f t="shared" si="6"/>
        <v>32.271241830065357</v>
      </c>
      <c r="Y10" s="155">
        <f t="shared" si="2"/>
        <v>1983.6056644880175</v>
      </c>
      <c r="Z10" s="155">
        <f t="shared" si="2"/>
        <v>147.37200435729847</v>
      </c>
      <c r="AA10" s="155">
        <f t="shared" si="2"/>
        <v>425.98039215686276</v>
      </c>
      <c r="AB10" s="156">
        <f t="shared" si="3"/>
        <v>1360.770697167756</v>
      </c>
      <c r="AC10" s="68"/>
      <c r="AD10"/>
      <c r="AE10"/>
      <c r="AF10"/>
      <c r="AG10"/>
      <c r="AH10"/>
      <c r="AI10"/>
      <c r="AJ10"/>
      <c r="AK10"/>
      <c r="AL10"/>
      <c r="AM10"/>
    </row>
    <row r="11" spans="1:39" ht="12.75">
      <c r="B11" s="219">
        <f t="shared" si="4"/>
        <v>2005</v>
      </c>
      <c r="C11" s="216">
        <v>5904</v>
      </c>
      <c r="D11" s="216">
        <v>43</v>
      </c>
      <c r="E11" s="215">
        <v>2115</v>
      </c>
      <c r="F11" s="215">
        <v>151</v>
      </c>
      <c r="G11" s="215">
        <v>577</v>
      </c>
      <c r="H11" s="216">
        <v>2886</v>
      </c>
      <c r="I11" s="216">
        <v>1266</v>
      </c>
      <c r="J11" s="216">
        <v>4152</v>
      </c>
      <c r="K11" s="215">
        <v>409</v>
      </c>
      <c r="L11" s="235">
        <v>4561</v>
      </c>
      <c r="M11" s="71"/>
      <c r="N11" s="166">
        <v>11</v>
      </c>
      <c r="O11" s="170">
        <v>8</v>
      </c>
      <c r="P11" s="30"/>
      <c r="Q11" s="151">
        <f t="shared" si="0"/>
        <v>8.9673317254987936E-2</v>
      </c>
      <c r="R11" s="151">
        <f t="shared" si="1"/>
        <v>1.0356454720616571E-2</v>
      </c>
      <c r="S11" s="152">
        <f t="shared" si="1"/>
        <v>0.50939306358381498</v>
      </c>
      <c r="T11" s="152">
        <f t="shared" si="1"/>
        <v>3.6368015414258187E-2</v>
      </c>
      <c r="U11" s="152">
        <f t="shared" si="1"/>
        <v>0.13896917148362234</v>
      </c>
      <c r="V11" s="153">
        <f t="shared" si="5"/>
        <v>0.30491329479768786</v>
      </c>
      <c r="W11" s="30"/>
      <c r="X11" s="154">
        <f t="shared" si="6"/>
        <v>47.235789980732179</v>
      </c>
      <c r="Y11" s="155">
        <f t="shared" si="2"/>
        <v>2323.3417630057802</v>
      </c>
      <c r="Z11" s="155">
        <f t="shared" si="2"/>
        <v>165.8745183044316</v>
      </c>
      <c r="AA11" s="155">
        <f t="shared" si="2"/>
        <v>633.83839113680153</v>
      </c>
      <c r="AB11" s="156">
        <f t="shared" si="3"/>
        <v>1390.7095375722542</v>
      </c>
      <c r="AC11" s="68"/>
      <c r="AD11"/>
      <c r="AE11"/>
      <c r="AF11"/>
      <c r="AG11"/>
      <c r="AH11"/>
      <c r="AI11"/>
      <c r="AJ11"/>
      <c r="AK11"/>
      <c r="AL11"/>
      <c r="AM11"/>
    </row>
    <row r="12" spans="1:39" ht="12.75">
      <c r="B12" s="219">
        <f t="shared" si="4"/>
        <v>2006</v>
      </c>
      <c r="C12" s="216">
        <v>2561</v>
      </c>
      <c r="D12" s="216">
        <v>29</v>
      </c>
      <c r="E12" s="215">
        <v>1691</v>
      </c>
      <c r="F12" s="215">
        <v>224</v>
      </c>
      <c r="G12" s="215">
        <v>618</v>
      </c>
      <c r="H12" s="216">
        <v>2562</v>
      </c>
      <c r="I12" s="216">
        <v>1699</v>
      </c>
      <c r="J12" s="216">
        <v>4261</v>
      </c>
      <c r="K12" s="215">
        <v>288</v>
      </c>
      <c r="L12" s="235">
        <v>4549</v>
      </c>
      <c r="M12" s="71"/>
      <c r="N12" s="166">
        <v>11</v>
      </c>
      <c r="O12" s="170">
        <v>8</v>
      </c>
      <c r="P12" s="30"/>
      <c r="Q12" s="151">
        <f t="shared" si="0"/>
        <v>6.3310617718179821E-2</v>
      </c>
      <c r="R12" s="151">
        <f t="shared" si="1"/>
        <v>6.8059141046702652E-3</v>
      </c>
      <c r="S12" s="152">
        <f t="shared" si="1"/>
        <v>0.39685519831025579</v>
      </c>
      <c r="T12" s="152">
        <f t="shared" si="1"/>
        <v>5.2569819291246184E-2</v>
      </c>
      <c r="U12" s="152">
        <f t="shared" si="1"/>
        <v>0.14503637643745598</v>
      </c>
      <c r="V12" s="153">
        <f t="shared" si="5"/>
        <v>0.39873269185637172</v>
      </c>
      <c r="W12" s="30"/>
      <c r="X12" s="154">
        <f t="shared" si="6"/>
        <v>30.960103262145036</v>
      </c>
      <c r="Y12" s="155">
        <f t="shared" si="2"/>
        <v>1805.2942971133537</v>
      </c>
      <c r="Z12" s="155">
        <f t="shared" si="2"/>
        <v>239.1401079558789</v>
      </c>
      <c r="AA12" s="155">
        <f t="shared" si="2"/>
        <v>659.77047641398735</v>
      </c>
      <c r="AB12" s="156">
        <f t="shared" si="3"/>
        <v>1813.835015254635</v>
      </c>
      <c r="AC12" s="68"/>
      <c r="AD12"/>
      <c r="AE12"/>
      <c r="AF12"/>
      <c r="AG12"/>
      <c r="AH12"/>
      <c r="AI12"/>
      <c r="AJ12"/>
      <c r="AK12"/>
      <c r="AL12"/>
      <c r="AM12"/>
    </row>
    <row r="13" spans="1:39" ht="12.75">
      <c r="B13" s="219">
        <f t="shared" si="4"/>
        <v>2007</v>
      </c>
      <c r="C13" s="216">
        <v>912</v>
      </c>
      <c r="D13" s="216">
        <v>7</v>
      </c>
      <c r="E13" s="215">
        <v>1193</v>
      </c>
      <c r="F13" s="215">
        <v>240</v>
      </c>
      <c r="G13" s="215">
        <v>429</v>
      </c>
      <c r="H13" s="216">
        <v>1869</v>
      </c>
      <c r="I13" s="216">
        <v>1927</v>
      </c>
      <c r="J13" s="216">
        <v>3796</v>
      </c>
      <c r="K13" s="215">
        <v>178</v>
      </c>
      <c r="L13" s="235">
        <v>3974</v>
      </c>
      <c r="M13" s="71"/>
      <c r="N13" s="166">
        <v>11</v>
      </c>
      <c r="O13" s="170">
        <v>10</v>
      </c>
      <c r="P13" s="30"/>
      <c r="Q13" s="151">
        <f t="shared" si="0"/>
        <v>4.479114242576749E-2</v>
      </c>
      <c r="R13" s="151">
        <f t="shared" si="1"/>
        <v>1.8440463645943098E-3</v>
      </c>
      <c r="S13" s="152">
        <f t="shared" si="1"/>
        <v>0.31427818756585879</v>
      </c>
      <c r="T13" s="152">
        <f t="shared" si="1"/>
        <v>6.3224446786090627E-2</v>
      </c>
      <c r="U13" s="152">
        <f t="shared" si="1"/>
        <v>0.11301369863013698</v>
      </c>
      <c r="V13" s="153">
        <f t="shared" si="5"/>
        <v>0.50763962065331925</v>
      </c>
      <c r="W13" s="30"/>
      <c r="X13" s="154">
        <f t="shared" si="6"/>
        <v>7.3282402528977872</v>
      </c>
      <c r="Y13" s="155">
        <f t="shared" si="2"/>
        <v>1248.9415173867228</v>
      </c>
      <c r="Z13" s="155">
        <f t="shared" si="2"/>
        <v>251.25395152792413</v>
      </c>
      <c r="AA13" s="155">
        <f t="shared" si="2"/>
        <v>449.11643835616439</v>
      </c>
      <c r="AB13" s="156">
        <f t="shared" si="3"/>
        <v>2017.3598524762908</v>
      </c>
      <c r="AC13" s="68"/>
      <c r="AD13"/>
      <c r="AE13"/>
      <c r="AF13"/>
      <c r="AG13"/>
      <c r="AH13"/>
      <c r="AI13"/>
      <c r="AJ13"/>
      <c r="AK13"/>
      <c r="AL13"/>
      <c r="AM13"/>
    </row>
    <row r="14" spans="1:39" ht="12.75">
      <c r="B14" s="219">
        <f t="shared" si="4"/>
        <v>2008</v>
      </c>
      <c r="C14" s="216">
        <v>138</v>
      </c>
      <c r="D14" s="216">
        <v>25</v>
      </c>
      <c r="E14" s="215">
        <v>1142</v>
      </c>
      <c r="F14" s="215">
        <v>261</v>
      </c>
      <c r="G14" s="215">
        <v>471</v>
      </c>
      <c r="H14" s="216">
        <v>1899</v>
      </c>
      <c r="I14" s="216">
        <v>2279</v>
      </c>
      <c r="J14" s="216">
        <v>4178</v>
      </c>
      <c r="K14" s="215">
        <v>167</v>
      </c>
      <c r="L14" s="235">
        <v>4345</v>
      </c>
      <c r="M14" s="71"/>
      <c r="N14" s="166">
        <v>11</v>
      </c>
      <c r="O14" s="170">
        <v>10</v>
      </c>
      <c r="P14" s="30"/>
      <c r="Q14" s="151">
        <f t="shared" si="0"/>
        <v>3.843498273878021E-2</v>
      </c>
      <c r="R14" s="151">
        <f t="shared" si="1"/>
        <v>5.983724269985639E-3</v>
      </c>
      <c r="S14" s="152">
        <f t="shared" si="1"/>
        <v>0.273336524652944</v>
      </c>
      <c r="T14" s="152">
        <f t="shared" si="1"/>
        <v>6.2470081378650073E-2</v>
      </c>
      <c r="U14" s="152">
        <f t="shared" si="1"/>
        <v>0.11273336524652944</v>
      </c>
      <c r="V14" s="153">
        <f t="shared" si="5"/>
        <v>0.54547630445189088</v>
      </c>
      <c r="W14" s="30"/>
      <c r="X14" s="154">
        <f t="shared" si="6"/>
        <v>25.999281953087603</v>
      </c>
      <c r="Y14" s="155">
        <f t="shared" si="2"/>
        <v>1187.6471996170417</v>
      </c>
      <c r="Z14" s="155">
        <f t="shared" si="2"/>
        <v>271.43250359023455</v>
      </c>
      <c r="AA14" s="155">
        <f t="shared" si="2"/>
        <v>489.82647199617043</v>
      </c>
      <c r="AB14" s="156">
        <f t="shared" si="3"/>
        <v>2370.0945428434657</v>
      </c>
      <c r="AC14" s="68"/>
      <c r="AD14"/>
      <c r="AE14"/>
      <c r="AF14"/>
      <c r="AG14"/>
      <c r="AH14"/>
      <c r="AI14"/>
      <c r="AJ14"/>
      <c r="AK14"/>
      <c r="AL14"/>
      <c r="AM14"/>
    </row>
    <row r="15" spans="1:39" ht="12.75">
      <c r="B15" s="219">
        <f t="shared" si="4"/>
        <v>2009</v>
      </c>
      <c r="C15" s="216">
        <v>435</v>
      </c>
      <c r="D15" s="216">
        <v>82</v>
      </c>
      <c r="E15" s="215">
        <v>1086</v>
      </c>
      <c r="F15" s="215">
        <v>285</v>
      </c>
      <c r="G15" s="215">
        <v>524</v>
      </c>
      <c r="H15" s="216">
        <v>1977</v>
      </c>
      <c r="I15" s="216">
        <v>2382</v>
      </c>
      <c r="J15" s="216">
        <v>4359</v>
      </c>
      <c r="K15" s="215">
        <v>184</v>
      </c>
      <c r="L15" s="235">
        <v>4543</v>
      </c>
      <c r="M15" s="71"/>
      <c r="N15" s="166">
        <v>11</v>
      </c>
      <c r="O15" s="170">
        <v>10</v>
      </c>
      <c r="P15" s="30"/>
      <c r="Q15" s="151">
        <f t="shared" si="0"/>
        <v>4.0501871010345587E-2</v>
      </c>
      <c r="R15" s="151">
        <f t="shared" si="1"/>
        <v>1.881165404909383E-2</v>
      </c>
      <c r="S15" s="152">
        <f t="shared" si="1"/>
        <v>0.24913971094287682</v>
      </c>
      <c r="T15" s="152">
        <f t="shared" si="1"/>
        <v>6.5381968341362701E-2</v>
      </c>
      <c r="U15" s="152">
        <f t="shared" si="1"/>
        <v>0.12021105758201422</v>
      </c>
      <c r="V15" s="153">
        <f t="shared" si="5"/>
        <v>0.54645560908465241</v>
      </c>
      <c r="W15" s="30"/>
      <c r="X15" s="154">
        <f t="shared" si="6"/>
        <v>85.461344345033268</v>
      </c>
      <c r="Y15" s="155">
        <f t="shared" si="2"/>
        <v>1131.8417068134893</v>
      </c>
      <c r="Z15" s="155">
        <f t="shared" si="2"/>
        <v>297.03028217481074</v>
      </c>
      <c r="AA15" s="155">
        <f t="shared" si="2"/>
        <v>546.11883459509068</v>
      </c>
      <c r="AB15" s="156">
        <f t="shared" si="3"/>
        <v>2482.5478320715761</v>
      </c>
      <c r="AC15" s="68"/>
      <c r="AD15"/>
      <c r="AE15"/>
      <c r="AF15"/>
      <c r="AG15"/>
      <c r="AH15"/>
      <c r="AI15"/>
      <c r="AJ15"/>
      <c r="AK15"/>
      <c r="AL15"/>
      <c r="AM15"/>
    </row>
    <row r="16" spans="1:39" ht="12.75">
      <c r="B16" s="219">
        <f t="shared" si="4"/>
        <v>2010</v>
      </c>
      <c r="C16" s="216">
        <v>340</v>
      </c>
      <c r="D16" s="216">
        <v>67</v>
      </c>
      <c r="E16" s="215">
        <v>1257</v>
      </c>
      <c r="F16" s="215">
        <v>330</v>
      </c>
      <c r="G16" s="215">
        <v>532</v>
      </c>
      <c r="H16" s="216">
        <v>2186</v>
      </c>
      <c r="I16" s="216">
        <v>2482</v>
      </c>
      <c r="J16" s="216">
        <v>4668</v>
      </c>
      <c r="K16" s="215">
        <v>154</v>
      </c>
      <c r="L16" s="235">
        <v>4822</v>
      </c>
      <c r="M16" s="71"/>
      <c r="N16" s="166">
        <v>11</v>
      </c>
      <c r="O16" s="170">
        <v>10</v>
      </c>
      <c r="P16" s="30"/>
      <c r="Q16" s="151">
        <f t="shared" si="0"/>
        <v>3.1936955620074661E-2</v>
      </c>
      <c r="R16" s="151">
        <f t="shared" si="1"/>
        <v>1.4353041988003428E-2</v>
      </c>
      <c r="S16" s="152">
        <f t="shared" si="1"/>
        <v>0.26928020565552702</v>
      </c>
      <c r="T16" s="152">
        <f t="shared" si="1"/>
        <v>7.0694087403598976E-2</v>
      </c>
      <c r="U16" s="152">
        <f t="shared" si="1"/>
        <v>0.11396743787489289</v>
      </c>
      <c r="V16" s="153">
        <f t="shared" si="5"/>
        <v>0.53170522707797774</v>
      </c>
      <c r="W16" s="30"/>
      <c r="X16" s="154">
        <f t="shared" si="6"/>
        <v>69.210368466152531</v>
      </c>
      <c r="Y16" s="155">
        <f t="shared" si="2"/>
        <v>1298.4691516709511</v>
      </c>
      <c r="Z16" s="155">
        <f t="shared" si="2"/>
        <v>340.88688946015424</v>
      </c>
      <c r="AA16" s="155">
        <f t="shared" si="2"/>
        <v>549.55098543273346</v>
      </c>
      <c r="AB16" s="156">
        <f t="shared" si="3"/>
        <v>2563.8826049700087</v>
      </c>
      <c r="AC16" s="68"/>
      <c r="AD16"/>
      <c r="AE16"/>
      <c r="AF16"/>
      <c r="AG16"/>
      <c r="AH16"/>
      <c r="AI16"/>
      <c r="AJ16"/>
      <c r="AK16"/>
      <c r="AL16"/>
      <c r="AM16"/>
    </row>
    <row r="17" spans="2:39" ht="12.75">
      <c r="B17" s="219">
        <f t="shared" si="4"/>
        <v>2011</v>
      </c>
      <c r="C17" s="216">
        <v>446</v>
      </c>
      <c r="D17" s="216">
        <v>78</v>
      </c>
      <c r="E17" s="215">
        <v>1338</v>
      </c>
      <c r="F17" s="215">
        <v>424</v>
      </c>
      <c r="G17" s="215">
        <v>625</v>
      </c>
      <c r="H17" s="216">
        <v>2465</v>
      </c>
      <c r="I17" s="216">
        <v>2783</v>
      </c>
      <c r="J17" s="216">
        <v>5248</v>
      </c>
      <c r="K17" s="215">
        <v>77</v>
      </c>
      <c r="L17" s="235">
        <v>5325</v>
      </c>
      <c r="M17" s="71"/>
      <c r="N17" s="166">
        <v>11</v>
      </c>
      <c r="O17" s="170">
        <v>10</v>
      </c>
      <c r="P17" s="30"/>
      <c r="Q17" s="151">
        <f t="shared" si="0"/>
        <v>1.4460093896713615E-2</v>
      </c>
      <c r="R17" s="151">
        <f t="shared" si="1"/>
        <v>1.486280487804878E-2</v>
      </c>
      <c r="S17" s="152">
        <f t="shared" si="1"/>
        <v>0.25495426829268292</v>
      </c>
      <c r="T17" s="152">
        <f t="shared" si="1"/>
        <v>8.0792682926829271E-2</v>
      </c>
      <c r="U17" s="152">
        <f t="shared" si="1"/>
        <v>0.11909298780487805</v>
      </c>
      <c r="V17" s="153">
        <f t="shared" si="5"/>
        <v>0.53029725609756095</v>
      </c>
      <c r="W17" s="30"/>
      <c r="X17" s="154">
        <f t="shared" si="6"/>
        <v>79.144435975609753</v>
      </c>
      <c r="Y17" s="155">
        <f t="shared" si="2"/>
        <v>1357.6314786585365</v>
      </c>
      <c r="Z17" s="155">
        <f t="shared" si="2"/>
        <v>430.22103658536588</v>
      </c>
      <c r="AA17" s="155">
        <f t="shared" si="2"/>
        <v>634.1701600609756</v>
      </c>
      <c r="AB17" s="156">
        <f t="shared" si="3"/>
        <v>2823.8328887195121</v>
      </c>
      <c r="AC17" s="68"/>
      <c r="AD17"/>
      <c r="AE17"/>
      <c r="AF17"/>
      <c r="AG17"/>
      <c r="AH17"/>
      <c r="AI17"/>
      <c r="AJ17"/>
      <c r="AK17"/>
      <c r="AL17"/>
      <c r="AM17"/>
    </row>
    <row r="18" spans="2:39" ht="12.75">
      <c r="B18" s="219">
        <f t="shared" si="4"/>
        <v>2012</v>
      </c>
      <c r="C18" s="216">
        <v>988</v>
      </c>
      <c r="D18" s="216">
        <v>220</v>
      </c>
      <c r="E18" s="215">
        <v>1371</v>
      </c>
      <c r="F18" s="215">
        <v>447</v>
      </c>
      <c r="G18" s="215">
        <v>714</v>
      </c>
      <c r="H18" s="216">
        <v>2752</v>
      </c>
      <c r="I18" s="216">
        <v>2886</v>
      </c>
      <c r="J18" s="216">
        <v>5638</v>
      </c>
      <c r="K18" s="215">
        <v>80</v>
      </c>
      <c r="L18" s="235">
        <v>5718</v>
      </c>
      <c r="M18" s="71"/>
      <c r="N18" s="166">
        <v>11</v>
      </c>
      <c r="O18" s="170">
        <v>11</v>
      </c>
      <c r="P18" s="30"/>
      <c r="Q18" s="151">
        <f t="shared" si="0"/>
        <v>1.3990905911157748E-2</v>
      </c>
      <c r="R18" s="151">
        <f t="shared" si="1"/>
        <v>3.9020929407591345E-2</v>
      </c>
      <c r="S18" s="152">
        <f t="shared" si="1"/>
        <v>0.24317133735367152</v>
      </c>
      <c r="T18" s="152">
        <f t="shared" si="1"/>
        <v>7.9283433841787862E-2</v>
      </c>
      <c r="U18" s="152">
        <f t="shared" si="1"/>
        <v>0.12664065271372826</v>
      </c>
      <c r="V18" s="153">
        <f t="shared" si="5"/>
        <v>0.51188364668322095</v>
      </c>
      <c r="W18" s="30"/>
      <c r="X18" s="154">
        <f t="shared" si="6"/>
        <v>223.1216743526073</v>
      </c>
      <c r="Y18" s="155">
        <f t="shared" si="2"/>
        <v>1390.4537069882938</v>
      </c>
      <c r="Z18" s="155">
        <f t="shared" si="2"/>
        <v>453.34267470734301</v>
      </c>
      <c r="AA18" s="155">
        <f t="shared" si="2"/>
        <v>724.13125221709822</v>
      </c>
      <c r="AB18" s="156">
        <f t="shared" si="3"/>
        <v>2926.9506917346575</v>
      </c>
      <c r="AC18" s="68"/>
      <c r="AD18"/>
      <c r="AE18"/>
      <c r="AF18"/>
      <c r="AG18"/>
      <c r="AH18"/>
      <c r="AI18"/>
      <c r="AJ18"/>
      <c r="AK18"/>
      <c r="AL18"/>
      <c r="AM18"/>
    </row>
    <row r="19" spans="2:39" ht="12.75">
      <c r="B19" s="219">
        <f t="shared" si="4"/>
        <v>2013</v>
      </c>
      <c r="C19" s="216">
        <v>893</v>
      </c>
      <c r="D19" s="216">
        <v>225</v>
      </c>
      <c r="E19" s="215">
        <v>1441</v>
      </c>
      <c r="F19" s="215">
        <v>384</v>
      </c>
      <c r="G19" s="215">
        <v>737</v>
      </c>
      <c r="H19" s="216">
        <v>2787</v>
      </c>
      <c r="I19" s="216">
        <v>2952</v>
      </c>
      <c r="J19" s="216">
        <v>5739</v>
      </c>
      <c r="K19" s="215">
        <v>70</v>
      </c>
      <c r="L19" s="235">
        <v>5809</v>
      </c>
      <c r="M19" s="71"/>
      <c r="N19" s="166">
        <v>11</v>
      </c>
      <c r="O19" s="170">
        <v>11</v>
      </c>
      <c r="P19" s="30"/>
      <c r="Q19" s="157">
        <f t="shared" si="0"/>
        <v>1.205026682733689E-2</v>
      </c>
      <c r="R19" s="151">
        <f t="shared" si="1"/>
        <v>3.9205436487192893E-2</v>
      </c>
      <c r="S19" s="152">
        <f t="shared" si="1"/>
        <v>0.25108903990242204</v>
      </c>
      <c r="T19" s="152">
        <f t="shared" si="1"/>
        <v>6.6910611604809198E-2</v>
      </c>
      <c r="U19" s="152">
        <f t="shared" si="1"/>
        <v>0.12841958529360517</v>
      </c>
      <c r="V19" s="153">
        <f t="shared" si="5"/>
        <v>0.51437532671197073</v>
      </c>
      <c r="W19" s="30"/>
      <c r="X19" s="154">
        <f t="shared" si="6"/>
        <v>227.74438055410351</v>
      </c>
      <c r="Y19" s="155">
        <f t="shared" si="2"/>
        <v>1458.5762327931695</v>
      </c>
      <c r="Z19" s="155">
        <f t="shared" si="2"/>
        <v>388.68374281233662</v>
      </c>
      <c r="AA19" s="155">
        <f t="shared" si="2"/>
        <v>745.98937097055239</v>
      </c>
      <c r="AB19" s="156">
        <f t="shared" si="3"/>
        <v>2988.0062728698381</v>
      </c>
      <c r="AC19" s="68"/>
      <c r="AD19"/>
      <c r="AE19"/>
      <c r="AF19"/>
      <c r="AG19"/>
      <c r="AH19"/>
      <c r="AI19"/>
      <c r="AJ19"/>
      <c r="AK19"/>
      <c r="AL19"/>
      <c r="AM19"/>
    </row>
    <row r="20" spans="2:39" ht="12.75">
      <c r="B20" s="219">
        <f t="shared" si="4"/>
        <v>2014</v>
      </c>
      <c r="C20" s="216">
        <v>947</v>
      </c>
      <c r="D20" s="216">
        <v>247</v>
      </c>
      <c r="E20" s="215">
        <v>1384</v>
      </c>
      <c r="F20" s="215">
        <v>400</v>
      </c>
      <c r="G20" s="215">
        <v>643</v>
      </c>
      <c r="H20" s="216">
        <v>2674</v>
      </c>
      <c r="I20" s="216">
        <v>2967</v>
      </c>
      <c r="J20" s="216">
        <v>5641</v>
      </c>
      <c r="K20" s="215">
        <v>53</v>
      </c>
      <c r="L20" s="235">
        <v>5694</v>
      </c>
      <c r="M20" s="71"/>
      <c r="N20" s="166">
        <v>11</v>
      </c>
      <c r="O20" s="170">
        <v>11</v>
      </c>
      <c r="P20" s="30"/>
      <c r="Q20" s="157">
        <f t="shared" si="0"/>
        <v>9.3080435546188979E-3</v>
      </c>
      <c r="R20" s="151">
        <f t="shared" si="1"/>
        <v>4.3786562666193934E-2</v>
      </c>
      <c r="S20" s="152">
        <f t="shared" si="1"/>
        <v>0.24534656975713526</v>
      </c>
      <c r="T20" s="152">
        <f t="shared" si="1"/>
        <v>7.0909413224605561E-2</v>
      </c>
      <c r="U20" s="152">
        <f t="shared" si="1"/>
        <v>0.11398688175855345</v>
      </c>
      <c r="V20" s="153">
        <f t="shared" si="5"/>
        <v>0.52597057259351176</v>
      </c>
      <c r="W20" s="30"/>
      <c r="X20" s="154">
        <f t="shared" si="6"/>
        <v>249.32068782130827</v>
      </c>
      <c r="Y20" s="155">
        <f t="shared" si="2"/>
        <v>1397.0033681971281</v>
      </c>
      <c r="Z20" s="155">
        <f t="shared" si="2"/>
        <v>403.75819890090412</v>
      </c>
      <c r="AA20" s="155">
        <f t="shared" si="2"/>
        <v>649.04130473320333</v>
      </c>
      <c r="AB20" s="156">
        <f t="shared" si="3"/>
        <v>2994.8764403474561</v>
      </c>
      <c r="AC20" s="68"/>
      <c r="AD20"/>
      <c r="AE20"/>
      <c r="AF20"/>
      <c r="AG20"/>
      <c r="AH20"/>
      <c r="AI20"/>
      <c r="AJ20"/>
      <c r="AK20"/>
      <c r="AL20"/>
      <c r="AM20"/>
    </row>
    <row r="21" spans="2:39" ht="12.75">
      <c r="B21" s="219">
        <f t="shared" si="4"/>
        <v>2015</v>
      </c>
      <c r="C21" s="216">
        <v>1015</v>
      </c>
      <c r="D21" s="216">
        <v>221</v>
      </c>
      <c r="E21" s="215">
        <v>1209</v>
      </c>
      <c r="F21" s="215">
        <v>394</v>
      </c>
      <c r="G21" s="215">
        <v>656</v>
      </c>
      <c r="H21" s="216">
        <v>2480</v>
      </c>
      <c r="I21" s="216">
        <v>3060</v>
      </c>
      <c r="J21" s="216">
        <v>5540</v>
      </c>
      <c r="K21" s="215">
        <v>36</v>
      </c>
      <c r="L21" s="235">
        <v>5576</v>
      </c>
      <c r="M21" s="71"/>
      <c r="N21" s="166">
        <v>11</v>
      </c>
      <c r="O21" s="170">
        <v>11</v>
      </c>
      <c r="P21" s="30"/>
      <c r="Q21" s="157">
        <f t="shared" si="0"/>
        <v>6.4562410329985654E-3</v>
      </c>
      <c r="R21" s="151">
        <f t="shared" si="1"/>
        <v>3.9891696750902525E-2</v>
      </c>
      <c r="S21" s="152">
        <f t="shared" si="1"/>
        <v>0.21823104693140793</v>
      </c>
      <c r="T21" s="152">
        <f t="shared" si="1"/>
        <v>7.1119133574007218E-2</v>
      </c>
      <c r="U21" s="152">
        <f t="shared" si="1"/>
        <v>0.1184115523465704</v>
      </c>
      <c r="V21" s="153">
        <f t="shared" si="5"/>
        <v>0.55234657039711188</v>
      </c>
      <c r="W21" s="30"/>
      <c r="X21" s="154">
        <f t="shared" si="6"/>
        <v>222.4361010830325</v>
      </c>
      <c r="Y21" s="155">
        <f t="shared" si="2"/>
        <v>1216.8563176895307</v>
      </c>
      <c r="Z21" s="155">
        <f t="shared" si="2"/>
        <v>396.56028880866427</v>
      </c>
      <c r="AA21" s="155">
        <f t="shared" si="2"/>
        <v>660.26281588447648</v>
      </c>
      <c r="AB21" s="156">
        <f t="shared" si="3"/>
        <v>3079.884476534296</v>
      </c>
      <c r="AC21" s="68"/>
      <c r="AD21"/>
      <c r="AE21"/>
      <c r="AF21"/>
      <c r="AG21"/>
      <c r="AH21"/>
      <c r="AI21"/>
      <c r="AJ21"/>
      <c r="AK21"/>
      <c r="AL21"/>
      <c r="AM21"/>
    </row>
    <row r="22" spans="2:39" ht="12.75">
      <c r="B22" s="219">
        <f t="shared" si="4"/>
        <v>2016</v>
      </c>
      <c r="C22" s="216">
        <v>848</v>
      </c>
      <c r="D22" s="216">
        <v>254</v>
      </c>
      <c r="E22" s="215">
        <v>1102</v>
      </c>
      <c r="F22" s="215">
        <v>326</v>
      </c>
      <c r="G22" s="215">
        <v>560</v>
      </c>
      <c r="H22" s="216">
        <v>2242</v>
      </c>
      <c r="I22" s="216">
        <v>2883</v>
      </c>
      <c r="J22" s="216">
        <v>5125</v>
      </c>
      <c r="K22" s="215">
        <v>33</v>
      </c>
      <c r="L22" s="235">
        <v>5158</v>
      </c>
      <c r="M22" s="71"/>
      <c r="N22" s="166">
        <v>11</v>
      </c>
      <c r="O22" s="170">
        <v>11</v>
      </c>
      <c r="P22" s="30"/>
      <c r="Q22" s="157">
        <f t="shared" si="0"/>
        <v>6.3978286157425355E-3</v>
      </c>
      <c r="R22" s="151">
        <f t="shared" si="1"/>
        <v>4.95609756097561E-2</v>
      </c>
      <c r="S22" s="152">
        <f t="shared" si="1"/>
        <v>0.21502439024390244</v>
      </c>
      <c r="T22" s="152">
        <f t="shared" si="1"/>
        <v>6.3609756097560977E-2</v>
      </c>
      <c r="U22" s="152">
        <f t="shared" si="1"/>
        <v>0.10926829268292683</v>
      </c>
      <c r="V22" s="153">
        <f t="shared" si="5"/>
        <v>0.5625365853658536</v>
      </c>
      <c r="W22" s="30"/>
      <c r="X22" s="154">
        <f t="shared" si="6"/>
        <v>255.63551219512195</v>
      </c>
      <c r="Y22" s="155">
        <f t="shared" si="2"/>
        <v>1109.0958048780487</v>
      </c>
      <c r="Z22" s="155">
        <f t="shared" si="2"/>
        <v>328.0991219512195</v>
      </c>
      <c r="AA22" s="155">
        <f t="shared" si="2"/>
        <v>563.6058536585366</v>
      </c>
      <c r="AB22" s="156">
        <f t="shared" si="3"/>
        <v>2901.5637073170733</v>
      </c>
      <c r="AC22" s="68"/>
      <c r="AD22"/>
      <c r="AE22"/>
      <c r="AF22"/>
      <c r="AG22"/>
      <c r="AH22"/>
      <c r="AI22"/>
      <c r="AJ22"/>
      <c r="AK22"/>
      <c r="AL22"/>
      <c r="AM22"/>
    </row>
    <row r="23" spans="2:39" ht="12.75">
      <c r="B23" s="219">
        <f t="shared" si="4"/>
        <v>2017</v>
      </c>
      <c r="C23" s="216">
        <v>1019</v>
      </c>
      <c r="D23" s="216">
        <v>334</v>
      </c>
      <c r="E23" s="215">
        <v>1071</v>
      </c>
      <c r="F23" s="215">
        <v>318</v>
      </c>
      <c r="G23" s="215">
        <v>558</v>
      </c>
      <c r="H23" s="216">
        <v>2281</v>
      </c>
      <c r="I23" s="216">
        <v>2570</v>
      </c>
      <c r="J23" s="216">
        <v>4851</v>
      </c>
      <c r="K23" s="215">
        <v>42</v>
      </c>
      <c r="L23" s="235">
        <v>4893</v>
      </c>
      <c r="M23" s="71"/>
      <c r="N23" s="166">
        <v>11</v>
      </c>
      <c r="O23" s="170">
        <v>11</v>
      </c>
      <c r="P23" s="30"/>
      <c r="Q23" s="157">
        <f t="shared" si="0"/>
        <v>8.5836909871244635E-3</v>
      </c>
      <c r="R23" s="151">
        <f t="shared" si="1"/>
        <v>6.885178313749743E-2</v>
      </c>
      <c r="S23" s="152">
        <f t="shared" si="1"/>
        <v>0.22077922077922077</v>
      </c>
      <c r="T23" s="152">
        <f t="shared" si="1"/>
        <v>6.5553494124922701E-2</v>
      </c>
      <c r="U23" s="152">
        <f t="shared" si="1"/>
        <v>0.11502782931354361</v>
      </c>
      <c r="V23" s="153">
        <f t="shared" si="5"/>
        <v>0.52978767264481552</v>
      </c>
      <c r="W23" s="30"/>
      <c r="X23" s="154">
        <f t="shared" si="6"/>
        <v>336.8917748917749</v>
      </c>
      <c r="Y23" s="155">
        <f t="shared" si="2"/>
        <v>1080.2727272727273</v>
      </c>
      <c r="Z23" s="155">
        <f t="shared" si="2"/>
        <v>320.75324675324674</v>
      </c>
      <c r="AA23" s="155">
        <f t="shared" si="2"/>
        <v>562.83116883116884</v>
      </c>
      <c r="AB23" s="156">
        <f t="shared" si="3"/>
        <v>2592.2510822510822</v>
      </c>
      <c r="AC23" s="68"/>
      <c r="AD23"/>
      <c r="AE23"/>
      <c r="AF23"/>
      <c r="AG23"/>
      <c r="AH23"/>
      <c r="AI23"/>
      <c r="AJ23"/>
      <c r="AK23"/>
      <c r="AL23"/>
      <c r="AM23"/>
    </row>
    <row r="24" spans="2:39" ht="12.75">
      <c r="B24" s="219">
        <f t="shared" si="4"/>
        <v>2018</v>
      </c>
      <c r="C24" s="216">
        <v>763</v>
      </c>
      <c r="D24" s="216">
        <v>245</v>
      </c>
      <c r="E24" s="215">
        <v>1047</v>
      </c>
      <c r="F24" s="215">
        <v>281</v>
      </c>
      <c r="G24" s="215">
        <v>614</v>
      </c>
      <c r="H24" s="216">
        <v>2187</v>
      </c>
      <c r="I24" s="216">
        <v>2641</v>
      </c>
      <c r="J24" s="216">
        <v>4828</v>
      </c>
      <c r="K24" s="215">
        <v>45</v>
      </c>
      <c r="L24" s="235">
        <v>4873</v>
      </c>
      <c r="M24" s="71"/>
      <c r="N24" s="166">
        <v>11</v>
      </c>
      <c r="O24" s="170">
        <v>11</v>
      </c>
      <c r="P24" s="30"/>
      <c r="Q24" s="157">
        <f t="shared" si="0"/>
        <v>9.2345577672891446E-3</v>
      </c>
      <c r="R24" s="151">
        <f t="shared" si="1"/>
        <v>5.0745650372825184E-2</v>
      </c>
      <c r="S24" s="152">
        <f t="shared" si="1"/>
        <v>0.21685998342999172</v>
      </c>
      <c r="T24" s="152">
        <f t="shared" si="1"/>
        <v>5.8202154101077049E-2</v>
      </c>
      <c r="U24" s="152">
        <f t="shared" si="1"/>
        <v>0.12717481358740679</v>
      </c>
      <c r="V24" s="153">
        <f t="shared" si="5"/>
        <v>0.54701739850869924</v>
      </c>
      <c r="W24" s="30"/>
      <c r="X24" s="154">
        <f t="shared" si="6"/>
        <v>247.28355426677714</v>
      </c>
      <c r="Y24" s="155">
        <f t="shared" si="2"/>
        <v>1056.7586992543497</v>
      </c>
      <c r="Z24" s="155">
        <f t="shared" si="2"/>
        <v>283.61909693454845</v>
      </c>
      <c r="AA24" s="155">
        <f t="shared" si="2"/>
        <v>619.72286661143335</v>
      </c>
      <c r="AB24" s="156">
        <f t="shared" si="3"/>
        <v>2665.6157829328913</v>
      </c>
      <c r="AC24" s="68"/>
      <c r="AD24"/>
      <c r="AE24"/>
      <c r="AF24"/>
      <c r="AG24"/>
      <c r="AH24"/>
      <c r="AI24"/>
      <c r="AJ24"/>
      <c r="AK24"/>
      <c r="AL24"/>
      <c r="AM24"/>
    </row>
    <row r="25" spans="2:39" ht="12.75">
      <c r="B25" s="219">
        <f t="shared" si="4"/>
        <v>2019</v>
      </c>
      <c r="C25" s="216">
        <v>892</v>
      </c>
      <c r="D25" s="216">
        <v>292</v>
      </c>
      <c r="E25" s="215">
        <v>1129</v>
      </c>
      <c r="F25" s="215">
        <v>361</v>
      </c>
      <c r="G25" s="215">
        <v>521</v>
      </c>
      <c r="H25" s="216">
        <v>2303</v>
      </c>
      <c r="I25" s="216">
        <v>2530</v>
      </c>
      <c r="J25" s="216">
        <v>4833</v>
      </c>
      <c r="K25" s="215">
        <v>36</v>
      </c>
      <c r="L25" s="235">
        <v>4869</v>
      </c>
      <c r="M25" s="71"/>
      <c r="N25" s="166">
        <v>11</v>
      </c>
      <c r="O25" s="170">
        <v>11</v>
      </c>
      <c r="P25" s="30"/>
      <c r="Q25" s="157">
        <f t="shared" si="0"/>
        <v>7.3937153419593345E-3</v>
      </c>
      <c r="R25" s="151">
        <f t="shared" si="1"/>
        <v>6.0417959859300645E-2</v>
      </c>
      <c r="S25" s="152">
        <f t="shared" si="1"/>
        <v>0.23360231740120008</v>
      </c>
      <c r="T25" s="152">
        <f t="shared" si="1"/>
        <v>7.4694806538381953E-2</v>
      </c>
      <c r="U25" s="152">
        <f t="shared" si="1"/>
        <v>0.10780053796813574</v>
      </c>
      <c r="V25" s="153">
        <f t="shared" si="5"/>
        <v>0.52348437823298155</v>
      </c>
      <c r="W25" s="30"/>
      <c r="X25" s="154">
        <f t="shared" si="6"/>
        <v>294.1750465549348</v>
      </c>
      <c r="Y25" s="155">
        <f t="shared" si="2"/>
        <v>1137.4096834264433</v>
      </c>
      <c r="Z25" s="155">
        <f t="shared" si="2"/>
        <v>363.68901303538178</v>
      </c>
      <c r="AA25" s="155">
        <f t="shared" si="2"/>
        <v>524.88081936685285</v>
      </c>
      <c r="AB25" s="156">
        <f t="shared" si="3"/>
        <v>2548.8454376163872</v>
      </c>
      <c r="AC25" s="68"/>
      <c r="AD25"/>
      <c r="AE25"/>
      <c r="AF25"/>
      <c r="AG25"/>
      <c r="AH25"/>
      <c r="AI25"/>
      <c r="AJ25"/>
      <c r="AK25"/>
      <c r="AL25"/>
      <c r="AM25"/>
    </row>
    <row r="26" spans="2:39" ht="12.75">
      <c r="B26" s="219">
        <f t="shared" si="4"/>
        <v>2020</v>
      </c>
      <c r="C26" s="216">
        <v>798</v>
      </c>
      <c r="D26" s="216">
        <v>222</v>
      </c>
      <c r="E26" s="215">
        <v>895</v>
      </c>
      <c r="F26" s="215">
        <v>220</v>
      </c>
      <c r="G26" s="215">
        <v>441</v>
      </c>
      <c r="H26" s="216">
        <v>1778</v>
      </c>
      <c r="I26" s="216">
        <v>2083</v>
      </c>
      <c r="J26" s="216">
        <v>3861</v>
      </c>
      <c r="K26" s="215">
        <v>26</v>
      </c>
      <c r="L26" s="235">
        <v>3887</v>
      </c>
      <c r="M26" s="71"/>
      <c r="N26" s="166">
        <v>11</v>
      </c>
      <c r="O26" s="170">
        <v>11</v>
      </c>
      <c r="P26" s="30"/>
      <c r="Q26" s="157">
        <f>K26/L26</f>
        <v>6.688963210702341E-3</v>
      </c>
      <c r="R26" s="151">
        <f t="shared" ref="R26:U27" si="7">D26/($L26-$K26)</f>
        <v>5.7498057498057496E-2</v>
      </c>
      <c r="S26" s="152">
        <f t="shared" si="7"/>
        <v>0.2318052318052318</v>
      </c>
      <c r="T26" s="152">
        <f t="shared" si="7"/>
        <v>5.6980056980056981E-2</v>
      </c>
      <c r="U26" s="152">
        <f t="shared" si="7"/>
        <v>0.11421911421911422</v>
      </c>
      <c r="V26" s="153">
        <f>I26/($L26-$K26)</f>
        <v>0.53949753949753954</v>
      </c>
      <c r="W26" s="30"/>
      <c r="X26" s="154">
        <f t="shared" ref="X26:AA27" si="8">D26+$K26*R26</f>
        <v>223.49494949494948</v>
      </c>
      <c r="Y26" s="155">
        <f t="shared" si="8"/>
        <v>901.02693602693603</v>
      </c>
      <c r="Z26" s="155">
        <f t="shared" si="8"/>
        <v>221.4814814814815</v>
      </c>
      <c r="AA26" s="155">
        <f t="shared" si="8"/>
        <v>443.969696969697</v>
      </c>
      <c r="AB26" s="156">
        <f>I26+$K26*V26</f>
        <v>2097.0269360269358</v>
      </c>
      <c r="AC26" s="68"/>
      <c r="AD26"/>
      <c r="AE26"/>
      <c r="AF26"/>
      <c r="AG26"/>
      <c r="AH26"/>
      <c r="AI26"/>
      <c r="AJ26"/>
      <c r="AK26"/>
      <c r="AL26"/>
      <c r="AM26"/>
    </row>
    <row r="27" spans="2:39" ht="12.75">
      <c r="B27" s="220">
        <f t="shared" si="4"/>
        <v>2021</v>
      </c>
      <c r="C27" s="224">
        <v>665.18181818181824</v>
      </c>
      <c r="D27" s="224">
        <v>220</v>
      </c>
      <c r="E27" s="229">
        <v>634.72727272727275</v>
      </c>
      <c r="F27" s="229">
        <v>199.09090909090909</v>
      </c>
      <c r="G27" s="229">
        <v>304</v>
      </c>
      <c r="H27" s="224">
        <v>1357.8181818181818</v>
      </c>
      <c r="I27" s="224">
        <v>2038.2727272727273</v>
      </c>
      <c r="J27" s="224">
        <v>3396.090909090909</v>
      </c>
      <c r="K27" s="229">
        <v>11.545454545454547</v>
      </c>
      <c r="L27" s="222">
        <v>3407.6363636363635</v>
      </c>
      <c r="M27" s="71"/>
      <c r="N27" s="167">
        <v>11</v>
      </c>
      <c r="O27" s="171">
        <v>11</v>
      </c>
      <c r="P27" s="68"/>
      <c r="Q27" s="158">
        <f>K27/L27</f>
        <v>3.3881122612314592E-3</v>
      </c>
      <c r="R27" s="159">
        <f t="shared" si="7"/>
        <v>6.4780362448804779E-2</v>
      </c>
      <c r="S27" s="160">
        <f t="shared" si="7"/>
        <v>0.18689937628824585</v>
      </c>
      <c r="T27" s="160">
        <f t="shared" si="7"/>
        <v>5.8623551141686971E-2</v>
      </c>
      <c r="U27" s="160">
        <f t="shared" si="7"/>
        <v>8.9514682656530231E-2</v>
      </c>
      <c r="V27" s="161">
        <f>I27/($L27-$K27)</f>
        <v>0.60018202746473215</v>
      </c>
      <c r="W27" s="30"/>
      <c r="X27" s="162">
        <f t="shared" si="8"/>
        <v>220.74791873009076</v>
      </c>
      <c r="Y27" s="163">
        <f t="shared" si="8"/>
        <v>636.88511098078254</v>
      </c>
      <c r="Z27" s="163">
        <f t="shared" si="8"/>
        <v>199.76774463590857</v>
      </c>
      <c r="AA27" s="163">
        <f t="shared" si="8"/>
        <v>305.03348769976174</v>
      </c>
      <c r="AB27" s="164">
        <f>I27+$K27*V27</f>
        <v>2045.2021015898201</v>
      </c>
      <c r="AC27" s="68"/>
      <c r="AD27"/>
      <c r="AE27"/>
      <c r="AF27"/>
      <c r="AG27"/>
      <c r="AH27"/>
      <c r="AI27"/>
      <c r="AJ27"/>
      <c r="AK27"/>
      <c r="AL27"/>
      <c r="AM27"/>
    </row>
    <row r="28" spans="2:39" ht="12.75">
      <c r="B28" s="6" t="s">
        <v>13</v>
      </c>
      <c r="C28" s="222">
        <f>SUM(C7:C27)</f>
        <v>33581.181818181816</v>
      </c>
      <c r="D28" s="226">
        <f t="shared" ref="D28:L28" si="9">SUM(D7:D27)</f>
        <v>2880</v>
      </c>
      <c r="E28" s="227">
        <f t="shared" si="9"/>
        <v>28253.727272727272</v>
      </c>
      <c r="F28" s="227">
        <f t="shared" si="9"/>
        <v>5657.090909090909</v>
      </c>
      <c r="G28" s="227">
        <f t="shared" si="9"/>
        <v>10587</v>
      </c>
      <c r="H28" s="222">
        <f t="shared" si="9"/>
        <v>47377.818181818184</v>
      </c>
      <c r="I28" s="222">
        <f t="shared" si="9"/>
        <v>45695.272727272728</v>
      </c>
      <c r="J28" s="226">
        <f t="shared" si="9"/>
        <v>93073.090909090912</v>
      </c>
      <c r="K28" s="232">
        <f t="shared" si="9"/>
        <v>3001.5454545454545</v>
      </c>
      <c r="L28" s="222">
        <f t="shared" si="9"/>
        <v>96074.636363636368</v>
      </c>
      <c r="M28" s="138"/>
      <c r="P28" s="138"/>
      <c r="Q28" s="138"/>
      <c r="R28" s="138"/>
      <c r="S28" s="138"/>
      <c r="T28" s="138"/>
      <c r="U28" s="138"/>
      <c r="V28" s="138"/>
      <c r="W28" s="138"/>
      <c r="X28" s="138"/>
      <c r="Y28" s="138"/>
      <c r="Z28" s="138"/>
      <c r="AA28" s="138"/>
      <c r="AB28" s="138"/>
      <c r="AC28" s="69"/>
      <c r="AD28"/>
      <c r="AE28"/>
      <c r="AF28"/>
      <c r="AG28"/>
      <c r="AH28"/>
      <c r="AI28"/>
      <c r="AJ28"/>
      <c r="AK28"/>
      <c r="AL28"/>
      <c r="AM28"/>
    </row>
    <row r="29" spans="2:39" ht="12.75">
      <c r="AD29"/>
      <c r="AE29"/>
      <c r="AF29"/>
      <c r="AG29"/>
      <c r="AH29"/>
      <c r="AI29"/>
      <c r="AJ29"/>
      <c r="AK29"/>
      <c r="AL29"/>
      <c r="AM29"/>
    </row>
    <row r="30" spans="2:39" ht="12.75"/>
    <row r="31" spans="2:39" ht="12.75"/>
    <row r="32" spans="2:39" ht="12.75">
      <c r="B32" s="9" t="s">
        <v>14</v>
      </c>
      <c r="I32" s="71"/>
      <c r="N32" s="9" t="s">
        <v>14</v>
      </c>
    </row>
    <row r="33" spans="2:39" ht="12.75">
      <c r="B33" s="8" t="s">
        <v>15</v>
      </c>
      <c r="N33" s="8" t="s">
        <v>120</v>
      </c>
    </row>
    <row r="34" spans="2:39" ht="12.75">
      <c r="B34" s="8" t="s">
        <v>16</v>
      </c>
    </row>
    <row r="35" spans="2:39" ht="12.75">
      <c r="B35" s="8" t="s">
        <v>17</v>
      </c>
      <c r="J35" s="21"/>
    </row>
    <row r="36" spans="2:39" ht="12.75">
      <c r="J36" s="22"/>
    </row>
    <row r="37" spans="2:39" ht="12.75" hidden="1"/>
    <row r="38" spans="2:39" ht="12.75" hidden="1"/>
    <row r="39" spans="2:39" ht="0.95" hidden="1" customHeight="1">
      <c r="M39"/>
    </row>
    <row r="40" spans="2:39" ht="0.95" hidden="1" customHeight="1">
      <c r="M40"/>
    </row>
    <row r="41" spans="2:39" ht="0.95" hidden="1" customHeight="1">
      <c r="M41"/>
    </row>
    <row r="42" spans="2:39" ht="0.95" hidden="1" customHeight="1">
      <c r="M42"/>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row>
    <row r="43" spans="2:39" ht="0.95" hidden="1" customHeight="1">
      <c r="M43"/>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row>
    <row r="44" spans="2:39" ht="0.95" hidden="1" customHeight="1">
      <c r="M44"/>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row>
    <row r="45" spans="2:39" ht="0.95" hidden="1" customHeight="1">
      <c r="M45"/>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row>
    <row r="46" spans="2:39" ht="0.95" hidden="1" customHeight="1">
      <c r="M46"/>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row>
    <row r="47" spans="2:39" ht="0.95" hidden="1" customHeight="1" outlineLevel="1">
      <c r="M47"/>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row>
    <row r="48" spans="2:39" ht="0.95" hidden="1" customHeight="1" outlineLevel="1">
      <c r="M48"/>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row>
    <row r="49" spans="13:39" ht="0.95" hidden="1" customHeight="1" outlineLevel="1">
      <c r="M49"/>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row>
    <row r="50" spans="13:39" ht="0.95" hidden="1" customHeight="1" outlineLevel="1">
      <c r="M5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row>
    <row r="51" spans="13:39" ht="0.95" hidden="1" customHeight="1" outlineLevel="1">
      <c r="M51"/>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row>
    <row r="52" spans="13:39" ht="0.95" hidden="1" customHeight="1" outlineLevel="1">
      <c r="M52"/>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row>
    <row r="53" spans="13:39" ht="0.95" hidden="1" customHeight="1" outlineLevel="1">
      <c r="M53"/>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row>
    <row r="54" spans="13:39" ht="0.95" hidden="1" customHeight="1" outlineLevel="1">
      <c r="M54"/>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row>
    <row r="55" spans="13:39" ht="0.95" hidden="1" customHeight="1" outlineLevel="1">
      <c r="M55"/>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row>
    <row r="56" spans="13:39" ht="0.95" hidden="1" customHeight="1" outlineLevel="1">
      <c r="M56"/>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row>
    <row r="57" spans="13:39" ht="0.95" hidden="1" customHeight="1" outlineLevel="1">
      <c r="M57"/>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row>
    <row r="58" spans="13:39" ht="0.95" hidden="1" customHeight="1" outlineLevel="1">
      <c r="M58"/>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row>
    <row r="59" spans="13:39" ht="0.95" hidden="1" customHeight="1" outlineLevel="1">
      <c r="M59"/>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row>
    <row r="60" spans="13:39" ht="0.95" hidden="1" customHeight="1" outlineLevel="1">
      <c r="M6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row>
    <row r="61" spans="13:39" ht="0.95" hidden="1" customHeight="1" outlineLevel="1">
      <c r="M61"/>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row>
    <row r="62" spans="13:39" ht="0.95" hidden="1" customHeight="1" outlineLevel="1">
      <c r="M62"/>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row>
    <row r="63" spans="13:39" ht="0.95" hidden="1" customHeight="1" outlineLevel="1">
      <c r="M63"/>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row>
    <row r="64" spans="13:39" ht="0.95" hidden="1" customHeight="1" outlineLevel="1">
      <c r="M64"/>
    </row>
    <row r="65" spans="13:17" ht="0.95" hidden="1" customHeight="1" outlineLevel="1">
      <c r="M65"/>
    </row>
    <row r="66" spans="13:17" ht="0.95" hidden="1" customHeight="1" outlineLevel="1">
      <c r="M66"/>
    </row>
    <row r="67" spans="13:17" ht="0.95" hidden="1" customHeight="1" outlineLevel="1">
      <c r="M67"/>
    </row>
    <row r="68" spans="13:17" ht="0.95" hidden="1" customHeight="1" collapsed="1">
      <c r="M68"/>
    </row>
    <row r="69" spans="13:17" ht="0.95" hidden="1" customHeight="1">
      <c r="M69"/>
    </row>
    <row r="70" spans="13:17" ht="0.95" hidden="1" customHeight="1">
      <c r="M70"/>
    </row>
    <row r="71" spans="13:17" ht="0.95" hidden="1" customHeight="1">
      <c r="M71"/>
    </row>
    <row r="72" spans="13:17" ht="0.95" hidden="1" customHeight="1">
      <c r="M72"/>
    </row>
    <row r="73" spans="13:17" ht="0.95" hidden="1" customHeight="1">
      <c r="M73"/>
    </row>
    <row r="74" spans="13:17" ht="0.95" hidden="1" customHeight="1">
      <c r="M74"/>
      <c r="N74"/>
      <c r="O74"/>
      <c r="P74"/>
      <c r="Q74"/>
    </row>
    <row r="75" spans="13:17" ht="0.95" hidden="1" customHeight="1">
      <c r="M75"/>
      <c r="N75"/>
      <c r="O75"/>
      <c r="P75"/>
      <c r="Q75"/>
    </row>
    <row r="76" spans="13:17" ht="0.95" hidden="1" customHeight="1">
      <c r="M76"/>
      <c r="N76"/>
      <c r="O76"/>
      <c r="P76"/>
      <c r="Q76"/>
    </row>
    <row r="77" spans="13:17" ht="0.95" hidden="1" customHeight="1">
      <c r="M77"/>
      <c r="N77"/>
      <c r="O77"/>
      <c r="P77"/>
      <c r="Q77"/>
    </row>
    <row r="78" spans="13:17" ht="0.95" hidden="1" customHeight="1">
      <c r="M78"/>
      <c r="N78"/>
      <c r="O78"/>
      <c r="P78"/>
      <c r="Q78"/>
    </row>
    <row r="79" spans="13:17" ht="0.95" hidden="1" customHeight="1">
      <c r="M79"/>
      <c r="N79"/>
      <c r="O79"/>
      <c r="P79"/>
      <c r="Q79"/>
    </row>
    <row r="80" spans="13:17" ht="0.95" hidden="1" customHeight="1">
      <c r="M80"/>
      <c r="N80"/>
      <c r="O80"/>
      <c r="P80"/>
      <c r="Q80"/>
    </row>
    <row r="81" spans="13:30" ht="0.95" hidden="1" customHeight="1">
      <c r="M81"/>
      <c r="N81"/>
      <c r="O81"/>
      <c r="P81"/>
      <c r="Q81"/>
    </row>
    <row r="82" spans="13:30" ht="0.95" hidden="1" customHeight="1">
      <c r="M82"/>
      <c r="N82"/>
      <c r="O82"/>
      <c r="P82"/>
      <c r="Q82"/>
    </row>
    <row r="83" spans="13:30" ht="0.95" hidden="1" customHeight="1">
      <c r="M83"/>
      <c r="N83"/>
      <c r="O83"/>
      <c r="P83"/>
      <c r="Q83"/>
    </row>
    <row r="84" spans="13:30" ht="0.95" hidden="1" customHeight="1">
      <c r="M84"/>
      <c r="N84"/>
      <c r="O84"/>
      <c r="P84"/>
      <c r="Q84"/>
    </row>
    <row r="85" spans="13:30" ht="0.95" hidden="1" customHeight="1">
      <c r="M85"/>
      <c r="N85"/>
      <c r="O85"/>
      <c r="P85"/>
      <c r="Q85"/>
    </row>
    <row r="86" spans="13:30" ht="0.95" hidden="1" customHeight="1">
      <c r="M86"/>
      <c r="N86"/>
      <c r="O86"/>
      <c r="P86"/>
      <c r="Q86"/>
    </row>
    <row r="87" spans="13:30" ht="0.95" hidden="1" customHeight="1">
      <c r="M87"/>
      <c r="N87"/>
      <c r="O87"/>
      <c r="P87"/>
      <c r="Q87"/>
    </row>
    <row r="88" spans="13:30" ht="0.95" hidden="1" customHeight="1">
      <c r="M88"/>
      <c r="N88"/>
      <c r="O88"/>
      <c r="P88"/>
      <c r="Q88"/>
      <c r="R88"/>
      <c r="S88"/>
      <c r="T88" s="140"/>
      <c r="U88" s="140"/>
      <c r="V88" s="140"/>
      <c r="W88" s="140"/>
      <c r="X88" s="140"/>
      <c r="Y88" s="140"/>
      <c r="Z88" s="140"/>
      <c r="AA88" s="140"/>
      <c r="AB88" s="140"/>
      <c r="AC88" s="71"/>
      <c r="AD88" s="71"/>
    </row>
    <row r="89" spans="13:30" ht="0.95" hidden="1" customHeight="1">
      <c r="M89"/>
      <c r="N89"/>
      <c r="O89"/>
      <c r="P89"/>
      <c r="Q89"/>
      <c r="R89"/>
      <c r="S89"/>
      <c r="T89" s="140"/>
      <c r="U89" s="140"/>
      <c r="V89" s="140"/>
      <c r="W89" s="140"/>
      <c r="X89" s="140"/>
      <c r="Y89" s="140"/>
      <c r="Z89" s="140"/>
      <c r="AA89" s="140"/>
      <c r="AB89" s="140"/>
      <c r="AC89" s="71"/>
      <c r="AD89" s="71"/>
    </row>
    <row r="90" spans="13:30" ht="0.95" hidden="1" customHeight="1">
      <c r="M90"/>
      <c r="N90"/>
      <c r="O90"/>
      <c r="P90"/>
      <c r="Q90"/>
      <c r="R90"/>
      <c r="S90"/>
      <c r="T90" s="140"/>
      <c r="U90" s="140"/>
      <c r="V90" s="140"/>
      <c r="W90" s="140"/>
      <c r="X90" s="140"/>
      <c r="Y90" s="140"/>
      <c r="Z90" s="140"/>
      <c r="AA90" s="140"/>
      <c r="AB90" s="140"/>
      <c r="AC90" s="71"/>
      <c r="AD90" s="71"/>
    </row>
    <row r="91" spans="13:30" ht="0.95" hidden="1" customHeight="1">
      <c r="M91"/>
      <c r="N91"/>
      <c r="O91"/>
      <c r="P91"/>
      <c r="Q91"/>
      <c r="R91"/>
      <c r="S91"/>
      <c r="T91" s="140"/>
      <c r="U91" s="140"/>
      <c r="V91" s="140"/>
      <c r="W91" s="140"/>
      <c r="X91" s="140"/>
      <c r="Y91" s="140"/>
      <c r="Z91" s="140"/>
      <c r="AA91" s="140"/>
      <c r="AB91" s="140"/>
      <c r="AC91" s="71"/>
      <c r="AD91" s="71"/>
    </row>
    <row r="92" spans="13:30" ht="0.95" hidden="1" customHeight="1">
      <c r="M92"/>
      <c r="N92"/>
      <c r="O92"/>
      <c r="P92"/>
      <c r="Q92"/>
      <c r="R92"/>
      <c r="S92"/>
      <c r="T92" s="140"/>
      <c r="U92" s="140"/>
      <c r="V92" s="140"/>
      <c r="W92" s="140"/>
      <c r="X92" s="140"/>
      <c r="Y92" s="140"/>
      <c r="Z92" s="140"/>
      <c r="AA92" s="140"/>
      <c r="AB92" s="140"/>
      <c r="AC92" s="71"/>
      <c r="AD92" s="71"/>
    </row>
    <row r="93" spans="13:30" ht="0.95" hidden="1" customHeight="1">
      <c r="M93"/>
      <c r="N93"/>
      <c r="O93"/>
      <c r="P93"/>
      <c r="Q93"/>
      <c r="R93"/>
      <c r="S93"/>
      <c r="T93" s="140"/>
      <c r="U93" s="140"/>
      <c r="V93" s="140"/>
      <c r="W93" s="140"/>
      <c r="X93" s="140"/>
      <c r="Y93" s="140"/>
      <c r="Z93" s="140"/>
      <c r="AA93" s="140"/>
      <c r="AB93" s="140"/>
      <c r="AC93" s="71"/>
      <c r="AD93" s="71"/>
    </row>
    <row r="94" spans="13:30" ht="0.95" hidden="1" customHeight="1">
      <c r="M94"/>
      <c r="N94"/>
      <c r="O94"/>
      <c r="P94"/>
      <c r="Q94"/>
      <c r="R94"/>
      <c r="S94"/>
      <c r="T94" s="140"/>
      <c r="U94" s="140"/>
      <c r="V94" s="140"/>
      <c r="W94" s="140"/>
      <c r="X94" s="140"/>
      <c r="Y94" s="140"/>
      <c r="Z94" s="140"/>
      <c r="AA94" s="140"/>
      <c r="AB94" s="140"/>
      <c r="AC94" s="71"/>
      <c r="AD94" s="71"/>
    </row>
    <row r="95" spans="13:30" ht="0.95" hidden="1" customHeight="1">
      <c r="M95"/>
      <c r="N95"/>
      <c r="O95"/>
      <c r="P95"/>
      <c r="Q95"/>
      <c r="R95"/>
      <c r="S95"/>
      <c r="T95" s="140"/>
      <c r="U95" s="140"/>
      <c r="V95" s="140"/>
      <c r="W95" s="140"/>
      <c r="X95" s="140"/>
      <c r="Y95" s="140"/>
      <c r="Z95" s="140"/>
      <c r="AA95" s="140"/>
      <c r="AB95" s="140"/>
      <c r="AC95" s="71"/>
      <c r="AD95" s="71"/>
    </row>
    <row r="96" spans="13:30" ht="0.95" hidden="1" customHeight="1">
      <c r="M96"/>
      <c r="N96"/>
      <c r="O96"/>
      <c r="P96"/>
      <c r="Q96"/>
      <c r="R96"/>
      <c r="S96"/>
      <c r="T96" s="140"/>
      <c r="U96" s="140"/>
      <c r="V96" s="140"/>
      <c r="W96" s="140"/>
      <c r="X96" s="140"/>
      <c r="Y96" s="140"/>
      <c r="Z96" s="140"/>
      <c r="AA96" s="140"/>
      <c r="AB96" s="140"/>
      <c r="AC96" s="71"/>
      <c r="AD96" s="71"/>
    </row>
    <row r="97" spans="13:19" ht="0.95" hidden="1" customHeight="1">
      <c r="M97"/>
      <c r="N97"/>
      <c r="O97"/>
      <c r="P97"/>
      <c r="Q97"/>
      <c r="R97"/>
      <c r="S97"/>
    </row>
    <row r="98" spans="13:19" ht="0.95" hidden="1" customHeight="1">
      <c r="M98"/>
      <c r="N98"/>
      <c r="O98"/>
      <c r="P98"/>
      <c r="Q98"/>
      <c r="R98"/>
      <c r="S98"/>
    </row>
    <row r="99" spans="13:19" ht="0.95" hidden="1" customHeight="1">
      <c r="M99"/>
      <c r="N99"/>
      <c r="O99"/>
      <c r="P99"/>
      <c r="Q99"/>
      <c r="R99"/>
      <c r="S99"/>
    </row>
    <row r="100" spans="13:19" ht="0.95" hidden="1" customHeight="1">
      <c r="M100"/>
      <c r="N100"/>
      <c r="O100"/>
      <c r="P100"/>
      <c r="Q100"/>
      <c r="R100"/>
      <c r="S100"/>
    </row>
    <row r="101" spans="13:19" ht="0.95" hidden="1" customHeight="1">
      <c r="M101"/>
      <c r="N101"/>
      <c r="O101"/>
      <c r="P101"/>
      <c r="Q101"/>
      <c r="R101"/>
      <c r="S101"/>
    </row>
    <row r="102" spans="13:19" ht="0.95" hidden="1" customHeight="1">
      <c r="M102"/>
      <c r="N102"/>
      <c r="O102"/>
      <c r="P102"/>
      <c r="Q102"/>
      <c r="R102"/>
      <c r="S102"/>
    </row>
    <row r="103" spans="13:19" ht="0.95" hidden="1" customHeight="1">
      <c r="M103"/>
      <c r="N103"/>
      <c r="O103"/>
      <c r="P103"/>
      <c r="Q103"/>
      <c r="R103"/>
      <c r="S103"/>
    </row>
    <row r="104" spans="13:19" ht="0.95" hidden="1" customHeight="1">
      <c r="M104"/>
      <c r="N104"/>
      <c r="O104"/>
      <c r="P104"/>
      <c r="Q104"/>
      <c r="R104"/>
      <c r="S104"/>
    </row>
    <row r="105" spans="13:19" ht="0.95" hidden="1" customHeight="1">
      <c r="M105"/>
      <c r="N105"/>
      <c r="O105"/>
      <c r="P105"/>
      <c r="Q105"/>
      <c r="R105"/>
      <c r="S105"/>
    </row>
    <row r="106" spans="13:19" ht="0.95" hidden="1" customHeight="1">
      <c r="M106"/>
      <c r="N106"/>
      <c r="O106"/>
      <c r="P106"/>
      <c r="Q106"/>
      <c r="R106"/>
      <c r="S106"/>
    </row>
    <row r="107" spans="13:19" ht="0.95" hidden="1" customHeight="1">
      <c r="M107"/>
      <c r="N107"/>
      <c r="O107"/>
      <c r="P107"/>
      <c r="Q107"/>
      <c r="R107"/>
      <c r="S107"/>
    </row>
    <row r="108" spans="13:19" ht="0.95" hidden="1" customHeight="1">
      <c r="M108"/>
      <c r="N108"/>
      <c r="O108"/>
      <c r="P108"/>
      <c r="Q108"/>
      <c r="R108"/>
      <c r="S108"/>
    </row>
    <row r="109" spans="13:19" ht="0.95" hidden="1" customHeight="1">
      <c r="M109"/>
      <c r="N109"/>
      <c r="O109"/>
      <c r="P109"/>
      <c r="Q109"/>
      <c r="R109"/>
      <c r="S109"/>
    </row>
    <row r="110" spans="13:19" ht="0.95" hidden="1" customHeight="1">
      <c r="M110"/>
      <c r="N110"/>
      <c r="O110"/>
      <c r="P110"/>
      <c r="Q110"/>
      <c r="R110"/>
      <c r="S110"/>
    </row>
    <row r="111" spans="13:19" ht="0.95" hidden="1" customHeight="1">
      <c r="M111"/>
      <c r="N111"/>
      <c r="O111"/>
      <c r="P111"/>
      <c r="Q111"/>
      <c r="R111"/>
      <c r="S111"/>
    </row>
    <row r="112" spans="13:19" ht="0.95" hidden="1" customHeight="1">
      <c r="M112"/>
      <c r="N112"/>
      <c r="O112"/>
      <c r="P112"/>
      <c r="Q112"/>
      <c r="R112"/>
      <c r="S112"/>
    </row>
    <row r="113" spans="13:19" ht="0.95" hidden="1" customHeight="1">
      <c r="M113"/>
      <c r="N113"/>
      <c r="O113"/>
      <c r="P113"/>
      <c r="Q113"/>
      <c r="R113"/>
      <c r="S113"/>
    </row>
    <row r="114" spans="13:19" ht="0.95" hidden="1" customHeight="1">
      <c r="M114"/>
      <c r="N114"/>
      <c r="O114"/>
      <c r="P114"/>
      <c r="Q114"/>
      <c r="R114"/>
      <c r="S114"/>
    </row>
    <row r="115" spans="13:19" ht="0.95" hidden="1" customHeight="1">
      <c r="M115"/>
      <c r="N115"/>
      <c r="O115"/>
      <c r="P115"/>
      <c r="Q115"/>
      <c r="R115"/>
      <c r="S115"/>
    </row>
    <row r="116" spans="13:19" ht="0.95" hidden="1" customHeight="1">
      <c r="M116"/>
      <c r="N116"/>
      <c r="O116"/>
      <c r="P116"/>
      <c r="Q116"/>
      <c r="R116"/>
      <c r="S116"/>
    </row>
    <row r="117" spans="13:19" ht="0.95" hidden="1" customHeight="1">
      <c r="M117"/>
      <c r="N117"/>
      <c r="O117"/>
      <c r="P117"/>
      <c r="Q117"/>
      <c r="R117"/>
      <c r="S117"/>
    </row>
    <row r="118" spans="13:19" ht="0.95" hidden="1" customHeight="1">
      <c r="M118"/>
      <c r="N118"/>
      <c r="O118"/>
      <c r="P118"/>
      <c r="Q118"/>
      <c r="R118"/>
      <c r="S118"/>
    </row>
    <row r="119" spans="13:19" ht="0.95" hidden="1" customHeight="1">
      <c r="M119"/>
      <c r="N119"/>
      <c r="O119"/>
      <c r="P119"/>
      <c r="Q119"/>
      <c r="R119"/>
      <c r="S119"/>
    </row>
    <row r="120" spans="13:19" ht="0.95" hidden="1" customHeight="1">
      <c r="M120"/>
      <c r="N120"/>
      <c r="O120"/>
      <c r="P120"/>
      <c r="Q120"/>
      <c r="R120"/>
      <c r="S120"/>
    </row>
    <row r="121" spans="13:19" ht="0.95" hidden="1" customHeight="1">
      <c r="M121"/>
      <c r="N121"/>
      <c r="O121"/>
      <c r="P121"/>
      <c r="Q121"/>
      <c r="R121"/>
      <c r="S121"/>
    </row>
    <row r="122" spans="13:19" ht="0.95" hidden="1" customHeight="1">
      <c r="M122"/>
      <c r="N122"/>
      <c r="O122"/>
      <c r="P122"/>
      <c r="Q122"/>
      <c r="R122"/>
      <c r="S122"/>
    </row>
    <row r="123" spans="13:19" ht="0.95" hidden="1" customHeight="1">
      <c r="M123"/>
      <c r="N123"/>
      <c r="O123"/>
      <c r="P123"/>
      <c r="Q123"/>
      <c r="R123"/>
      <c r="S123"/>
    </row>
    <row r="124" spans="13:19" ht="0.95" hidden="1" customHeight="1">
      <c r="M124"/>
      <c r="N124"/>
      <c r="O124"/>
      <c r="P124"/>
      <c r="Q124"/>
      <c r="R124"/>
      <c r="S124"/>
    </row>
    <row r="125" spans="13:19" ht="0.95" hidden="1" customHeight="1">
      <c r="M125"/>
      <c r="N125"/>
      <c r="O125"/>
      <c r="P125"/>
      <c r="Q125"/>
      <c r="R125"/>
      <c r="S125"/>
    </row>
    <row r="126" spans="13:19" ht="0.95" hidden="1" customHeight="1">
      <c r="M126"/>
      <c r="N126"/>
      <c r="O126"/>
      <c r="P126"/>
      <c r="Q126"/>
      <c r="R126"/>
      <c r="S126"/>
    </row>
    <row r="127" spans="13:19" ht="0.95" hidden="1" customHeight="1">
      <c r="M127"/>
      <c r="N127"/>
      <c r="O127"/>
      <c r="P127"/>
      <c r="Q127"/>
      <c r="R127"/>
      <c r="S127"/>
    </row>
    <row r="128" spans="13:19" ht="0.95" hidden="1" customHeight="1">
      <c r="M128"/>
      <c r="N128"/>
      <c r="O128"/>
      <c r="P128"/>
      <c r="Q128"/>
      <c r="R128"/>
      <c r="S128"/>
    </row>
    <row r="129" spans="13:19" ht="0.95" hidden="1" customHeight="1">
      <c r="M129"/>
      <c r="N129"/>
      <c r="O129"/>
      <c r="P129"/>
      <c r="Q129"/>
      <c r="R129"/>
      <c r="S129"/>
    </row>
    <row r="130" spans="13:19" ht="0.95" hidden="1" customHeight="1">
      <c r="M130"/>
      <c r="N130"/>
      <c r="O130"/>
      <c r="P130"/>
      <c r="Q130"/>
      <c r="R130"/>
      <c r="S130"/>
    </row>
    <row r="131" spans="13:19" ht="0.95" hidden="1" customHeight="1">
      <c r="M131"/>
      <c r="N131"/>
      <c r="O131"/>
      <c r="P131"/>
      <c r="Q131"/>
      <c r="R131"/>
      <c r="S131"/>
    </row>
    <row r="132" spans="13:19" ht="0.95" hidden="1" customHeight="1">
      <c r="M132"/>
      <c r="N132"/>
      <c r="O132"/>
      <c r="P132"/>
      <c r="Q132"/>
      <c r="R132"/>
      <c r="S132"/>
    </row>
    <row r="133" spans="13:19" ht="0.95" hidden="1" customHeight="1">
      <c r="M133"/>
      <c r="N133"/>
      <c r="O133"/>
      <c r="P133"/>
      <c r="Q133"/>
      <c r="R133"/>
      <c r="S133"/>
    </row>
    <row r="134" spans="13:19" ht="0.95" hidden="1" customHeight="1">
      <c r="M134"/>
      <c r="N134"/>
      <c r="O134"/>
      <c r="P134"/>
      <c r="Q134"/>
      <c r="R134"/>
      <c r="S134"/>
    </row>
    <row r="135" spans="13:19" ht="0.95" hidden="1" customHeight="1">
      <c r="M135"/>
      <c r="N135"/>
      <c r="O135"/>
      <c r="P135"/>
      <c r="Q135"/>
      <c r="R135"/>
      <c r="S135"/>
    </row>
    <row r="136" spans="13:19" ht="0.95" hidden="1" customHeight="1">
      <c r="M136"/>
      <c r="N136"/>
      <c r="O136"/>
      <c r="P136"/>
      <c r="Q136"/>
      <c r="R136"/>
      <c r="S136"/>
    </row>
    <row r="137" spans="13:19" ht="0.95" hidden="1" customHeight="1">
      <c r="M137"/>
      <c r="N137"/>
      <c r="O137"/>
      <c r="P137"/>
      <c r="Q137"/>
      <c r="R137"/>
      <c r="S137"/>
    </row>
    <row r="138" spans="13:19" ht="0.95" hidden="1" customHeight="1">
      <c r="M138"/>
      <c r="N138"/>
      <c r="O138"/>
      <c r="P138"/>
      <c r="Q138"/>
      <c r="R138"/>
      <c r="S138"/>
    </row>
    <row r="139" spans="13:19" ht="0.95" hidden="1" customHeight="1">
      <c r="M139"/>
      <c r="N139"/>
      <c r="O139"/>
      <c r="P139"/>
      <c r="Q139"/>
      <c r="R139"/>
      <c r="S139"/>
    </row>
    <row r="140" spans="13:19" ht="0.95" hidden="1" customHeight="1">
      <c r="M140"/>
      <c r="N140"/>
      <c r="O140"/>
      <c r="P140"/>
      <c r="Q140"/>
      <c r="R140"/>
      <c r="S140"/>
    </row>
    <row r="141" spans="13:19" ht="0.95" hidden="1" customHeight="1">
      <c r="M141"/>
      <c r="N141"/>
      <c r="O141"/>
      <c r="P141"/>
      <c r="Q141"/>
      <c r="R141"/>
      <c r="S141"/>
    </row>
    <row r="142" spans="13:19" ht="0.95" hidden="1" customHeight="1">
      <c r="M142"/>
      <c r="N142"/>
      <c r="O142"/>
      <c r="P142"/>
      <c r="Q142"/>
      <c r="R142"/>
      <c r="S142"/>
    </row>
    <row r="143" spans="13:19" ht="0.95" hidden="1" customHeight="1">
      <c r="M143"/>
      <c r="N143"/>
      <c r="O143"/>
      <c r="P143"/>
      <c r="Q143"/>
      <c r="R143"/>
      <c r="S143"/>
    </row>
    <row r="144" spans="13:19" ht="0.95" hidden="1" customHeight="1">
      <c r="M144"/>
      <c r="N144"/>
      <c r="O144"/>
      <c r="P144"/>
      <c r="Q144"/>
      <c r="R144"/>
      <c r="S144"/>
    </row>
    <row r="145" spans="13:19" ht="0.95" hidden="1" customHeight="1">
      <c r="M145"/>
      <c r="N145"/>
      <c r="O145"/>
      <c r="P145"/>
      <c r="Q145"/>
      <c r="R145"/>
      <c r="S145"/>
    </row>
    <row r="146" spans="13:19" ht="0.95" hidden="1" customHeight="1">
      <c r="M146"/>
      <c r="N146"/>
      <c r="O146"/>
      <c r="P146"/>
      <c r="Q146"/>
      <c r="R146"/>
      <c r="S146"/>
    </row>
    <row r="147" spans="13:19" ht="0.95" hidden="1" customHeight="1">
      <c r="M147"/>
      <c r="N147"/>
      <c r="O147"/>
      <c r="P147"/>
      <c r="Q147"/>
      <c r="R147"/>
      <c r="S147"/>
    </row>
    <row r="148" spans="13:19" ht="0.95" hidden="1" customHeight="1">
      <c r="M148"/>
      <c r="N148"/>
      <c r="O148"/>
      <c r="P148"/>
      <c r="Q148"/>
      <c r="R148"/>
      <c r="S148"/>
    </row>
  </sheetData>
  <mergeCells count="3">
    <mergeCell ref="B5:L5"/>
    <mergeCell ref="R5:V5"/>
    <mergeCell ref="X5:AB5"/>
  </mergeCells>
  <phoneticPr fontId="6" type="noConversion"/>
  <dataValidations count="3">
    <dataValidation type="date" allowBlank="1" showInputMessage="1" showErrorMessage="1" errorTitle="Must be a date" error="dd/mm/yy format between 01/01/2000 and 31/12/2021" sqref="C3" xr:uid="{00000000-0002-0000-0100-000000000000}">
      <formula1>36526</formula1>
      <formula2>44561</formula2>
    </dataValidation>
    <dataValidation type="list" showInputMessage="1" showErrorMessage="1" sqref="P7:AC27" xr:uid="{00000000-0002-0000-0100-000001000000}">
      <formula1>"Y,N"</formula1>
    </dataValidation>
    <dataValidation type="whole" operator="greaterThanOrEqual" allowBlank="1" showInputMessage="1" showErrorMessage="1" errorTitle="Whole number" error="Must be a whole number 0 or greater" sqref="C7:L26" xr:uid="{00000000-0002-0000-0100-000002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AA66"/>
  <sheetViews>
    <sheetView showGridLines="0" zoomScale="60" zoomScaleNormal="60" workbookViewId="0">
      <selection activeCell="O7" sqref="O7"/>
    </sheetView>
  </sheetViews>
  <sheetFormatPr defaultColWidth="0" defaultRowHeight="12.75" zeroHeight="1" outlineLevelRow="1"/>
  <cols>
    <col min="1" max="1" width="3.7109375" customWidth="1"/>
    <col min="2" max="12" width="16.7109375" customWidth="1"/>
    <col min="13" max="13" width="7.140625" customWidth="1"/>
    <col min="14" max="15" width="16.7109375" customWidth="1"/>
    <col min="16" max="16" width="7.140625" customWidth="1"/>
    <col min="17" max="27" width="13.42578125" hidden="1" customWidth="1"/>
    <col min="28" max="16384" width="8.140625" hidden="1"/>
  </cols>
  <sheetData>
    <row r="1" spans="1:19" ht="15.75">
      <c r="A1" s="31" t="s">
        <v>20</v>
      </c>
      <c r="P1" s="66"/>
      <c r="Q1" s="66"/>
      <c r="R1" s="66"/>
      <c r="S1" s="66"/>
    </row>
    <row r="2" spans="1:19">
      <c r="P2" s="66"/>
      <c r="Q2" s="66"/>
      <c r="R2" s="66"/>
      <c r="S2" s="66"/>
    </row>
    <row r="3" spans="1:19">
      <c r="B3" s="10" t="s">
        <v>1</v>
      </c>
      <c r="C3" s="53">
        <v>44561</v>
      </c>
      <c r="P3" s="66"/>
      <c r="Q3" s="66"/>
      <c r="R3" s="66"/>
      <c r="S3" s="66"/>
    </row>
    <row r="4" spans="1:19">
      <c r="P4" s="66"/>
      <c r="Q4" s="66"/>
      <c r="R4" s="66"/>
      <c r="S4" s="66"/>
    </row>
    <row r="5" spans="1:19">
      <c r="B5" s="299" t="s">
        <v>21</v>
      </c>
      <c r="C5" s="300"/>
      <c r="D5" s="300"/>
      <c r="E5" s="300"/>
      <c r="F5" s="300"/>
      <c r="G5" s="300"/>
      <c r="H5" s="300"/>
      <c r="I5" s="300"/>
      <c r="J5" s="300"/>
      <c r="K5" s="300"/>
      <c r="L5" s="301"/>
      <c r="M5" s="236"/>
      <c r="P5" s="66"/>
      <c r="Q5" s="66"/>
      <c r="R5" s="66"/>
      <c r="S5" s="66"/>
    </row>
    <row r="6" spans="1:19" ht="43.35" customHeight="1">
      <c r="B6" s="1" t="s">
        <v>3</v>
      </c>
      <c r="C6" s="221" t="s">
        <v>4</v>
      </c>
      <c r="D6" s="225" t="s">
        <v>5</v>
      </c>
      <c r="E6" s="225" t="s">
        <v>6</v>
      </c>
      <c r="F6" s="225" t="s">
        <v>7</v>
      </c>
      <c r="G6" s="225" t="s">
        <v>8</v>
      </c>
      <c r="H6" s="221" t="s">
        <v>9</v>
      </c>
      <c r="I6" s="225" t="s">
        <v>10</v>
      </c>
      <c r="J6" s="230" t="s">
        <v>11</v>
      </c>
      <c r="K6" s="231" t="s">
        <v>12</v>
      </c>
      <c r="L6" s="26" t="s">
        <v>13</v>
      </c>
      <c r="M6" s="237"/>
      <c r="N6" s="199" t="s">
        <v>97</v>
      </c>
      <c r="O6" s="168" t="s">
        <v>99</v>
      </c>
      <c r="P6" s="67"/>
    </row>
    <row r="7" spans="1:19">
      <c r="B7" s="219">
        <v>2001</v>
      </c>
      <c r="C7" s="223">
        <v>335</v>
      </c>
      <c r="D7" s="223">
        <v>1</v>
      </c>
      <c r="E7" s="228">
        <v>575</v>
      </c>
      <c r="F7" s="228">
        <v>10</v>
      </c>
      <c r="G7" s="228">
        <v>32</v>
      </c>
      <c r="H7" s="223">
        <v>618</v>
      </c>
      <c r="I7" s="223">
        <v>186</v>
      </c>
      <c r="J7" s="223">
        <v>804</v>
      </c>
      <c r="K7" s="228">
        <v>146</v>
      </c>
      <c r="L7" s="234">
        <v>950</v>
      </c>
      <c r="M7" s="233"/>
      <c r="N7" s="165">
        <v>9</v>
      </c>
      <c r="O7" s="72">
        <v>5</v>
      </c>
    </row>
    <row r="8" spans="1:19">
      <c r="B8" s="219">
        <f t="shared" ref="B8:B21" si="0">B7+1</f>
        <v>2002</v>
      </c>
      <c r="C8" s="216">
        <v>466</v>
      </c>
      <c r="D8" s="216">
        <v>3</v>
      </c>
      <c r="E8" s="215">
        <v>769</v>
      </c>
      <c r="F8" s="215">
        <v>13</v>
      </c>
      <c r="G8" s="215">
        <v>29</v>
      </c>
      <c r="H8" s="216">
        <v>814</v>
      </c>
      <c r="I8" s="216">
        <v>232</v>
      </c>
      <c r="J8" s="216">
        <v>1046</v>
      </c>
      <c r="K8" s="215">
        <v>206</v>
      </c>
      <c r="L8" s="235">
        <v>1252</v>
      </c>
      <c r="M8" s="233"/>
      <c r="N8" s="166">
        <v>10</v>
      </c>
      <c r="O8" s="73">
        <v>6</v>
      </c>
    </row>
    <row r="9" spans="1:19">
      <c r="B9" s="219">
        <f t="shared" si="0"/>
        <v>2003</v>
      </c>
      <c r="C9" s="216">
        <v>1192</v>
      </c>
      <c r="D9" s="216">
        <v>2</v>
      </c>
      <c r="E9" s="215">
        <v>832</v>
      </c>
      <c r="F9" s="215">
        <v>43</v>
      </c>
      <c r="G9" s="215">
        <v>73</v>
      </c>
      <c r="H9" s="216">
        <v>950</v>
      </c>
      <c r="I9" s="216">
        <v>310</v>
      </c>
      <c r="J9" s="216">
        <v>1260</v>
      </c>
      <c r="K9" s="215">
        <v>132</v>
      </c>
      <c r="L9" s="235">
        <v>1392</v>
      </c>
      <c r="M9" s="233"/>
      <c r="N9" s="166">
        <v>10</v>
      </c>
      <c r="O9" s="73">
        <v>6</v>
      </c>
    </row>
    <row r="10" spans="1:19">
      <c r="B10" s="219">
        <f t="shared" si="0"/>
        <v>2004</v>
      </c>
      <c r="C10" s="216">
        <v>2542</v>
      </c>
      <c r="D10" s="216">
        <v>9</v>
      </c>
      <c r="E10" s="215">
        <v>763</v>
      </c>
      <c r="F10" s="215">
        <v>35</v>
      </c>
      <c r="G10" s="215">
        <v>96</v>
      </c>
      <c r="H10" s="216">
        <v>903</v>
      </c>
      <c r="I10" s="216">
        <v>315</v>
      </c>
      <c r="J10" s="216">
        <v>1218</v>
      </c>
      <c r="K10" s="215">
        <v>136</v>
      </c>
      <c r="L10" s="235">
        <v>1354</v>
      </c>
      <c r="M10" s="233"/>
      <c r="N10" s="166">
        <v>10</v>
      </c>
      <c r="O10" s="73">
        <v>8</v>
      </c>
    </row>
    <row r="11" spans="1:19">
      <c r="B11" s="219">
        <f t="shared" si="0"/>
        <v>2005</v>
      </c>
      <c r="C11" s="216">
        <v>4365</v>
      </c>
      <c r="D11" s="216">
        <v>9</v>
      </c>
      <c r="E11" s="215">
        <v>978</v>
      </c>
      <c r="F11" s="215">
        <v>44</v>
      </c>
      <c r="G11" s="215">
        <v>213</v>
      </c>
      <c r="H11" s="216">
        <v>1244</v>
      </c>
      <c r="I11" s="216">
        <v>322</v>
      </c>
      <c r="J11" s="216">
        <v>1566</v>
      </c>
      <c r="K11" s="215">
        <v>223</v>
      </c>
      <c r="L11" s="235">
        <v>1789</v>
      </c>
      <c r="M11" s="233"/>
      <c r="N11" s="166">
        <v>10</v>
      </c>
      <c r="O11" s="73">
        <v>8</v>
      </c>
    </row>
    <row r="12" spans="1:19">
      <c r="B12" s="219">
        <f t="shared" si="0"/>
        <v>2006</v>
      </c>
      <c r="C12" s="216">
        <v>2059</v>
      </c>
      <c r="D12" s="216">
        <v>13</v>
      </c>
      <c r="E12" s="215">
        <v>769</v>
      </c>
      <c r="F12" s="215">
        <v>78</v>
      </c>
      <c r="G12" s="215">
        <v>260</v>
      </c>
      <c r="H12" s="216">
        <v>1120</v>
      </c>
      <c r="I12" s="216">
        <v>386</v>
      </c>
      <c r="J12" s="216">
        <v>1506</v>
      </c>
      <c r="K12" s="215">
        <v>143</v>
      </c>
      <c r="L12" s="235">
        <v>1649</v>
      </c>
      <c r="M12" s="233"/>
      <c r="N12" s="166">
        <v>11</v>
      </c>
      <c r="O12" s="73">
        <v>8</v>
      </c>
    </row>
    <row r="13" spans="1:19">
      <c r="B13" s="219">
        <f>B12+1</f>
        <v>2007</v>
      </c>
      <c r="C13" s="216">
        <v>728</v>
      </c>
      <c r="D13" s="216">
        <v>4</v>
      </c>
      <c r="E13" s="215">
        <v>493</v>
      </c>
      <c r="F13" s="215">
        <v>79</v>
      </c>
      <c r="G13" s="215">
        <v>160</v>
      </c>
      <c r="H13" s="216">
        <v>736</v>
      </c>
      <c r="I13" s="216">
        <v>476</v>
      </c>
      <c r="J13" s="216">
        <v>1212</v>
      </c>
      <c r="K13" s="215">
        <v>89</v>
      </c>
      <c r="L13" s="235">
        <v>1301</v>
      </c>
      <c r="M13" s="233"/>
      <c r="N13" s="166">
        <v>11</v>
      </c>
      <c r="O13" s="73">
        <v>10</v>
      </c>
    </row>
    <row r="14" spans="1:19">
      <c r="B14" s="219">
        <f t="shared" si="0"/>
        <v>2008</v>
      </c>
      <c r="C14" s="216">
        <v>58</v>
      </c>
      <c r="D14" s="216">
        <v>13</v>
      </c>
      <c r="E14" s="215">
        <v>436</v>
      </c>
      <c r="F14" s="215">
        <v>114</v>
      </c>
      <c r="G14" s="215">
        <v>171</v>
      </c>
      <c r="H14" s="216">
        <v>734</v>
      </c>
      <c r="I14" s="216">
        <v>530</v>
      </c>
      <c r="J14" s="216">
        <v>1264</v>
      </c>
      <c r="K14" s="215">
        <v>89</v>
      </c>
      <c r="L14" s="235">
        <v>1353</v>
      </c>
      <c r="M14" s="233"/>
      <c r="N14" s="166">
        <v>11</v>
      </c>
      <c r="O14" s="73">
        <v>10</v>
      </c>
    </row>
    <row r="15" spans="1:19">
      <c r="B15" s="219">
        <f t="shared" si="0"/>
        <v>2009</v>
      </c>
      <c r="C15" s="216">
        <v>95</v>
      </c>
      <c r="D15" s="216">
        <v>22</v>
      </c>
      <c r="E15" s="215">
        <v>422</v>
      </c>
      <c r="F15" s="215">
        <v>113</v>
      </c>
      <c r="G15" s="215">
        <v>186</v>
      </c>
      <c r="H15" s="216">
        <v>743</v>
      </c>
      <c r="I15" s="216">
        <v>569</v>
      </c>
      <c r="J15" s="216">
        <v>1312</v>
      </c>
      <c r="K15" s="215">
        <v>116</v>
      </c>
      <c r="L15" s="235">
        <v>1428</v>
      </c>
      <c r="M15" s="233"/>
      <c r="N15" s="166">
        <v>11</v>
      </c>
      <c r="O15" s="73">
        <v>10</v>
      </c>
    </row>
    <row r="16" spans="1:19">
      <c r="B16" s="219">
        <f t="shared" si="0"/>
        <v>2010</v>
      </c>
      <c r="C16" s="216">
        <v>94</v>
      </c>
      <c r="D16" s="216">
        <v>24</v>
      </c>
      <c r="E16" s="215">
        <v>524</v>
      </c>
      <c r="F16" s="215">
        <v>131</v>
      </c>
      <c r="G16" s="215">
        <v>204</v>
      </c>
      <c r="H16" s="216">
        <v>883</v>
      </c>
      <c r="I16" s="216">
        <v>640</v>
      </c>
      <c r="J16" s="216">
        <v>1523</v>
      </c>
      <c r="K16" s="215">
        <v>116</v>
      </c>
      <c r="L16" s="235">
        <v>1639</v>
      </c>
      <c r="M16" s="233"/>
      <c r="N16" s="166">
        <v>11</v>
      </c>
      <c r="O16" s="73">
        <v>10</v>
      </c>
    </row>
    <row r="17" spans="2:16">
      <c r="B17" s="219">
        <f t="shared" si="0"/>
        <v>2011</v>
      </c>
      <c r="C17" s="216">
        <v>128</v>
      </c>
      <c r="D17" s="216">
        <v>29</v>
      </c>
      <c r="E17" s="215">
        <v>547</v>
      </c>
      <c r="F17" s="215">
        <v>161</v>
      </c>
      <c r="G17" s="215">
        <v>219</v>
      </c>
      <c r="H17" s="216">
        <v>956</v>
      </c>
      <c r="I17" s="216">
        <v>713</v>
      </c>
      <c r="J17" s="216">
        <v>1669</v>
      </c>
      <c r="K17" s="215">
        <v>59</v>
      </c>
      <c r="L17" s="235">
        <v>1728</v>
      </c>
      <c r="M17" s="233"/>
      <c r="N17" s="166">
        <v>11</v>
      </c>
      <c r="O17" s="73">
        <v>10</v>
      </c>
    </row>
    <row r="18" spans="2:16">
      <c r="B18" s="219">
        <f t="shared" si="0"/>
        <v>2012</v>
      </c>
      <c r="C18" s="216">
        <v>244</v>
      </c>
      <c r="D18" s="216">
        <v>63</v>
      </c>
      <c r="E18" s="215">
        <v>540</v>
      </c>
      <c r="F18" s="215">
        <v>202</v>
      </c>
      <c r="G18" s="215">
        <v>226</v>
      </c>
      <c r="H18" s="216">
        <v>1031</v>
      </c>
      <c r="I18" s="216">
        <v>790</v>
      </c>
      <c r="J18" s="216">
        <v>1821</v>
      </c>
      <c r="K18" s="215">
        <v>68</v>
      </c>
      <c r="L18" s="235">
        <v>1889</v>
      </c>
      <c r="M18" s="233"/>
      <c r="N18" s="166">
        <v>11</v>
      </c>
      <c r="O18" s="73">
        <v>11</v>
      </c>
    </row>
    <row r="19" spans="2:16">
      <c r="B19" s="219">
        <f t="shared" si="0"/>
        <v>2013</v>
      </c>
      <c r="C19" s="216">
        <v>208</v>
      </c>
      <c r="D19" s="216">
        <v>69</v>
      </c>
      <c r="E19" s="215">
        <v>662</v>
      </c>
      <c r="F19" s="215">
        <v>165</v>
      </c>
      <c r="G19" s="215">
        <v>255</v>
      </c>
      <c r="H19" s="216">
        <v>1151</v>
      </c>
      <c r="I19" s="216">
        <v>847</v>
      </c>
      <c r="J19" s="216">
        <v>1998</v>
      </c>
      <c r="K19" s="215">
        <v>63</v>
      </c>
      <c r="L19" s="235">
        <v>2061</v>
      </c>
      <c r="M19" s="233"/>
      <c r="N19" s="166">
        <v>11</v>
      </c>
      <c r="O19" s="73">
        <v>11</v>
      </c>
    </row>
    <row r="20" spans="2:16">
      <c r="B20" s="219">
        <f t="shared" si="0"/>
        <v>2014</v>
      </c>
      <c r="C20" s="216">
        <v>200</v>
      </c>
      <c r="D20" s="216">
        <v>80</v>
      </c>
      <c r="E20" s="215">
        <v>595</v>
      </c>
      <c r="F20" s="215">
        <v>169</v>
      </c>
      <c r="G20" s="215">
        <v>229</v>
      </c>
      <c r="H20" s="216">
        <v>1073</v>
      </c>
      <c r="I20" s="216">
        <v>884</v>
      </c>
      <c r="J20" s="216">
        <v>1957</v>
      </c>
      <c r="K20" s="215">
        <v>38</v>
      </c>
      <c r="L20" s="235">
        <v>1995</v>
      </c>
      <c r="M20" s="233"/>
      <c r="N20" s="166">
        <v>11</v>
      </c>
      <c r="O20" s="73">
        <v>11</v>
      </c>
    </row>
    <row r="21" spans="2:16">
      <c r="B21" s="219">
        <f t="shared" si="0"/>
        <v>2015</v>
      </c>
      <c r="C21" s="216">
        <v>224</v>
      </c>
      <c r="D21" s="216">
        <v>81</v>
      </c>
      <c r="E21" s="215">
        <v>490</v>
      </c>
      <c r="F21" s="215">
        <v>196</v>
      </c>
      <c r="G21" s="215">
        <v>208</v>
      </c>
      <c r="H21" s="216">
        <v>975</v>
      </c>
      <c r="I21" s="216">
        <v>876</v>
      </c>
      <c r="J21" s="216">
        <v>1851</v>
      </c>
      <c r="K21" s="215">
        <v>28</v>
      </c>
      <c r="L21" s="235">
        <v>1879</v>
      </c>
      <c r="M21" s="233"/>
      <c r="N21" s="166">
        <v>11</v>
      </c>
      <c r="O21" s="73">
        <v>11</v>
      </c>
    </row>
    <row r="22" spans="2:16">
      <c r="B22" s="219">
        <f t="shared" ref="B22:B27" si="1">B21+1</f>
        <v>2016</v>
      </c>
      <c r="C22" s="216">
        <v>212</v>
      </c>
      <c r="D22" s="216">
        <v>98</v>
      </c>
      <c r="E22" s="215">
        <v>422</v>
      </c>
      <c r="F22" s="215">
        <v>143</v>
      </c>
      <c r="G22" s="215">
        <v>171</v>
      </c>
      <c r="H22" s="216">
        <v>834</v>
      </c>
      <c r="I22" s="216">
        <v>821</v>
      </c>
      <c r="J22" s="216">
        <v>1655</v>
      </c>
      <c r="K22" s="215">
        <v>23</v>
      </c>
      <c r="L22" s="235">
        <v>1678</v>
      </c>
      <c r="M22" s="233"/>
      <c r="N22" s="166">
        <v>11</v>
      </c>
      <c r="O22" s="73">
        <v>11</v>
      </c>
    </row>
    <row r="23" spans="2:16">
      <c r="B23" s="219">
        <f t="shared" si="1"/>
        <v>2017</v>
      </c>
      <c r="C23" s="216">
        <v>237</v>
      </c>
      <c r="D23" s="216">
        <v>107</v>
      </c>
      <c r="E23" s="215">
        <v>362</v>
      </c>
      <c r="F23" s="215">
        <v>123</v>
      </c>
      <c r="G23" s="215">
        <v>169</v>
      </c>
      <c r="H23" s="216">
        <v>761</v>
      </c>
      <c r="I23" s="216">
        <v>675</v>
      </c>
      <c r="J23" s="216">
        <v>1436</v>
      </c>
      <c r="K23" s="215">
        <v>28</v>
      </c>
      <c r="L23" s="235">
        <v>1464</v>
      </c>
      <c r="M23" s="233"/>
      <c r="N23" s="166">
        <v>11</v>
      </c>
      <c r="O23" s="73">
        <v>11</v>
      </c>
    </row>
    <row r="24" spans="2:16">
      <c r="B24" s="219">
        <f t="shared" si="1"/>
        <v>2018</v>
      </c>
      <c r="C24" s="216">
        <v>151</v>
      </c>
      <c r="D24" s="216">
        <v>60</v>
      </c>
      <c r="E24" s="215">
        <v>368</v>
      </c>
      <c r="F24" s="215">
        <v>111</v>
      </c>
      <c r="G24" s="215">
        <v>204</v>
      </c>
      <c r="H24" s="216">
        <v>743</v>
      </c>
      <c r="I24" s="216">
        <v>615</v>
      </c>
      <c r="J24" s="216">
        <v>1358</v>
      </c>
      <c r="K24" s="215">
        <v>29</v>
      </c>
      <c r="L24" s="235">
        <v>1387</v>
      </c>
      <c r="M24" s="233"/>
      <c r="N24" s="166">
        <v>11</v>
      </c>
      <c r="O24" s="73">
        <v>11</v>
      </c>
    </row>
    <row r="25" spans="2:16">
      <c r="B25" s="219">
        <f t="shared" si="1"/>
        <v>2019</v>
      </c>
      <c r="C25" s="216">
        <v>152</v>
      </c>
      <c r="D25" s="216">
        <v>61</v>
      </c>
      <c r="E25" s="215">
        <v>355</v>
      </c>
      <c r="F25" s="215">
        <v>100</v>
      </c>
      <c r="G25" s="215">
        <v>141</v>
      </c>
      <c r="H25" s="216">
        <v>657</v>
      </c>
      <c r="I25" s="216">
        <v>542</v>
      </c>
      <c r="J25" s="216">
        <v>1199</v>
      </c>
      <c r="K25" s="215">
        <v>24</v>
      </c>
      <c r="L25" s="235">
        <v>1223</v>
      </c>
      <c r="M25" s="233"/>
      <c r="N25" s="166">
        <v>11</v>
      </c>
      <c r="O25" s="73">
        <v>11</v>
      </c>
    </row>
    <row r="26" spans="2:16">
      <c r="B26" s="219">
        <f t="shared" si="1"/>
        <v>2020</v>
      </c>
      <c r="C26" s="216">
        <v>105</v>
      </c>
      <c r="D26" s="216">
        <v>42</v>
      </c>
      <c r="E26" s="215">
        <v>177</v>
      </c>
      <c r="F26" s="215">
        <v>32</v>
      </c>
      <c r="G26" s="215">
        <v>87</v>
      </c>
      <c r="H26" s="216">
        <v>338</v>
      </c>
      <c r="I26" s="216">
        <v>314</v>
      </c>
      <c r="J26" s="216">
        <v>652</v>
      </c>
      <c r="K26" s="215">
        <v>14</v>
      </c>
      <c r="L26" s="235">
        <v>666</v>
      </c>
      <c r="M26" s="233"/>
      <c r="N26" s="166">
        <v>11</v>
      </c>
      <c r="O26" s="73">
        <v>11</v>
      </c>
    </row>
    <row r="27" spans="2:16">
      <c r="B27" s="220">
        <f t="shared" si="1"/>
        <v>2021</v>
      </c>
      <c r="C27" s="224">
        <v>36</v>
      </c>
      <c r="D27" s="224">
        <v>17</v>
      </c>
      <c r="E27" s="229">
        <v>46</v>
      </c>
      <c r="F27" s="229">
        <v>18.09090909090909</v>
      </c>
      <c r="G27" s="229">
        <v>16</v>
      </c>
      <c r="H27" s="224">
        <v>97.090909090909093</v>
      </c>
      <c r="I27" s="224">
        <v>104.36363636363636</v>
      </c>
      <c r="J27" s="224">
        <v>201.45454545454544</v>
      </c>
      <c r="K27" s="229">
        <v>5.454545454545455</v>
      </c>
      <c r="L27" s="222">
        <v>206.90909090909091</v>
      </c>
      <c r="M27" s="17"/>
      <c r="N27" s="167">
        <v>11</v>
      </c>
      <c r="O27" s="74">
        <v>11</v>
      </c>
    </row>
    <row r="28" spans="2:16">
      <c r="B28" s="6" t="s">
        <v>13</v>
      </c>
      <c r="C28" s="222">
        <f>SUM(C7:C27)</f>
        <v>13831</v>
      </c>
      <c r="D28" s="226">
        <f t="shared" ref="D28:L28" si="2">SUM(D7:D27)</f>
        <v>807</v>
      </c>
      <c r="E28" s="227">
        <f t="shared" si="2"/>
        <v>11125</v>
      </c>
      <c r="F28" s="227">
        <f t="shared" si="2"/>
        <v>2080.090909090909</v>
      </c>
      <c r="G28" s="227">
        <f t="shared" si="2"/>
        <v>3349</v>
      </c>
      <c r="H28" s="222">
        <f t="shared" si="2"/>
        <v>17361.090909090908</v>
      </c>
      <c r="I28" s="222">
        <f t="shared" si="2"/>
        <v>11147.363636363636</v>
      </c>
      <c r="J28" s="226">
        <f t="shared" si="2"/>
        <v>28508.454545454544</v>
      </c>
      <c r="K28" s="232">
        <f t="shared" si="2"/>
        <v>1775.4545454545455</v>
      </c>
      <c r="L28" s="222">
        <f t="shared" si="2"/>
        <v>30283.909090909092</v>
      </c>
      <c r="M28" s="17"/>
      <c r="O28" s="11"/>
      <c r="P28" s="69"/>
    </row>
    <row r="29" spans="2:16"/>
    <row r="30" spans="2:16"/>
    <row r="31" spans="2:16"/>
    <row r="32" spans="2:16">
      <c r="B32" s="9" t="s">
        <v>14</v>
      </c>
    </row>
    <row r="33" spans="2:19">
      <c r="B33" s="8" t="s">
        <v>22</v>
      </c>
    </row>
    <row r="34" spans="2:19">
      <c r="B34" s="8" t="s">
        <v>16</v>
      </c>
    </row>
    <row r="35" spans="2:19">
      <c r="B35" s="8" t="s">
        <v>17</v>
      </c>
    </row>
    <row r="36" spans="2:19">
      <c r="B36" s="8"/>
    </row>
    <row r="37" spans="2:19">
      <c r="B37" s="8"/>
      <c r="C37" s="71"/>
      <c r="D37" s="71"/>
      <c r="E37" s="71"/>
      <c r="F37" s="71"/>
      <c r="G37" s="71"/>
      <c r="H37" s="71"/>
      <c r="I37" s="71"/>
      <c r="J37" s="71"/>
      <c r="K37" s="71"/>
      <c r="L37" s="71"/>
      <c r="M37" s="71"/>
    </row>
    <row r="38" spans="2:19"/>
    <row r="41" spans="2:19" ht="38.25" hidden="1">
      <c r="B41" s="1" t="s">
        <v>18</v>
      </c>
      <c r="C41" s="1" t="s">
        <v>4</v>
      </c>
      <c r="D41" s="2" t="s">
        <v>5</v>
      </c>
      <c r="E41" s="2" t="s">
        <v>6</v>
      </c>
      <c r="F41" s="2" t="s">
        <v>7</v>
      </c>
      <c r="G41" s="2" t="s">
        <v>8</v>
      </c>
      <c r="H41" s="1" t="s">
        <v>9</v>
      </c>
      <c r="I41" s="2" t="s">
        <v>10</v>
      </c>
      <c r="J41" s="4" t="s">
        <v>11</v>
      </c>
      <c r="K41" s="3" t="s">
        <v>12</v>
      </c>
      <c r="L41" s="7" t="s">
        <v>13</v>
      </c>
      <c r="M41" s="237"/>
      <c r="O41" s="52" t="s">
        <v>19</v>
      </c>
      <c r="P41" s="64"/>
      <c r="Q41" s="64"/>
      <c r="R41" s="64"/>
      <c r="S41" s="64"/>
    </row>
    <row r="42" spans="2:19" hidden="1">
      <c r="B42" s="5">
        <v>2001</v>
      </c>
      <c r="C42" s="55" t="e">
        <f>IF(#REF!=0,0,1)</f>
        <v>#REF!</v>
      </c>
      <c r="D42" s="56" t="e">
        <f>IF(#REF!=0,0,1)</f>
        <v>#REF!</v>
      </c>
      <c r="E42" s="56" t="e">
        <f>IF(#REF!=0,0,1)</f>
        <v>#REF!</v>
      </c>
      <c r="F42" s="56" t="e">
        <f>IF(#REF!=0,0,1)</f>
        <v>#REF!</v>
      </c>
      <c r="G42" s="56" t="e">
        <f>IF(#REF!=0,0,1)</f>
        <v>#REF!</v>
      </c>
      <c r="H42" s="40" t="e">
        <f>IF(#REF!=0,0,1)</f>
        <v>#REF!</v>
      </c>
      <c r="I42" s="56" t="e">
        <f>IF(#REF!=0,0,1)</f>
        <v>#REF!</v>
      </c>
      <c r="J42" s="57" t="e">
        <f>IF(#REF!=0,0,1)</f>
        <v>#REF!</v>
      </c>
      <c r="K42" s="58" t="e">
        <f>IF(#REF!=0,0,1)</f>
        <v>#REF!</v>
      </c>
      <c r="L42" s="38" t="e">
        <f>IF(#REF!=0,0,1)</f>
        <v>#REF!</v>
      </c>
      <c r="M42" s="238"/>
      <c r="O42" s="35" t="e">
        <f>IF(#REF!="Y",1,0)</f>
        <v>#REF!</v>
      </c>
      <c r="P42" s="65"/>
      <c r="Q42" s="65"/>
      <c r="R42" s="65"/>
      <c r="S42" s="65"/>
    </row>
    <row r="43" spans="2:19" hidden="1">
      <c r="B43" s="5">
        <f t="shared" ref="B43:B62" si="3">B42+1</f>
        <v>2002</v>
      </c>
      <c r="C43" s="55" t="e">
        <f>IF(#REF!=0,0,1)</f>
        <v>#REF!</v>
      </c>
      <c r="D43" s="56" t="e">
        <f>IF(#REF!=0,0,1)</f>
        <v>#REF!</v>
      </c>
      <c r="E43" s="56" t="e">
        <f>IF(#REF!=0,0,1)</f>
        <v>#REF!</v>
      </c>
      <c r="F43" s="56" t="e">
        <f>IF(#REF!=0,0,1)</f>
        <v>#REF!</v>
      </c>
      <c r="G43" s="56" t="e">
        <f>IF(#REF!=0,0,1)</f>
        <v>#REF!</v>
      </c>
      <c r="H43" s="40" t="e">
        <f>IF(#REF!=0,0,1)</f>
        <v>#REF!</v>
      </c>
      <c r="I43" s="56" t="e">
        <f>IF(#REF!=0,0,1)</f>
        <v>#REF!</v>
      </c>
      <c r="J43" s="57" t="e">
        <f>IF(#REF!=0,0,1)</f>
        <v>#REF!</v>
      </c>
      <c r="K43" s="58" t="e">
        <f>IF(#REF!=0,0,1)</f>
        <v>#REF!</v>
      </c>
      <c r="L43" s="38" t="e">
        <f>IF(#REF!=0,0,1)</f>
        <v>#REF!</v>
      </c>
      <c r="M43" s="238"/>
      <c r="O43" s="36" t="e">
        <f>IF(#REF!="Y",1,0)</f>
        <v>#REF!</v>
      </c>
      <c r="P43" s="65"/>
      <c r="Q43" s="65"/>
      <c r="R43" s="65"/>
      <c r="S43" s="65"/>
    </row>
    <row r="44" spans="2:19" hidden="1">
      <c r="B44" s="5">
        <f>B43+1</f>
        <v>2003</v>
      </c>
      <c r="C44" s="55" t="e">
        <f>IF(#REF!=0,0,1)</f>
        <v>#REF!</v>
      </c>
      <c r="D44" s="56" t="e">
        <f>IF(#REF!=0,0,1)</f>
        <v>#REF!</v>
      </c>
      <c r="E44" s="56" t="e">
        <f>IF(#REF!=0,0,1)</f>
        <v>#REF!</v>
      </c>
      <c r="F44" s="56" t="e">
        <f>IF(#REF!=0,0,1)</f>
        <v>#REF!</v>
      </c>
      <c r="G44" s="56" t="e">
        <f>IF(#REF!=0,0,1)</f>
        <v>#REF!</v>
      </c>
      <c r="H44" s="40" t="e">
        <f>IF(#REF!=0,0,1)</f>
        <v>#REF!</v>
      </c>
      <c r="I44" s="56" t="e">
        <f>IF(#REF!=0,0,1)</f>
        <v>#REF!</v>
      </c>
      <c r="J44" s="57" t="e">
        <f>IF(#REF!=0,0,1)</f>
        <v>#REF!</v>
      </c>
      <c r="K44" s="58" t="e">
        <f>IF(#REF!=0,0,1)</f>
        <v>#REF!</v>
      </c>
      <c r="L44" s="38" t="e">
        <f>IF(#REF!=0,0,1)</f>
        <v>#REF!</v>
      </c>
      <c r="M44" s="238"/>
      <c r="O44" s="36" t="e">
        <f>IF(#REF!="Y",1,0)</f>
        <v>#REF!</v>
      </c>
      <c r="P44" s="65"/>
      <c r="Q44" s="65"/>
      <c r="R44" s="65"/>
      <c r="S44" s="65"/>
    </row>
    <row r="45" spans="2:19" hidden="1" outlineLevel="1">
      <c r="B45" s="5">
        <f t="shared" si="3"/>
        <v>2004</v>
      </c>
      <c r="C45" s="55" t="e">
        <f>IF(#REF!=0,0,1)</f>
        <v>#REF!</v>
      </c>
      <c r="D45" s="56" t="e">
        <f>IF(#REF!=0,0,1)</f>
        <v>#REF!</v>
      </c>
      <c r="E45" s="56" t="e">
        <f>IF(#REF!=0,0,1)</f>
        <v>#REF!</v>
      </c>
      <c r="F45" s="56" t="e">
        <f>IF(#REF!=0,0,1)</f>
        <v>#REF!</v>
      </c>
      <c r="G45" s="56" t="e">
        <f>IF(#REF!=0,0,1)</f>
        <v>#REF!</v>
      </c>
      <c r="H45" s="40" t="e">
        <f>IF(#REF!=0,0,1)</f>
        <v>#REF!</v>
      </c>
      <c r="I45" s="56" t="e">
        <f>IF(#REF!=0,0,1)</f>
        <v>#REF!</v>
      </c>
      <c r="J45" s="57" t="e">
        <f>IF(#REF!=0,0,1)</f>
        <v>#REF!</v>
      </c>
      <c r="K45" s="58" t="e">
        <f>IF(#REF!=0,0,1)</f>
        <v>#REF!</v>
      </c>
      <c r="L45" s="38" t="e">
        <f>IF(#REF!=0,0,1)</f>
        <v>#REF!</v>
      </c>
      <c r="M45" s="238"/>
      <c r="O45" s="36" t="e">
        <f>IF(#REF!="Y",1,0)</f>
        <v>#REF!</v>
      </c>
      <c r="P45" s="65"/>
      <c r="Q45" s="65"/>
      <c r="R45" s="65"/>
      <c r="S45" s="65"/>
    </row>
    <row r="46" spans="2:19" hidden="1" outlineLevel="1">
      <c r="B46" s="5">
        <f t="shared" si="3"/>
        <v>2005</v>
      </c>
      <c r="C46" s="55" t="e">
        <f>IF(#REF!=0,0,1)</f>
        <v>#REF!</v>
      </c>
      <c r="D46" s="56" t="e">
        <f>IF(#REF!=0,0,1)</f>
        <v>#REF!</v>
      </c>
      <c r="E46" s="56" t="e">
        <f>IF(#REF!=0,0,1)</f>
        <v>#REF!</v>
      </c>
      <c r="F46" s="56" t="e">
        <f>IF(#REF!=0,0,1)</f>
        <v>#REF!</v>
      </c>
      <c r="G46" s="56" t="e">
        <f>IF(#REF!=0,0,1)</f>
        <v>#REF!</v>
      </c>
      <c r="H46" s="40" t="e">
        <f>IF(#REF!=0,0,1)</f>
        <v>#REF!</v>
      </c>
      <c r="I46" s="56" t="e">
        <f>IF(#REF!=0,0,1)</f>
        <v>#REF!</v>
      </c>
      <c r="J46" s="57" t="e">
        <f>IF(#REF!=0,0,1)</f>
        <v>#REF!</v>
      </c>
      <c r="K46" s="58" t="e">
        <f>IF(#REF!=0,0,1)</f>
        <v>#REF!</v>
      </c>
      <c r="L46" s="38" t="e">
        <f>IF(#REF!=0,0,1)</f>
        <v>#REF!</v>
      </c>
      <c r="M46" s="238"/>
      <c r="O46" s="36" t="e">
        <f>IF(#REF!="Y",1,0)</f>
        <v>#REF!</v>
      </c>
      <c r="P46" s="65"/>
      <c r="Q46" s="65"/>
      <c r="R46" s="65"/>
      <c r="S46" s="65"/>
    </row>
    <row r="47" spans="2:19" hidden="1" outlineLevel="1">
      <c r="B47" s="5">
        <f t="shared" si="3"/>
        <v>2006</v>
      </c>
      <c r="C47" s="55">
        <f t="shared" ref="C47:L47" si="4">IF(C7=0,0,1)</f>
        <v>1</v>
      </c>
      <c r="D47" s="56">
        <f t="shared" si="4"/>
        <v>1</v>
      </c>
      <c r="E47" s="56">
        <f t="shared" si="4"/>
        <v>1</v>
      </c>
      <c r="F47" s="56">
        <f t="shared" si="4"/>
        <v>1</v>
      </c>
      <c r="G47" s="56">
        <f t="shared" si="4"/>
        <v>1</v>
      </c>
      <c r="H47" s="40">
        <f t="shared" si="4"/>
        <v>1</v>
      </c>
      <c r="I47" s="56">
        <f t="shared" si="4"/>
        <v>1</v>
      </c>
      <c r="J47" s="57">
        <f t="shared" si="4"/>
        <v>1</v>
      </c>
      <c r="K47" s="58">
        <f t="shared" si="4"/>
        <v>1</v>
      </c>
      <c r="L47" s="38">
        <f t="shared" si="4"/>
        <v>1</v>
      </c>
      <c r="M47" s="238"/>
      <c r="O47" s="36">
        <f t="shared" ref="O47:O62" si="5">IF(O7="Y",1,0)</f>
        <v>0</v>
      </c>
      <c r="P47" s="65"/>
      <c r="Q47" s="65"/>
      <c r="R47" s="65"/>
      <c r="S47" s="65"/>
    </row>
    <row r="48" spans="2:19" hidden="1" outlineLevel="1">
      <c r="B48" s="5">
        <f t="shared" si="3"/>
        <v>2007</v>
      </c>
      <c r="C48" s="55">
        <f t="shared" ref="C48:L48" si="6">IF(C8=0,0,1)</f>
        <v>1</v>
      </c>
      <c r="D48" s="56">
        <f t="shared" si="6"/>
        <v>1</v>
      </c>
      <c r="E48" s="56">
        <f t="shared" si="6"/>
        <v>1</v>
      </c>
      <c r="F48" s="56">
        <f t="shared" si="6"/>
        <v>1</v>
      </c>
      <c r="G48" s="56">
        <f t="shared" si="6"/>
        <v>1</v>
      </c>
      <c r="H48" s="40">
        <f t="shared" si="6"/>
        <v>1</v>
      </c>
      <c r="I48" s="56">
        <f t="shared" si="6"/>
        <v>1</v>
      </c>
      <c r="J48" s="57">
        <f t="shared" si="6"/>
        <v>1</v>
      </c>
      <c r="K48" s="58">
        <f t="shared" si="6"/>
        <v>1</v>
      </c>
      <c r="L48" s="38">
        <f t="shared" si="6"/>
        <v>1</v>
      </c>
      <c r="M48" s="238"/>
      <c r="O48" s="36">
        <f t="shared" si="5"/>
        <v>0</v>
      </c>
      <c r="P48" s="65"/>
      <c r="Q48" s="65"/>
      <c r="R48" s="65"/>
      <c r="S48" s="65"/>
    </row>
    <row r="49" spans="2:19" hidden="1" outlineLevel="1">
      <c r="B49" s="5">
        <f t="shared" si="3"/>
        <v>2008</v>
      </c>
      <c r="C49" s="55">
        <f t="shared" ref="C49:L49" si="7">IF(C9=0,0,1)</f>
        <v>1</v>
      </c>
      <c r="D49" s="56">
        <f t="shared" si="7"/>
        <v>1</v>
      </c>
      <c r="E49" s="56">
        <f t="shared" si="7"/>
        <v>1</v>
      </c>
      <c r="F49" s="56">
        <f t="shared" si="7"/>
        <v>1</v>
      </c>
      <c r="G49" s="56">
        <f t="shared" si="7"/>
        <v>1</v>
      </c>
      <c r="H49" s="40">
        <f t="shared" si="7"/>
        <v>1</v>
      </c>
      <c r="I49" s="56">
        <f t="shared" si="7"/>
        <v>1</v>
      </c>
      <c r="J49" s="57">
        <f t="shared" si="7"/>
        <v>1</v>
      </c>
      <c r="K49" s="58">
        <f t="shared" si="7"/>
        <v>1</v>
      </c>
      <c r="L49" s="38">
        <f t="shared" si="7"/>
        <v>1</v>
      </c>
      <c r="M49" s="238"/>
      <c r="O49" s="36">
        <f t="shared" si="5"/>
        <v>0</v>
      </c>
      <c r="P49" s="65"/>
      <c r="Q49" s="65"/>
      <c r="R49" s="65"/>
      <c r="S49" s="65"/>
    </row>
    <row r="50" spans="2:19" hidden="1" outlineLevel="1">
      <c r="B50" s="5">
        <f>B49+1</f>
        <v>2009</v>
      </c>
      <c r="C50" s="55">
        <f t="shared" ref="C50:L50" si="8">IF(C10=0,0,1)</f>
        <v>1</v>
      </c>
      <c r="D50" s="56">
        <f t="shared" si="8"/>
        <v>1</v>
      </c>
      <c r="E50" s="56">
        <f t="shared" si="8"/>
        <v>1</v>
      </c>
      <c r="F50" s="56">
        <f t="shared" si="8"/>
        <v>1</v>
      </c>
      <c r="G50" s="56">
        <f t="shared" si="8"/>
        <v>1</v>
      </c>
      <c r="H50" s="40">
        <f t="shared" si="8"/>
        <v>1</v>
      </c>
      <c r="I50" s="56">
        <f t="shared" si="8"/>
        <v>1</v>
      </c>
      <c r="J50" s="57">
        <f t="shared" si="8"/>
        <v>1</v>
      </c>
      <c r="K50" s="58">
        <f t="shared" si="8"/>
        <v>1</v>
      </c>
      <c r="L50" s="38">
        <f t="shared" si="8"/>
        <v>1</v>
      </c>
      <c r="M50" s="238"/>
      <c r="O50" s="36">
        <f t="shared" si="5"/>
        <v>0</v>
      </c>
      <c r="P50" s="65"/>
      <c r="Q50" s="65"/>
      <c r="R50" s="65"/>
      <c r="S50" s="65"/>
    </row>
    <row r="51" spans="2:19" hidden="1" outlineLevel="1">
      <c r="B51" s="5">
        <f t="shared" si="3"/>
        <v>2010</v>
      </c>
      <c r="C51" s="55">
        <f t="shared" ref="C51:L51" si="9">IF(C11=0,0,1)</f>
        <v>1</v>
      </c>
      <c r="D51" s="56">
        <f t="shared" si="9"/>
        <v>1</v>
      </c>
      <c r="E51" s="56">
        <f t="shared" si="9"/>
        <v>1</v>
      </c>
      <c r="F51" s="56">
        <f t="shared" si="9"/>
        <v>1</v>
      </c>
      <c r="G51" s="56">
        <f t="shared" si="9"/>
        <v>1</v>
      </c>
      <c r="H51" s="40">
        <f t="shared" si="9"/>
        <v>1</v>
      </c>
      <c r="I51" s="56">
        <f t="shared" si="9"/>
        <v>1</v>
      </c>
      <c r="J51" s="57">
        <f t="shared" si="9"/>
        <v>1</v>
      </c>
      <c r="K51" s="58">
        <f t="shared" si="9"/>
        <v>1</v>
      </c>
      <c r="L51" s="38">
        <f t="shared" si="9"/>
        <v>1</v>
      </c>
      <c r="M51" s="238"/>
      <c r="O51" s="36">
        <f t="shared" si="5"/>
        <v>0</v>
      </c>
      <c r="P51" s="65"/>
      <c r="Q51" s="65"/>
      <c r="R51" s="65"/>
      <c r="S51" s="65"/>
    </row>
    <row r="52" spans="2:19" hidden="1" outlineLevel="1">
      <c r="B52" s="5">
        <f t="shared" si="3"/>
        <v>2011</v>
      </c>
      <c r="C52" s="55">
        <f t="shared" ref="C52:L52" si="10">IF(C12=0,0,1)</f>
        <v>1</v>
      </c>
      <c r="D52" s="56">
        <f t="shared" si="10"/>
        <v>1</v>
      </c>
      <c r="E52" s="56">
        <f t="shared" si="10"/>
        <v>1</v>
      </c>
      <c r="F52" s="56">
        <f t="shared" si="10"/>
        <v>1</v>
      </c>
      <c r="G52" s="56">
        <f t="shared" si="10"/>
        <v>1</v>
      </c>
      <c r="H52" s="40">
        <f t="shared" si="10"/>
        <v>1</v>
      </c>
      <c r="I52" s="56">
        <f t="shared" si="10"/>
        <v>1</v>
      </c>
      <c r="J52" s="57">
        <f t="shared" si="10"/>
        <v>1</v>
      </c>
      <c r="K52" s="58">
        <f t="shared" si="10"/>
        <v>1</v>
      </c>
      <c r="L52" s="38">
        <f t="shared" si="10"/>
        <v>1</v>
      </c>
      <c r="M52" s="238"/>
      <c r="O52" s="36">
        <f t="shared" si="5"/>
        <v>0</v>
      </c>
      <c r="P52" s="65"/>
      <c r="Q52" s="65"/>
      <c r="R52" s="65"/>
      <c r="S52" s="65"/>
    </row>
    <row r="53" spans="2:19" hidden="1" outlineLevel="1">
      <c r="B53" s="5">
        <f>B52+1</f>
        <v>2012</v>
      </c>
      <c r="C53" s="55">
        <f t="shared" ref="C53:L53" si="11">IF(C13=0,0,1)</f>
        <v>1</v>
      </c>
      <c r="D53" s="56">
        <f t="shared" si="11"/>
        <v>1</v>
      </c>
      <c r="E53" s="56">
        <f t="shared" si="11"/>
        <v>1</v>
      </c>
      <c r="F53" s="56">
        <f t="shared" si="11"/>
        <v>1</v>
      </c>
      <c r="G53" s="56">
        <f t="shared" si="11"/>
        <v>1</v>
      </c>
      <c r="H53" s="40">
        <f t="shared" si="11"/>
        <v>1</v>
      </c>
      <c r="I53" s="56">
        <f t="shared" si="11"/>
        <v>1</v>
      </c>
      <c r="J53" s="57">
        <f t="shared" si="11"/>
        <v>1</v>
      </c>
      <c r="K53" s="58">
        <f t="shared" si="11"/>
        <v>1</v>
      </c>
      <c r="L53" s="38">
        <f t="shared" si="11"/>
        <v>1</v>
      </c>
      <c r="M53" s="238"/>
      <c r="O53" s="36">
        <f t="shared" si="5"/>
        <v>0</v>
      </c>
      <c r="P53" s="65"/>
      <c r="Q53" s="65"/>
      <c r="R53" s="65"/>
      <c r="S53" s="65"/>
    </row>
    <row r="54" spans="2:19" hidden="1" outlineLevel="1">
      <c r="B54" s="5">
        <f t="shared" si="3"/>
        <v>2013</v>
      </c>
      <c r="C54" s="55">
        <f t="shared" ref="C54:L54" si="12">IF(C14=0,0,1)</f>
        <v>1</v>
      </c>
      <c r="D54" s="56">
        <f t="shared" si="12"/>
        <v>1</v>
      </c>
      <c r="E54" s="56">
        <f t="shared" si="12"/>
        <v>1</v>
      </c>
      <c r="F54" s="56">
        <f t="shared" si="12"/>
        <v>1</v>
      </c>
      <c r="G54" s="56">
        <f t="shared" si="12"/>
        <v>1</v>
      </c>
      <c r="H54" s="40">
        <f t="shared" si="12"/>
        <v>1</v>
      </c>
      <c r="I54" s="56">
        <f t="shared" si="12"/>
        <v>1</v>
      </c>
      <c r="J54" s="57">
        <f t="shared" si="12"/>
        <v>1</v>
      </c>
      <c r="K54" s="58">
        <f t="shared" si="12"/>
        <v>1</v>
      </c>
      <c r="L54" s="38">
        <f t="shared" si="12"/>
        <v>1</v>
      </c>
      <c r="M54" s="238"/>
      <c r="O54" s="36">
        <f t="shared" si="5"/>
        <v>0</v>
      </c>
      <c r="P54" s="65"/>
      <c r="Q54" s="65"/>
      <c r="R54" s="65"/>
      <c r="S54" s="65"/>
    </row>
    <row r="55" spans="2:19" hidden="1" outlineLevel="1">
      <c r="B55" s="5">
        <f t="shared" si="3"/>
        <v>2014</v>
      </c>
      <c r="C55" s="55">
        <f t="shared" ref="C55:L55" si="13">IF(C15=0,0,1)</f>
        <v>1</v>
      </c>
      <c r="D55" s="56">
        <f t="shared" si="13"/>
        <v>1</v>
      </c>
      <c r="E55" s="56">
        <f t="shared" si="13"/>
        <v>1</v>
      </c>
      <c r="F55" s="56">
        <f t="shared" si="13"/>
        <v>1</v>
      </c>
      <c r="G55" s="56">
        <f t="shared" si="13"/>
        <v>1</v>
      </c>
      <c r="H55" s="40">
        <f t="shared" si="13"/>
        <v>1</v>
      </c>
      <c r="I55" s="56">
        <f t="shared" si="13"/>
        <v>1</v>
      </c>
      <c r="J55" s="57">
        <f t="shared" si="13"/>
        <v>1</v>
      </c>
      <c r="K55" s="58">
        <f t="shared" si="13"/>
        <v>1</v>
      </c>
      <c r="L55" s="38">
        <f t="shared" si="13"/>
        <v>1</v>
      </c>
      <c r="M55" s="238"/>
      <c r="O55" s="36">
        <f t="shared" si="5"/>
        <v>0</v>
      </c>
      <c r="P55" s="65"/>
      <c r="Q55" s="65"/>
      <c r="R55" s="65"/>
      <c r="S55" s="65"/>
    </row>
    <row r="56" spans="2:19" hidden="1" outlineLevel="1">
      <c r="B56" s="5">
        <f t="shared" si="3"/>
        <v>2015</v>
      </c>
      <c r="C56" s="55">
        <f t="shared" ref="C56:L56" si="14">IF(C16=0,0,1)</f>
        <v>1</v>
      </c>
      <c r="D56" s="56">
        <f t="shared" si="14"/>
        <v>1</v>
      </c>
      <c r="E56" s="56">
        <f t="shared" si="14"/>
        <v>1</v>
      </c>
      <c r="F56" s="56">
        <f t="shared" si="14"/>
        <v>1</v>
      </c>
      <c r="G56" s="56">
        <f t="shared" si="14"/>
        <v>1</v>
      </c>
      <c r="H56" s="40">
        <f t="shared" si="14"/>
        <v>1</v>
      </c>
      <c r="I56" s="56">
        <f t="shared" si="14"/>
        <v>1</v>
      </c>
      <c r="J56" s="57">
        <f t="shared" si="14"/>
        <v>1</v>
      </c>
      <c r="K56" s="58">
        <f t="shared" si="14"/>
        <v>1</v>
      </c>
      <c r="L56" s="38">
        <f t="shared" si="14"/>
        <v>1</v>
      </c>
      <c r="M56" s="238"/>
      <c r="O56" s="36">
        <f t="shared" si="5"/>
        <v>0</v>
      </c>
      <c r="P56" s="65"/>
      <c r="Q56" s="65"/>
      <c r="R56" s="65"/>
      <c r="S56" s="65"/>
    </row>
    <row r="57" spans="2:19" hidden="1" outlineLevel="1">
      <c r="B57" s="5">
        <f t="shared" si="3"/>
        <v>2016</v>
      </c>
      <c r="C57" s="55">
        <f t="shared" ref="C57:L57" si="15">IF(C17=0,0,1)</f>
        <v>1</v>
      </c>
      <c r="D57" s="56">
        <f t="shared" si="15"/>
        <v>1</v>
      </c>
      <c r="E57" s="56">
        <f t="shared" si="15"/>
        <v>1</v>
      </c>
      <c r="F57" s="56">
        <f t="shared" si="15"/>
        <v>1</v>
      </c>
      <c r="G57" s="56">
        <f t="shared" si="15"/>
        <v>1</v>
      </c>
      <c r="H57" s="40">
        <f t="shared" si="15"/>
        <v>1</v>
      </c>
      <c r="I57" s="56">
        <f t="shared" si="15"/>
        <v>1</v>
      </c>
      <c r="J57" s="57">
        <f t="shared" si="15"/>
        <v>1</v>
      </c>
      <c r="K57" s="58">
        <f t="shared" si="15"/>
        <v>1</v>
      </c>
      <c r="L57" s="38">
        <f t="shared" si="15"/>
        <v>1</v>
      </c>
      <c r="M57" s="238"/>
      <c r="O57" s="36">
        <f t="shared" si="5"/>
        <v>0</v>
      </c>
      <c r="P57" s="65"/>
      <c r="Q57" s="65"/>
      <c r="R57" s="65"/>
      <c r="S57" s="65"/>
    </row>
    <row r="58" spans="2:19" hidden="1" outlineLevel="1">
      <c r="B58" s="5">
        <f t="shared" si="3"/>
        <v>2017</v>
      </c>
      <c r="C58" s="55">
        <f t="shared" ref="C58:L58" si="16">IF(C18=0,0,1)</f>
        <v>1</v>
      </c>
      <c r="D58" s="56">
        <f t="shared" si="16"/>
        <v>1</v>
      </c>
      <c r="E58" s="56">
        <f t="shared" si="16"/>
        <v>1</v>
      </c>
      <c r="F58" s="56">
        <f t="shared" si="16"/>
        <v>1</v>
      </c>
      <c r="G58" s="56">
        <f t="shared" si="16"/>
        <v>1</v>
      </c>
      <c r="H58" s="40">
        <f t="shared" si="16"/>
        <v>1</v>
      </c>
      <c r="I58" s="56">
        <f t="shared" si="16"/>
        <v>1</v>
      </c>
      <c r="J58" s="57">
        <f t="shared" si="16"/>
        <v>1</v>
      </c>
      <c r="K58" s="58">
        <f t="shared" si="16"/>
        <v>1</v>
      </c>
      <c r="L58" s="38">
        <f t="shared" si="16"/>
        <v>1</v>
      </c>
      <c r="M58" s="238"/>
      <c r="O58" s="36">
        <f t="shared" si="5"/>
        <v>0</v>
      </c>
      <c r="P58" s="65"/>
      <c r="Q58" s="65"/>
      <c r="R58" s="65"/>
      <c r="S58" s="65"/>
    </row>
    <row r="59" spans="2:19" hidden="1" outlineLevel="1">
      <c r="B59" s="5">
        <f t="shared" si="3"/>
        <v>2018</v>
      </c>
      <c r="C59" s="55">
        <f t="shared" ref="C59:L59" si="17">IF(C19=0,0,1)</f>
        <v>1</v>
      </c>
      <c r="D59" s="56">
        <f t="shared" si="17"/>
        <v>1</v>
      </c>
      <c r="E59" s="56">
        <f t="shared" si="17"/>
        <v>1</v>
      </c>
      <c r="F59" s="56">
        <f t="shared" si="17"/>
        <v>1</v>
      </c>
      <c r="G59" s="56">
        <f t="shared" si="17"/>
        <v>1</v>
      </c>
      <c r="H59" s="40">
        <f t="shared" si="17"/>
        <v>1</v>
      </c>
      <c r="I59" s="56">
        <f t="shared" si="17"/>
        <v>1</v>
      </c>
      <c r="J59" s="57">
        <f t="shared" si="17"/>
        <v>1</v>
      </c>
      <c r="K59" s="58">
        <f t="shared" si="17"/>
        <v>1</v>
      </c>
      <c r="L59" s="38">
        <f t="shared" si="17"/>
        <v>1</v>
      </c>
      <c r="M59" s="238"/>
      <c r="O59" s="36">
        <f t="shared" si="5"/>
        <v>0</v>
      </c>
      <c r="P59" s="65"/>
      <c r="Q59" s="65"/>
      <c r="R59" s="65"/>
      <c r="S59" s="65"/>
    </row>
    <row r="60" spans="2:19" hidden="1" outlineLevel="1">
      <c r="B60" s="5">
        <f t="shared" si="3"/>
        <v>2019</v>
      </c>
      <c r="C60" s="55">
        <f t="shared" ref="C60:L60" si="18">IF(C20=0,0,1)</f>
        <v>1</v>
      </c>
      <c r="D60" s="56">
        <f t="shared" si="18"/>
        <v>1</v>
      </c>
      <c r="E60" s="56">
        <f t="shared" si="18"/>
        <v>1</v>
      </c>
      <c r="F60" s="56">
        <f t="shared" si="18"/>
        <v>1</v>
      </c>
      <c r="G60" s="56">
        <f t="shared" si="18"/>
        <v>1</v>
      </c>
      <c r="H60" s="40">
        <f t="shared" si="18"/>
        <v>1</v>
      </c>
      <c r="I60" s="56">
        <f t="shared" si="18"/>
        <v>1</v>
      </c>
      <c r="J60" s="57">
        <f t="shared" si="18"/>
        <v>1</v>
      </c>
      <c r="K60" s="58">
        <f t="shared" si="18"/>
        <v>1</v>
      </c>
      <c r="L60" s="38">
        <f t="shared" si="18"/>
        <v>1</v>
      </c>
      <c r="M60" s="238"/>
      <c r="O60" s="36">
        <f t="shared" si="5"/>
        <v>0</v>
      </c>
      <c r="P60" s="65"/>
      <c r="Q60" s="65"/>
      <c r="R60" s="65"/>
      <c r="S60" s="65"/>
    </row>
    <row r="61" spans="2:19" hidden="1" outlineLevel="1">
      <c r="B61" s="5">
        <f t="shared" si="3"/>
        <v>2020</v>
      </c>
      <c r="C61" s="55">
        <f t="shared" ref="C61:L61" si="19">IF(C21=0,0,1)</f>
        <v>1</v>
      </c>
      <c r="D61" s="56">
        <f t="shared" si="19"/>
        <v>1</v>
      </c>
      <c r="E61" s="56">
        <f t="shared" si="19"/>
        <v>1</v>
      </c>
      <c r="F61" s="56">
        <f t="shared" si="19"/>
        <v>1</v>
      </c>
      <c r="G61" s="56">
        <f t="shared" si="19"/>
        <v>1</v>
      </c>
      <c r="H61" s="40">
        <f t="shared" si="19"/>
        <v>1</v>
      </c>
      <c r="I61" s="56">
        <f t="shared" si="19"/>
        <v>1</v>
      </c>
      <c r="J61" s="57">
        <f t="shared" si="19"/>
        <v>1</v>
      </c>
      <c r="K61" s="58">
        <f t="shared" si="19"/>
        <v>1</v>
      </c>
      <c r="L61" s="38">
        <f t="shared" si="19"/>
        <v>1</v>
      </c>
      <c r="M61" s="238"/>
      <c r="O61" s="36">
        <f t="shared" si="5"/>
        <v>0</v>
      </c>
      <c r="P61" s="65"/>
      <c r="Q61" s="65"/>
      <c r="R61" s="65"/>
      <c r="S61" s="65"/>
    </row>
    <row r="62" spans="2:19" hidden="1" outlineLevel="1">
      <c r="B62" s="5">
        <f t="shared" si="3"/>
        <v>2021</v>
      </c>
      <c r="C62" s="55">
        <f t="shared" ref="C62:L62" si="20">IF(C22=0,0,1)</f>
        <v>1</v>
      </c>
      <c r="D62" s="56">
        <f t="shared" si="20"/>
        <v>1</v>
      </c>
      <c r="E62" s="56">
        <f t="shared" si="20"/>
        <v>1</v>
      </c>
      <c r="F62" s="56">
        <f t="shared" si="20"/>
        <v>1</v>
      </c>
      <c r="G62" s="56">
        <f t="shared" si="20"/>
        <v>1</v>
      </c>
      <c r="H62" s="40">
        <f t="shared" si="20"/>
        <v>1</v>
      </c>
      <c r="I62" s="56">
        <f t="shared" si="20"/>
        <v>1</v>
      </c>
      <c r="J62" s="57">
        <f t="shared" si="20"/>
        <v>1</v>
      </c>
      <c r="K62" s="58">
        <f t="shared" si="20"/>
        <v>1</v>
      </c>
      <c r="L62" s="38">
        <f t="shared" si="20"/>
        <v>1</v>
      </c>
      <c r="M62" s="238"/>
      <c r="O62" s="36">
        <f t="shared" si="5"/>
        <v>0</v>
      </c>
      <c r="P62" s="65"/>
      <c r="Q62" s="65"/>
      <c r="R62" s="65"/>
      <c r="S62" s="65"/>
    </row>
    <row r="63" spans="2:19" hidden="1" outlineLevel="1"/>
    <row r="64" spans="2:19" hidden="1" outlineLevel="1"/>
    <row r="65" hidden="1" outlineLevel="1"/>
    <row r="66" hidden="1" collapsed="1"/>
  </sheetData>
  <mergeCells count="1">
    <mergeCell ref="B5:L5"/>
  </mergeCells>
  <phoneticPr fontId="6" type="noConversion"/>
  <dataValidations count="2">
    <dataValidation type="date" allowBlank="1" showInputMessage="1" showErrorMessage="1" errorTitle="Must be a date" error="dd/mm/yy format between 01/01/2000 and 31/12/2021" sqref="C3" xr:uid="{00000000-0002-0000-0200-000000000000}">
      <formula1>36526</formula1>
      <formula2>44561</formula2>
    </dataValidation>
    <dataValidation type="whole" operator="greaterThanOrEqual" allowBlank="1" showInputMessage="1" showErrorMessage="1" errorTitle="Whole number" error="Must be a whole number 0 or greater" sqref="C7:M27" xr:uid="{00000000-0002-0000-0200-000002000000}">
      <formula1>0</formula1>
    </dataValidation>
  </dataValidations>
  <pageMargins left="0.7" right="0.7" top="0.75" bottom="0.75" header="0.3" footer="0.3"/>
  <pageSetup scale="62" orientation="landscape" r:id="rId1"/>
  <rowBreaks count="1" manualBreakCount="1">
    <brk id="22" min="1" max="11" man="1"/>
  </rowBreaks>
  <colBreaks count="1" manualBreakCount="1">
    <brk id="11" min="2" max="3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AB65"/>
  <sheetViews>
    <sheetView showGridLines="0" zoomScale="60" zoomScaleNormal="60" workbookViewId="0">
      <selection activeCell="K37" sqref="K37"/>
    </sheetView>
  </sheetViews>
  <sheetFormatPr defaultColWidth="0" defaultRowHeight="12.75" zeroHeight="1" outlineLevelRow="1"/>
  <cols>
    <col min="1" max="1" width="3.7109375" customWidth="1"/>
    <col min="2" max="12" width="16.7109375" customWidth="1"/>
    <col min="13" max="13" width="7" customWidth="1"/>
    <col min="14" max="14" width="14" customWidth="1"/>
    <col min="15" max="15" width="16.7109375" customWidth="1"/>
    <col min="16" max="16" width="9.85546875" customWidth="1"/>
    <col min="17" max="28" width="0" hidden="1" customWidth="1"/>
    <col min="29" max="16384" width="9.85546875" hidden="1"/>
  </cols>
  <sheetData>
    <row r="1" spans="1:28" ht="15.75">
      <c r="A1" s="31" t="s">
        <v>23</v>
      </c>
    </row>
    <row r="2" spans="1:28"/>
    <row r="3" spans="1:28">
      <c r="B3" s="10" t="s">
        <v>1</v>
      </c>
      <c r="C3" s="53">
        <v>44561</v>
      </c>
    </row>
    <row r="4" spans="1:28"/>
    <row r="5" spans="1:28">
      <c r="B5" s="299" t="s">
        <v>24</v>
      </c>
      <c r="C5" s="300"/>
      <c r="D5" s="300"/>
      <c r="E5" s="300"/>
      <c r="F5" s="300"/>
      <c r="G5" s="300"/>
      <c r="H5" s="300"/>
      <c r="I5" s="300"/>
      <c r="J5" s="300"/>
      <c r="K5" s="300"/>
      <c r="L5" s="301"/>
    </row>
    <row r="6" spans="1:28" ht="43.35" customHeight="1">
      <c r="B6" s="1" t="s">
        <v>25</v>
      </c>
      <c r="C6" s="1" t="s">
        <v>4</v>
      </c>
      <c r="D6" s="2" t="s">
        <v>5</v>
      </c>
      <c r="E6" s="2" t="s">
        <v>6</v>
      </c>
      <c r="F6" s="2" t="s">
        <v>7</v>
      </c>
      <c r="G6" s="2" t="s">
        <v>8</v>
      </c>
      <c r="H6" s="1" t="s">
        <v>9</v>
      </c>
      <c r="I6" s="2" t="s">
        <v>10</v>
      </c>
      <c r="J6" s="4" t="s">
        <v>11</v>
      </c>
      <c r="K6" s="3" t="s">
        <v>12</v>
      </c>
      <c r="L6" s="7" t="s">
        <v>13</v>
      </c>
      <c r="N6" s="241" t="s">
        <v>97</v>
      </c>
      <c r="O6" s="242" t="s">
        <v>99</v>
      </c>
    </row>
    <row r="7" spans="1:28">
      <c r="B7" s="5">
        <v>2001</v>
      </c>
      <c r="C7" s="214">
        <v>129</v>
      </c>
      <c r="D7" s="215">
        <v>0</v>
      </c>
      <c r="E7" s="215">
        <v>233</v>
      </c>
      <c r="F7" s="215">
        <v>6</v>
      </c>
      <c r="G7" s="215">
        <v>10</v>
      </c>
      <c r="H7" s="214">
        <v>249</v>
      </c>
      <c r="I7" s="215">
        <v>100</v>
      </c>
      <c r="J7" s="216">
        <v>349</v>
      </c>
      <c r="K7" s="217">
        <v>68</v>
      </c>
      <c r="L7" s="218">
        <v>417</v>
      </c>
      <c r="N7" s="243">
        <v>6</v>
      </c>
      <c r="O7" s="243">
        <v>4</v>
      </c>
      <c r="P7" s="68"/>
      <c r="AB7" s="192"/>
    </row>
    <row r="8" spans="1:28">
      <c r="B8" s="5">
        <f t="shared" ref="B8:B27" si="0">B7+1</f>
        <v>2002</v>
      </c>
      <c r="C8" s="214">
        <v>211</v>
      </c>
      <c r="D8" s="215">
        <v>0</v>
      </c>
      <c r="E8" s="215">
        <v>355</v>
      </c>
      <c r="F8" s="215">
        <v>11</v>
      </c>
      <c r="G8" s="215">
        <v>15</v>
      </c>
      <c r="H8" s="214">
        <v>381</v>
      </c>
      <c r="I8" s="215">
        <v>157</v>
      </c>
      <c r="J8" s="216">
        <v>538</v>
      </c>
      <c r="K8" s="217">
        <v>213</v>
      </c>
      <c r="L8" s="218">
        <v>751</v>
      </c>
      <c r="N8" s="244">
        <v>8</v>
      </c>
      <c r="O8" s="244">
        <v>5</v>
      </c>
      <c r="P8" s="68"/>
      <c r="AB8" s="192"/>
    </row>
    <row r="9" spans="1:28">
      <c r="B9" s="5">
        <f t="shared" si="0"/>
        <v>2003</v>
      </c>
      <c r="C9" s="214">
        <v>389</v>
      </c>
      <c r="D9" s="215">
        <v>1</v>
      </c>
      <c r="E9" s="215">
        <v>582</v>
      </c>
      <c r="F9" s="215">
        <v>17</v>
      </c>
      <c r="G9" s="215">
        <v>33</v>
      </c>
      <c r="H9" s="214">
        <v>633</v>
      </c>
      <c r="I9" s="215">
        <v>174</v>
      </c>
      <c r="J9" s="216">
        <v>807</v>
      </c>
      <c r="K9" s="217">
        <v>138</v>
      </c>
      <c r="L9" s="218">
        <v>945</v>
      </c>
      <c r="N9" s="244">
        <v>8</v>
      </c>
      <c r="O9" s="244">
        <v>5</v>
      </c>
      <c r="P9" s="68"/>
      <c r="AB9" s="192"/>
    </row>
    <row r="10" spans="1:28">
      <c r="B10" s="5">
        <f t="shared" si="0"/>
        <v>2004</v>
      </c>
      <c r="C10" s="214">
        <v>1039</v>
      </c>
      <c r="D10" s="215">
        <v>3</v>
      </c>
      <c r="E10" s="215">
        <v>726</v>
      </c>
      <c r="F10" s="215">
        <v>31</v>
      </c>
      <c r="G10" s="215">
        <v>32</v>
      </c>
      <c r="H10" s="214">
        <v>792</v>
      </c>
      <c r="I10" s="215">
        <v>254</v>
      </c>
      <c r="J10" s="216">
        <v>1046</v>
      </c>
      <c r="K10" s="217">
        <v>193</v>
      </c>
      <c r="L10" s="218">
        <v>1239</v>
      </c>
      <c r="N10" s="244">
        <v>8</v>
      </c>
      <c r="O10" s="244">
        <v>7</v>
      </c>
      <c r="P10" s="68"/>
      <c r="AB10" s="192"/>
    </row>
    <row r="11" spans="1:28">
      <c r="B11" s="5">
        <f t="shared" si="0"/>
        <v>2005</v>
      </c>
      <c r="C11" s="214">
        <v>637</v>
      </c>
      <c r="D11" s="215">
        <v>1</v>
      </c>
      <c r="E11" s="215">
        <v>605</v>
      </c>
      <c r="F11" s="215">
        <v>20</v>
      </c>
      <c r="G11" s="215">
        <v>41</v>
      </c>
      <c r="H11" s="214">
        <v>667</v>
      </c>
      <c r="I11" s="215">
        <v>194</v>
      </c>
      <c r="J11" s="216">
        <v>861</v>
      </c>
      <c r="K11" s="217">
        <v>95</v>
      </c>
      <c r="L11" s="218">
        <v>956</v>
      </c>
      <c r="N11" s="244">
        <v>8</v>
      </c>
      <c r="O11" s="244">
        <v>7</v>
      </c>
      <c r="P11" s="68"/>
      <c r="AB11" s="192"/>
    </row>
    <row r="12" spans="1:28">
      <c r="B12" s="5">
        <f t="shared" si="0"/>
        <v>2006</v>
      </c>
      <c r="C12" s="214">
        <v>420</v>
      </c>
      <c r="D12" s="215">
        <v>1</v>
      </c>
      <c r="E12" s="215">
        <v>447</v>
      </c>
      <c r="F12" s="215">
        <v>20</v>
      </c>
      <c r="G12" s="215">
        <v>49</v>
      </c>
      <c r="H12" s="214">
        <v>517</v>
      </c>
      <c r="I12" s="215">
        <v>199</v>
      </c>
      <c r="J12" s="216">
        <v>716</v>
      </c>
      <c r="K12" s="217">
        <v>89</v>
      </c>
      <c r="L12" s="218">
        <v>805</v>
      </c>
      <c r="N12" s="244">
        <v>8</v>
      </c>
      <c r="O12" s="244">
        <v>7</v>
      </c>
      <c r="P12" s="68"/>
      <c r="AB12" s="192"/>
    </row>
    <row r="13" spans="1:28">
      <c r="B13" s="5">
        <f t="shared" si="0"/>
        <v>2007</v>
      </c>
      <c r="C13" s="214">
        <v>4534</v>
      </c>
      <c r="D13" s="215">
        <v>2</v>
      </c>
      <c r="E13" s="215">
        <v>722</v>
      </c>
      <c r="F13" s="215">
        <v>45</v>
      </c>
      <c r="G13" s="215">
        <v>132</v>
      </c>
      <c r="H13" s="214">
        <v>901</v>
      </c>
      <c r="I13" s="215">
        <v>332</v>
      </c>
      <c r="J13" s="216">
        <v>1233</v>
      </c>
      <c r="K13" s="217">
        <v>103</v>
      </c>
      <c r="L13" s="218">
        <v>1336</v>
      </c>
      <c r="N13" s="244">
        <v>9</v>
      </c>
      <c r="O13" s="244">
        <v>8</v>
      </c>
      <c r="P13" s="68"/>
      <c r="AB13" s="192"/>
    </row>
    <row r="14" spans="1:28">
      <c r="B14" s="5">
        <f t="shared" si="0"/>
        <v>2008</v>
      </c>
      <c r="C14" s="214">
        <v>1112</v>
      </c>
      <c r="D14" s="215">
        <v>2</v>
      </c>
      <c r="E14" s="215">
        <v>707</v>
      </c>
      <c r="F14" s="215">
        <v>87</v>
      </c>
      <c r="G14" s="215">
        <v>184</v>
      </c>
      <c r="H14" s="214">
        <v>980</v>
      </c>
      <c r="I14" s="215">
        <v>409</v>
      </c>
      <c r="J14" s="216">
        <v>1389</v>
      </c>
      <c r="K14" s="217">
        <v>134</v>
      </c>
      <c r="L14" s="218">
        <v>1523</v>
      </c>
      <c r="N14" s="244">
        <v>9</v>
      </c>
      <c r="O14" s="244">
        <v>8</v>
      </c>
      <c r="P14" s="68"/>
      <c r="AB14" s="192"/>
    </row>
    <row r="15" spans="1:28">
      <c r="B15" s="5">
        <f t="shared" si="0"/>
        <v>2009</v>
      </c>
      <c r="C15" s="214">
        <v>76</v>
      </c>
      <c r="D15" s="215">
        <v>6</v>
      </c>
      <c r="E15" s="215">
        <v>388</v>
      </c>
      <c r="F15" s="215">
        <v>79</v>
      </c>
      <c r="G15" s="215">
        <v>148</v>
      </c>
      <c r="H15" s="214">
        <v>621</v>
      </c>
      <c r="I15" s="215">
        <v>394</v>
      </c>
      <c r="J15" s="216">
        <v>1015</v>
      </c>
      <c r="K15" s="217">
        <v>117</v>
      </c>
      <c r="L15" s="218">
        <v>1132</v>
      </c>
      <c r="N15" s="244">
        <v>9</v>
      </c>
      <c r="O15" s="244">
        <v>8</v>
      </c>
      <c r="P15" s="68"/>
      <c r="AB15" s="192"/>
    </row>
    <row r="16" spans="1:28">
      <c r="B16" s="5">
        <f t="shared" si="0"/>
        <v>2010</v>
      </c>
      <c r="C16" s="214">
        <v>1219</v>
      </c>
      <c r="D16" s="215">
        <v>9</v>
      </c>
      <c r="E16" s="215">
        <v>639</v>
      </c>
      <c r="F16" s="215">
        <v>78</v>
      </c>
      <c r="G16" s="215">
        <v>172</v>
      </c>
      <c r="H16" s="214">
        <v>898</v>
      </c>
      <c r="I16" s="215">
        <v>393</v>
      </c>
      <c r="J16" s="216">
        <v>1291</v>
      </c>
      <c r="K16" s="217">
        <v>87</v>
      </c>
      <c r="L16" s="218">
        <v>1378</v>
      </c>
      <c r="N16" s="244">
        <v>9</v>
      </c>
      <c r="O16" s="244">
        <v>8</v>
      </c>
      <c r="P16" s="68"/>
      <c r="AB16" s="192"/>
    </row>
    <row r="17" spans="2:28">
      <c r="B17" s="5">
        <f t="shared" si="0"/>
        <v>2011</v>
      </c>
      <c r="C17" s="214">
        <v>50</v>
      </c>
      <c r="D17" s="215">
        <v>13</v>
      </c>
      <c r="E17" s="215">
        <v>433</v>
      </c>
      <c r="F17" s="215">
        <v>101</v>
      </c>
      <c r="G17" s="215">
        <v>131</v>
      </c>
      <c r="H17" s="214">
        <v>678</v>
      </c>
      <c r="I17" s="215">
        <v>463</v>
      </c>
      <c r="J17" s="216">
        <v>1141</v>
      </c>
      <c r="K17" s="217">
        <v>195</v>
      </c>
      <c r="L17" s="218">
        <v>1336</v>
      </c>
      <c r="N17" s="244">
        <v>9</v>
      </c>
      <c r="O17" s="244">
        <v>8</v>
      </c>
      <c r="P17" s="68"/>
      <c r="AB17" s="192"/>
    </row>
    <row r="18" spans="2:28">
      <c r="B18" s="5">
        <f t="shared" si="0"/>
        <v>2012</v>
      </c>
      <c r="C18" s="214">
        <v>118</v>
      </c>
      <c r="D18" s="215">
        <v>53</v>
      </c>
      <c r="E18" s="215">
        <v>388</v>
      </c>
      <c r="F18" s="215">
        <v>92</v>
      </c>
      <c r="G18" s="215">
        <v>152</v>
      </c>
      <c r="H18" s="214">
        <v>685</v>
      </c>
      <c r="I18" s="215">
        <v>478</v>
      </c>
      <c r="J18" s="216">
        <v>1163</v>
      </c>
      <c r="K18" s="217">
        <v>46</v>
      </c>
      <c r="L18" s="218">
        <v>1209</v>
      </c>
      <c r="N18" s="244">
        <v>9</v>
      </c>
      <c r="O18" s="244">
        <v>9</v>
      </c>
      <c r="P18" s="68"/>
      <c r="AB18" s="192"/>
    </row>
    <row r="19" spans="2:28">
      <c r="B19" s="5">
        <f t="shared" si="0"/>
        <v>2013</v>
      </c>
      <c r="C19" s="214">
        <v>216</v>
      </c>
      <c r="D19" s="215">
        <v>56</v>
      </c>
      <c r="E19" s="215">
        <v>455</v>
      </c>
      <c r="F19" s="215">
        <v>130</v>
      </c>
      <c r="G19" s="215">
        <v>163</v>
      </c>
      <c r="H19" s="214">
        <v>804</v>
      </c>
      <c r="I19" s="215">
        <v>620</v>
      </c>
      <c r="J19" s="216">
        <v>1424</v>
      </c>
      <c r="K19" s="217">
        <v>45</v>
      </c>
      <c r="L19" s="218">
        <v>1469</v>
      </c>
      <c r="N19" s="244">
        <v>9</v>
      </c>
      <c r="O19" s="244">
        <v>9</v>
      </c>
      <c r="P19" s="68"/>
      <c r="AB19" s="192"/>
    </row>
    <row r="20" spans="2:28">
      <c r="B20" s="5">
        <f t="shared" si="0"/>
        <v>2014</v>
      </c>
      <c r="C20" s="214">
        <v>143</v>
      </c>
      <c r="D20" s="215">
        <v>54</v>
      </c>
      <c r="E20" s="215">
        <v>407</v>
      </c>
      <c r="F20" s="215">
        <v>112</v>
      </c>
      <c r="G20" s="215">
        <v>139</v>
      </c>
      <c r="H20" s="214">
        <v>712</v>
      </c>
      <c r="I20" s="215">
        <v>562</v>
      </c>
      <c r="J20" s="216">
        <v>1274</v>
      </c>
      <c r="K20" s="217">
        <v>38</v>
      </c>
      <c r="L20" s="218">
        <v>1312</v>
      </c>
      <c r="N20" s="244">
        <v>9</v>
      </c>
      <c r="O20" s="244">
        <v>9</v>
      </c>
      <c r="P20" s="68"/>
      <c r="AB20" s="192"/>
    </row>
    <row r="21" spans="2:28">
      <c r="B21" s="5">
        <f t="shared" si="0"/>
        <v>2015</v>
      </c>
      <c r="C21" s="214">
        <v>273</v>
      </c>
      <c r="D21" s="215">
        <v>96</v>
      </c>
      <c r="E21" s="215">
        <v>468</v>
      </c>
      <c r="F21" s="215">
        <v>149</v>
      </c>
      <c r="G21" s="215">
        <v>173</v>
      </c>
      <c r="H21" s="214">
        <v>886</v>
      </c>
      <c r="I21" s="215">
        <v>763</v>
      </c>
      <c r="J21" s="216">
        <v>1649</v>
      </c>
      <c r="K21" s="217">
        <v>21</v>
      </c>
      <c r="L21" s="218">
        <v>1670</v>
      </c>
      <c r="N21" s="244">
        <v>9</v>
      </c>
      <c r="O21" s="244">
        <v>9</v>
      </c>
      <c r="P21" s="68"/>
      <c r="AB21" s="192"/>
    </row>
    <row r="22" spans="2:28">
      <c r="B22" s="5">
        <f t="shared" si="0"/>
        <v>2016</v>
      </c>
      <c r="C22" s="214">
        <v>210</v>
      </c>
      <c r="D22" s="215">
        <v>91</v>
      </c>
      <c r="E22" s="215">
        <v>510</v>
      </c>
      <c r="F22" s="215">
        <v>148</v>
      </c>
      <c r="G22" s="215">
        <v>190</v>
      </c>
      <c r="H22" s="214">
        <v>939</v>
      </c>
      <c r="I22" s="215">
        <v>763</v>
      </c>
      <c r="J22" s="216">
        <v>1702</v>
      </c>
      <c r="K22" s="217">
        <v>15</v>
      </c>
      <c r="L22" s="218">
        <v>1717</v>
      </c>
      <c r="N22" s="244">
        <v>9</v>
      </c>
      <c r="O22" s="244">
        <v>9</v>
      </c>
      <c r="P22" s="68"/>
      <c r="AB22" s="192"/>
    </row>
    <row r="23" spans="2:28">
      <c r="B23" s="5">
        <f t="shared" si="0"/>
        <v>2017</v>
      </c>
      <c r="C23" s="214">
        <v>194</v>
      </c>
      <c r="D23" s="215">
        <v>110</v>
      </c>
      <c r="E23" s="215">
        <v>425</v>
      </c>
      <c r="F23" s="215">
        <v>140</v>
      </c>
      <c r="G23" s="215">
        <v>166</v>
      </c>
      <c r="H23" s="214">
        <v>841</v>
      </c>
      <c r="I23" s="215">
        <v>719</v>
      </c>
      <c r="J23" s="216">
        <v>1560</v>
      </c>
      <c r="K23" s="217">
        <v>13</v>
      </c>
      <c r="L23" s="218">
        <v>1573</v>
      </c>
      <c r="N23" s="244">
        <v>9</v>
      </c>
      <c r="O23" s="244">
        <v>9</v>
      </c>
      <c r="P23" s="68"/>
      <c r="AB23" s="192"/>
    </row>
    <row r="24" spans="2:28">
      <c r="B24" s="5">
        <f t="shared" si="0"/>
        <v>2018</v>
      </c>
      <c r="C24" s="214">
        <v>165</v>
      </c>
      <c r="D24" s="215">
        <v>89</v>
      </c>
      <c r="E24" s="215">
        <v>336</v>
      </c>
      <c r="F24" s="215">
        <v>106</v>
      </c>
      <c r="G24" s="215">
        <v>154</v>
      </c>
      <c r="H24" s="214">
        <v>685</v>
      </c>
      <c r="I24" s="215">
        <v>625</v>
      </c>
      <c r="J24" s="216">
        <v>1310</v>
      </c>
      <c r="K24" s="217">
        <v>13</v>
      </c>
      <c r="L24" s="218">
        <v>1323</v>
      </c>
      <c r="N24" s="244">
        <v>9</v>
      </c>
      <c r="O24" s="244">
        <v>9</v>
      </c>
      <c r="P24" s="68"/>
      <c r="AB24" s="192"/>
    </row>
    <row r="25" spans="2:28">
      <c r="B25" s="5">
        <f t="shared" si="0"/>
        <v>2019</v>
      </c>
      <c r="C25" s="214">
        <v>166</v>
      </c>
      <c r="D25" s="215">
        <v>96</v>
      </c>
      <c r="E25" s="215">
        <v>306</v>
      </c>
      <c r="F25" s="215">
        <v>90</v>
      </c>
      <c r="G25" s="215">
        <v>131</v>
      </c>
      <c r="H25" s="214">
        <v>623</v>
      </c>
      <c r="I25" s="215">
        <v>574</v>
      </c>
      <c r="J25" s="216">
        <v>1197</v>
      </c>
      <c r="K25" s="217">
        <v>18</v>
      </c>
      <c r="L25" s="218">
        <v>1215</v>
      </c>
      <c r="N25" s="244">
        <v>9</v>
      </c>
      <c r="O25" s="244">
        <v>9</v>
      </c>
      <c r="P25" s="68"/>
      <c r="AB25" s="192"/>
    </row>
    <row r="26" spans="2:28">
      <c r="B26" s="5">
        <f t="shared" si="0"/>
        <v>2020</v>
      </c>
      <c r="C26" s="214">
        <v>105</v>
      </c>
      <c r="D26" s="215">
        <v>43</v>
      </c>
      <c r="E26" s="215">
        <v>270</v>
      </c>
      <c r="F26" s="215">
        <v>81</v>
      </c>
      <c r="G26" s="215">
        <v>129</v>
      </c>
      <c r="H26" s="214">
        <v>523</v>
      </c>
      <c r="I26" s="215">
        <v>484</v>
      </c>
      <c r="J26" s="216">
        <v>1007</v>
      </c>
      <c r="K26" s="217">
        <v>7</v>
      </c>
      <c r="L26" s="218">
        <v>1014</v>
      </c>
      <c r="N26" s="244">
        <v>9</v>
      </c>
      <c r="O26" s="244">
        <v>9</v>
      </c>
      <c r="P26" s="68"/>
      <c r="AB26" s="192"/>
    </row>
    <row r="27" spans="2:28">
      <c r="B27" s="6">
        <f t="shared" si="0"/>
        <v>2021</v>
      </c>
      <c r="C27" s="239">
        <v>142</v>
      </c>
      <c r="D27" s="240">
        <v>75</v>
      </c>
      <c r="E27" s="240">
        <v>290</v>
      </c>
      <c r="F27" s="240">
        <v>78</v>
      </c>
      <c r="G27" s="240">
        <v>117</v>
      </c>
      <c r="H27" s="214">
        <v>560</v>
      </c>
      <c r="I27" s="215">
        <v>499</v>
      </c>
      <c r="J27" s="216">
        <v>1059</v>
      </c>
      <c r="K27" s="217">
        <v>5</v>
      </c>
      <c r="L27" s="218">
        <v>1064</v>
      </c>
      <c r="N27" s="245">
        <v>9</v>
      </c>
      <c r="O27" s="245">
        <v>9</v>
      </c>
      <c r="P27" s="68"/>
      <c r="AB27" s="192"/>
    </row>
    <row r="28" spans="2:28">
      <c r="B28" s="6" t="s">
        <v>13</v>
      </c>
      <c r="C28" s="15">
        <f>SUM(C7:C27)</f>
        <v>11548</v>
      </c>
      <c r="D28" s="18">
        <f t="shared" ref="D28:L28" si="1">SUM(D7:D27)</f>
        <v>801</v>
      </c>
      <c r="E28" s="13">
        <f t="shared" si="1"/>
        <v>9692</v>
      </c>
      <c r="F28" s="13">
        <f t="shared" si="1"/>
        <v>1621</v>
      </c>
      <c r="G28" s="13">
        <f t="shared" si="1"/>
        <v>2461</v>
      </c>
      <c r="H28" s="15">
        <f t="shared" si="1"/>
        <v>14575</v>
      </c>
      <c r="I28" s="15">
        <f t="shared" si="1"/>
        <v>9156</v>
      </c>
      <c r="J28" s="18">
        <f t="shared" si="1"/>
        <v>23731</v>
      </c>
      <c r="K28" s="14">
        <f t="shared" si="1"/>
        <v>1653</v>
      </c>
      <c r="L28" s="16">
        <f t="shared" si="1"/>
        <v>25384</v>
      </c>
      <c r="O28" s="11"/>
      <c r="P28" s="69"/>
    </row>
    <row r="29" spans="2:28"/>
    <row r="30" spans="2:28"/>
    <row r="31" spans="2:28"/>
    <row r="32" spans="2:28">
      <c r="B32" s="9" t="s">
        <v>14</v>
      </c>
    </row>
    <row r="33" spans="2:15">
      <c r="B33" s="8" t="s">
        <v>117</v>
      </c>
    </row>
    <row r="34" spans="2:15">
      <c r="B34" s="8" t="s">
        <v>16</v>
      </c>
    </row>
    <row r="35" spans="2:15">
      <c r="B35" s="8" t="s">
        <v>17</v>
      </c>
    </row>
    <row r="36" spans="2:15"/>
    <row r="37" spans="2:15">
      <c r="C37" s="71"/>
      <c r="D37" s="71"/>
      <c r="E37" s="71"/>
      <c r="F37" s="71"/>
      <c r="G37" s="71"/>
      <c r="H37" s="71"/>
      <c r="I37" s="71"/>
      <c r="J37" s="71"/>
      <c r="K37" s="71"/>
      <c r="L37" s="71"/>
    </row>
    <row r="40" spans="2:15" ht="38.25" hidden="1">
      <c r="B40" s="1" t="s">
        <v>18</v>
      </c>
      <c r="C40" s="1" t="s">
        <v>4</v>
      </c>
      <c r="D40" s="2" t="s">
        <v>5</v>
      </c>
      <c r="E40" s="2" t="s">
        <v>6</v>
      </c>
      <c r="F40" s="2" t="s">
        <v>7</v>
      </c>
      <c r="G40" s="2" t="s">
        <v>8</v>
      </c>
      <c r="H40" s="1" t="s">
        <v>9</v>
      </c>
      <c r="I40" s="2" t="s">
        <v>10</v>
      </c>
      <c r="J40" s="4" t="s">
        <v>11</v>
      </c>
      <c r="K40" s="3" t="s">
        <v>12</v>
      </c>
      <c r="L40" s="7" t="s">
        <v>13</v>
      </c>
      <c r="O40" s="52" t="s">
        <v>19</v>
      </c>
    </row>
    <row r="41" spans="2:15" hidden="1">
      <c r="B41" s="5">
        <v>2001</v>
      </c>
      <c r="C41" s="55" t="e">
        <f>IF(#REF!=0,0,1)</f>
        <v>#REF!</v>
      </c>
      <c r="D41" s="56" t="e">
        <f>IF(#REF!=0,0,1)</f>
        <v>#REF!</v>
      </c>
      <c r="E41" s="56" t="e">
        <f>IF(#REF!=0,0,1)</f>
        <v>#REF!</v>
      </c>
      <c r="F41" s="56" t="e">
        <f>IF(#REF!=0,0,1)</f>
        <v>#REF!</v>
      </c>
      <c r="G41" s="56" t="e">
        <f>IF(#REF!=0,0,1)</f>
        <v>#REF!</v>
      </c>
      <c r="H41" s="40" t="e">
        <f>IF(#REF!=0,0,1)</f>
        <v>#REF!</v>
      </c>
      <c r="I41" s="56" t="e">
        <f>IF(#REF!=0,0,1)</f>
        <v>#REF!</v>
      </c>
      <c r="J41" s="57" t="e">
        <f>IF(#REF!=0,0,1)</f>
        <v>#REF!</v>
      </c>
      <c r="K41" s="58" t="e">
        <f>IF(#REF!=0,0,1)</f>
        <v>#REF!</v>
      </c>
      <c r="L41" s="38" t="e">
        <f>IF(#REF!=0,0,1)</f>
        <v>#REF!</v>
      </c>
      <c r="O41" s="35" t="e">
        <f>IF(#REF!="Y",1,0)</f>
        <v>#REF!</v>
      </c>
    </row>
    <row r="42" spans="2:15" hidden="1">
      <c r="B42" s="5">
        <f t="shared" ref="B42:B61" si="2">B41+1</f>
        <v>2002</v>
      </c>
      <c r="C42" s="55" t="e">
        <f>IF(#REF!=0,0,1)</f>
        <v>#REF!</v>
      </c>
      <c r="D42" s="56" t="e">
        <f>IF(#REF!=0,0,1)</f>
        <v>#REF!</v>
      </c>
      <c r="E42" s="56" t="e">
        <f>IF(#REF!=0,0,1)</f>
        <v>#REF!</v>
      </c>
      <c r="F42" s="56" t="e">
        <f>IF(#REF!=0,0,1)</f>
        <v>#REF!</v>
      </c>
      <c r="G42" s="56" t="e">
        <f>IF(#REF!=0,0,1)</f>
        <v>#REF!</v>
      </c>
      <c r="H42" s="40" t="e">
        <f>IF(#REF!=0,0,1)</f>
        <v>#REF!</v>
      </c>
      <c r="I42" s="56" t="e">
        <f>IF(#REF!=0,0,1)</f>
        <v>#REF!</v>
      </c>
      <c r="J42" s="57" t="e">
        <f>IF(#REF!=0,0,1)</f>
        <v>#REF!</v>
      </c>
      <c r="K42" s="58" t="e">
        <f>IF(#REF!=0,0,1)</f>
        <v>#REF!</v>
      </c>
      <c r="L42" s="38" t="e">
        <f>IF(#REF!=0,0,1)</f>
        <v>#REF!</v>
      </c>
      <c r="O42" s="36" t="e">
        <f>IF(#REF!="Y",1,0)</f>
        <v>#REF!</v>
      </c>
    </row>
    <row r="43" spans="2:15" hidden="1">
      <c r="B43" s="5">
        <f>B42+1</f>
        <v>2003</v>
      </c>
      <c r="C43" s="55" t="e">
        <f>IF(#REF!=0,0,1)</f>
        <v>#REF!</v>
      </c>
      <c r="D43" s="56" t="e">
        <f>IF(#REF!=0,0,1)</f>
        <v>#REF!</v>
      </c>
      <c r="E43" s="56" t="e">
        <f>IF(#REF!=0,0,1)</f>
        <v>#REF!</v>
      </c>
      <c r="F43" s="56" t="e">
        <f>IF(#REF!=0,0,1)</f>
        <v>#REF!</v>
      </c>
      <c r="G43" s="56" t="e">
        <f>IF(#REF!=0,0,1)</f>
        <v>#REF!</v>
      </c>
      <c r="H43" s="40" t="e">
        <f>IF(#REF!=0,0,1)</f>
        <v>#REF!</v>
      </c>
      <c r="I43" s="56" t="e">
        <f>IF(#REF!=0,0,1)</f>
        <v>#REF!</v>
      </c>
      <c r="J43" s="57" t="e">
        <f>IF(#REF!=0,0,1)</f>
        <v>#REF!</v>
      </c>
      <c r="K43" s="58" t="e">
        <f>IF(#REF!=0,0,1)</f>
        <v>#REF!</v>
      </c>
      <c r="L43" s="38" t="e">
        <f>IF(#REF!=0,0,1)</f>
        <v>#REF!</v>
      </c>
      <c r="O43" s="36" t="e">
        <f>IF(#REF!="Y",1,0)</f>
        <v>#REF!</v>
      </c>
    </row>
    <row r="44" spans="2:15" hidden="1" outlineLevel="1">
      <c r="B44" s="5">
        <f t="shared" si="2"/>
        <v>2004</v>
      </c>
      <c r="C44" s="55" t="e">
        <f>IF(#REF!=0,0,1)</f>
        <v>#REF!</v>
      </c>
      <c r="D44" s="56" t="e">
        <f>IF(#REF!=0,0,1)</f>
        <v>#REF!</v>
      </c>
      <c r="E44" s="56" t="e">
        <f>IF(#REF!=0,0,1)</f>
        <v>#REF!</v>
      </c>
      <c r="F44" s="56" t="e">
        <f>IF(#REF!=0,0,1)</f>
        <v>#REF!</v>
      </c>
      <c r="G44" s="56" t="e">
        <f>IF(#REF!=0,0,1)</f>
        <v>#REF!</v>
      </c>
      <c r="H44" s="40" t="e">
        <f>IF(#REF!=0,0,1)</f>
        <v>#REF!</v>
      </c>
      <c r="I44" s="56" t="e">
        <f>IF(#REF!=0,0,1)</f>
        <v>#REF!</v>
      </c>
      <c r="J44" s="57" t="e">
        <f>IF(#REF!=0,0,1)</f>
        <v>#REF!</v>
      </c>
      <c r="K44" s="58" t="e">
        <f>IF(#REF!=0,0,1)</f>
        <v>#REF!</v>
      </c>
      <c r="L44" s="38" t="e">
        <f>IF(#REF!=0,0,1)</f>
        <v>#REF!</v>
      </c>
      <c r="O44" s="36" t="e">
        <f>IF(#REF!="Y",1,0)</f>
        <v>#REF!</v>
      </c>
    </row>
    <row r="45" spans="2:15" hidden="1" outlineLevel="1">
      <c r="B45" s="5">
        <f t="shared" si="2"/>
        <v>2005</v>
      </c>
      <c r="C45" s="55" t="e">
        <f>IF(#REF!=0,0,1)</f>
        <v>#REF!</v>
      </c>
      <c r="D45" s="56" t="e">
        <f>IF(#REF!=0,0,1)</f>
        <v>#REF!</v>
      </c>
      <c r="E45" s="56" t="e">
        <f>IF(#REF!=0,0,1)</f>
        <v>#REF!</v>
      </c>
      <c r="F45" s="56" t="e">
        <f>IF(#REF!=0,0,1)</f>
        <v>#REF!</v>
      </c>
      <c r="G45" s="56" t="e">
        <f>IF(#REF!=0,0,1)</f>
        <v>#REF!</v>
      </c>
      <c r="H45" s="40" t="e">
        <f>IF(#REF!=0,0,1)</f>
        <v>#REF!</v>
      </c>
      <c r="I45" s="56" t="e">
        <f>IF(#REF!=0,0,1)</f>
        <v>#REF!</v>
      </c>
      <c r="J45" s="57" t="e">
        <f>IF(#REF!=0,0,1)</f>
        <v>#REF!</v>
      </c>
      <c r="K45" s="58" t="e">
        <f>IF(#REF!=0,0,1)</f>
        <v>#REF!</v>
      </c>
      <c r="L45" s="38" t="e">
        <f>IF(#REF!=0,0,1)</f>
        <v>#REF!</v>
      </c>
      <c r="O45" s="36" t="e">
        <f>IF(#REF!="Y",1,0)</f>
        <v>#REF!</v>
      </c>
    </row>
    <row r="46" spans="2:15" hidden="1" outlineLevel="1">
      <c r="B46" s="5">
        <f t="shared" si="2"/>
        <v>2006</v>
      </c>
      <c r="C46" s="55">
        <f t="shared" ref="C46:L46" si="3">IF(C7=0,0,1)</f>
        <v>1</v>
      </c>
      <c r="D46" s="56">
        <f t="shared" si="3"/>
        <v>0</v>
      </c>
      <c r="E46" s="56">
        <f t="shared" si="3"/>
        <v>1</v>
      </c>
      <c r="F46" s="56">
        <f t="shared" si="3"/>
        <v>1</v>
      </c>
      <c r="G46" s="56">
        <f t="shared" si="3"/>
        <v>1</v>
      </c>
      <c r="H46" s="40">
        <f t="shared" si="3"/>
        <v>1</v>
      </c>
      <c r="I46" s="56">
        <f t="shared" si="3"/>
        <v>1</v>
      </c>
      <c r="J46" s="57">
        <f t="shared" si="3"/>
        <v>1</v>
      </c>
      <c r="K46" s="58">
        <f t="shared" si="3"/>
        <v>1</v>
      </c>
      <c r="L46" s="38">
        <f t="shared" si="3"/>
        <v>1</v>
      </c>
      <c r="O46" s="36">
        <f t="shared" ref="O46:O61" si="4">IF(O7="Y",1,0)</f>
        <v>0</v>
      </c>
    </row>
    <row r="47" spans="2:15" hidden="1" outlineLevel="1">
      <c r="B47" s="5">
        <f t="shared" si="2"/>
        <v>2007</v>
      </c>
      <c r="C47" s="55">
        <f t="shared" ref="C47:L47" si="5">IF(C8=0,0,1)</f>
        <v>1</v>
      </c>
      <c r="D47" s="56">
        <f t="shared" si="5"/>
        <v>0</v>
      </c>
      <c r="E47" s="56">
        <f t="shared" si="5"/>
        <v>1</v>
      </c>
      <c r="F47" s="56">
        <f t="shared" si="5"/>
        <v>1</v>
      </c>
      <c r="G47" s="56">
        <f t="shared" si="5"/>
        <v>1</v>
      </c>
      <c r="H47" s="40">
        <f t="shared" si="5"/>
        <v>1</v>
      </c>
      <c r="I47" s="56">
        <f t="shared" si="5"/>
        <v>1</v>
      </c>
      <c r="J47" s="57">
        <f t="shared" si="5"/>
        <v>1</v>
      </c>
      <c r="K47" s="58">
        <f t="shared" si="5"/>
        <v>1</v>
      </c>
      <c r="L47" s="38">
        <f t="shared" si="5"/>
        <v>1</v>
      </c>
      <c r="O47" s="36">
        <f t="shared" si="4"/>
        <v>0</v>
      </c>
    </row>
    <row r="48" spans="2:15" hidden="1" outlineLevel="1">
      <c r="B48" s="5">
        <f t="shared" si="2"/>
        <v>2008</v>
      </c>
      <c r="C48" s="55">
        <f t="shared" ref="C48:L48" si="6">IF(C9=0,0,1)</f>
        <v>1</v>
      </c>
      <c r="D48" s="56">
        <f t="shared" si="6"/>
        <v>1</v>
      </c>
      <c r="E48" s="56">
        <f t="shared" si="6"/>
        <v>1</v>
      </c>
      <c r="F48" s="56">
        <f t="shared" si="6"/>
        <v>1</v>
      </c>
      <c r="G48" s="56">
        <f t="shared" si="6"/>
        <v>1</v>
      </c>
      <c r="H48" s="40">
        <f t="shared" si="6"/>
        <v>1</v>
      </c>
      <c r="I48" s="56">
        <f t="shared" si="6"/>
        <v>1</v>
      </c>
      <c r="J48" s="57">
        <f t="shared" si="6"/>
        <v>1</v>
      </c>
      <c r="K48" s="58">
        <f t="shared" si="6"/>
        <v>1</v>
      </c>
      <c r="L48" s="38">
        <f t="shared" si="6"/>
        <v>1</v>
      </c>
      <c r="O48" s="36">
        <f t="shared" si="4"/>
        <v>0</v>
      </c>
    </row>
    <row r="49" spans="2:15" hidden="1" outlineLevel="1">
      <c r="B49" s="5">
        <f>B48+1</f>
        <v>2009</v>
      </c>
      <c r="C49" s="55">
        <f t="shared" ref="C49:L49" si="7">IF(C10=0,0,1)</f>
        <v>1</v>
      </c>
      <c r="D49" s="56">
        <f t="shared" si="7"/>
        <v>1</v>
      </c>
      <c r="E49" s="56">
        <f t="shared" si="7"/>
        <v>1</v>
      </c>
      <c r="F49" s="56">
        <f t="shared" si="7"/>
        <v>1</v>
      </c>
      <c r="G49" s="56">
        <f t="shared" si="7"/>
        <v>1</v>
      </c>
      <c r="H49" s="40">
        <f t="shared" si="7"/>
        <v>1</v>
      </c>
      <c r="I49" s="56">
        <f t="shared" si="7"/>
        <v>1</v>
      </c>
      <c r="J49" s="57">
        <f t="shared" si="7"/>
        <v>1</v>
      </c>
      <c r="K49" s="58">
        <f t="shared" si="7"/>
        <v>1</v>
      </c>
      <c r="L49" s="38">
        <f t="shared" si="7"/>
        <v>1</v>
      </c>
      <c r="O49" s="36">
        <f t="shared" si="4"/>
        <v>0</v>
      </c>
    </row>
    <row r="50" spans="2:15" hidden="1" outlineLevel="1">
      <c r="B50" s="5">
        <f t="shared" si="2"/>
        <v>2010</v>
      </c>
      <c r="C50" s="55">
        <f t="shared" ref="C50:L50" si="8">IF(C11=0,0,1)</f>
        <v>1</v>
      </c>
      <c r="D50" s="56">
        <f t="shared" si="8"/>
        <v>1</v>
      </c>
      <c r="E50" s="56">
        <f t="shared" si="8"/>
        <v>1</v>
      </c>
      <c r="F50" s="56">
        <f t="shared" si="8"/>
        <v>1</v>
      </c>
      <c r="G50" s="56">
        <f t="shared" si="8"/>
        <v>1</v>
      </c>
      <c r="H50" s="40">
        <f t="shared" si="8"/>
        <v>1</v>
      </c>
      <c r="I50" s="56">
        <f t="shared" si="8"/>
        <v>1</v>
      </c>
      <c r="J50" s="57">
        <f t="shared" si="8"/>
        <v>1</v>
      </c>
      <c r="K50" s="58">
        <f t="shared" si="8"/>
        <v>1</v>
      </c>
      <c r="L50" s="38">
        <f t="shared" si="8"/>
        <v>1</v>
      </c>
      <c r="O50" s="36">
        <f t="shared" si="4"/>
        <v>0</v>
      </c>
    </row>
    <row r="51" spans="2:15" hidden="1" outlineLevel="1">
      <c r="B51" s="5">
        <f t="shared" si="2"/>
        <v>2011</v>
      </c>
      <c r="C51" s="55">
        <f t="shared" ref="C51:L51" si="9">IF(C12=0,0,1)</f>
        <v>1</v>
      </c>
      <c r="D51" s="56">
        <f t="shared" si="9"/>
        <v>1</v>
      </c>
      <c r="E51" s="56">
        <f t="shared" si="9"/>
        <v>1</v>
      </c>
      <c r="F51" s="56">
        <f t="shared" si="9"/>
        <v>1</v>
      </c>
      <c r="G51" s="56">
        <f t="shared" si="9"/>
        <v>1</v>
      </c>
      <c r="H51" s="40">
        <f t="shared" si="9"/>
        <v>1</v>
      </c>
      <c r="I51" s="56">
        <f t="shared" si="9"/>
        <v>1</v>
      </c>
      <c r="J51" s="57">
        <f t="shared" si="9"/>
        <v>1</v>
      </c>
      <c r="K51" s="58">
        <f t="shared" si="9"/>
        <v>1</v>
      </c>
      <c r="L51" s="38">
        <f t="shared" si="9"/>
        <v>1</v>
      </c>
      <c r="O51" s="36">
        <f t="shared" si="4"/>
        <v>0</v>
      </c>
    </row>
    <row r="52" spans="2:15" hidden="1" outlineLevel="1">
      <c r="B52" s="5">
        <f>B51+1</f>
        <v>2012</v>
      </c>
      <c r="C52" s="55">
        <f t="shared" ref="C52:L52" si="10">IF(C13=0,0,1)</f>
        <v>1</v>
      </c>
      <c r="D52" s="56">
        <f t="shared" si="10"/>
        <v>1</v>
      </c>
      <c r="E52" s="56">
        <f t="shared" si="10"/>
        <v>1</v>
      </c>
      <c r="F52" s="56">
        <f t="shared" si="10"/>
        <v>1</v>
      </c>
      <c r="G52" s="56">
        <f t="shared" si="10"/>
        <v>1</v>
      </c>
      <c r="H52" s="40">
        <f t="shared" si="10"/>
        <v>1</v>
      </c>
      <c r="I52" s="56">
        <f t="shared" si="10"/>
        <v>1</v>
      </c>
      <c r="J52" s="57">
        <f t="shared" si="10"/>
        <v>1</v>
      </c>
      <c r="K52" s="58">
        <f t="shared" si="10"/>
        <v>1</v>
      </c>
      <c r="L52" s="38">
        <f t="shared" si="10"/>
        <v>1</v>
      </c>
      <c r="O52" s="36">
        <f t="shared" si="4"/>
        <v>0</v>
      </c>
    </row>
    <row r="53" spans="2:15" hidden="1" outlineLevel="1">
      <c r="B53" s="5">
        <f t="shared" si="2"/>
        <v>2013</v>
      </c>
      <c r="C53" s="55">
        <f t="shared" ref="C53:L53" si="11">IF(C14=0,0,1)</f>
        <v>1</v>
      </c>
      <c r="D53" s="56">
        <f t="shared" si="11"/>
        <v>1</v>
      </c>
      <c r="E53" s="56">
        <f t="shared" si="11"/>
        <v>1</v>
      </c>
      <c r="F53" s="56">
        <f t="shared" si="11"/>
        <v>1</v>
      </c>
      <c r="G53" s="56">
        <f t="shared" si="11"/>
        <v>1</v>
      </c>
      <c r="H53" s="40">
        <f t="shared" si="11"/>
        <v>1</v>
      </c>
      <c r="I53" s="56">
        <f t="shared" si="11"/>
        <v>1</v>
      </c>
      <c r="J53" s="57">
        <f t="shared" si="11"/>
        <v>1</v>
      </c>
      <c r="K53" s="58">
        <f t="shared" si="11"/>
        <v>1</v>
      </c>
      <c r="L53" s="38">
        <f t="shared" si="11"/>
        <v>1</v>
      </c>
      <c r="O53" s="36">
        <f t="shared" si="4"/>
        <v>0</v>
      </c>
    </row>
    <row r="54" spans="2:15" hidden="1" outlineLevel="1">
      <c r="B54" s="5">
        <f t="shared" si="2"/>
        <v>2014</v>
      </c>
      <c r="C54" s="55">
        <f t="shared" ref="C54:L54" si="12">IF(C15=0,0,1)</f>
        <v>1</v>
      </c>
      <c r="D54" s="56">
        <f t="shared" si="12"/>
        <v>1</v>
      </c>
      <c r="E54" s="56">
        <f t="shared" si="12"/>
        <v>1</v>
      </c>
      <c r="F54" s="56">
        <f t="shared" si="12"/>
        <v>1</v>
      </c>
      <c r="G54" s="56">
        <f t="shared" si="12"/>
        <v>1</v>
      </c>
      <c r="H54" s="40">
        <f t="shared" si="12"/>
        <v>1</v>
      </c>
      <c r="I54" s="56">
        <f t="shared" si="12"/>
        <v>1</v>
      </c>
      <c r="J54" s="57">
        <f t="shared" si="12"/>
        <v>1</v>
      </c>
      <c r="K54" s="58">
        <f t="shared" si="12"/>
        <v>1</v>
      </c>
      <c r="L54" s="38">
        <f t="shared" si="12"/>
        <v>1</v>
      </c>
      <c r="O54" s="36">
        <f t="shared" si="4"/>
        <v>0</v>
      </c>
    </row>
    <row r="55" spans="2:15" hidden="1" outlineLevel="1">
      <c r="B55" s="5">
        <f t="shared" si="2"/>
        <v>2015</v>
      </c>
      <c r="C55" s="55">
        <f t="shared" ref="C55:L55" si="13">IF(C16=0,0,1)</f>
        <v>1</v>
      </c>
      <c r="D55" s="56">
        <f t="shared" si="13"/>
        <v>1</v>
      </c>
      <c r="E55" s="56">
        <f t="shared" si="13"/>
        <v>1</v>
      </c>
      <c r="F55" s="56">
        <f t="shared" si="13"/>
        <v>1</v>
      </c>
      <c r="G55" s="56">
        <f t="shared" si="13"/>
        <v>1</v>
      </c>
      <c r="H55" s="40">
        <f t="shared" si="13"/>
        <v>1</v>
      </c>
      <c r="I55" s="56">
        <f t="shared" si="13"/>
        <v>1</v>
      </c>
      <c r="J55" s="57">
        <f t="shared" si="13"/>
        <v>1</v>
      </c>
      <c r="K55" s="58">
        <f t="shared" si="13"/>
        <v>1</v>
      </c>
      <c r="L55" s="38">
        <f t="shared" si="13"/>
        <v>1</v>
      </c>
      <c r="O55" s="36">
        <f t="shared" si="4"/>
        <v>0</v>
      </c>
    </row>
    <row r="56" spans="2:15" hidden="1" outlineLevel="1">
      <c r="B56" s="5">
        <f t="shared" si="2"/>
        <v>2016</v>
      </c>
      <c r="C56" s="55">
        <f t="shared" ref="C56:L56" si="14">IF(C17=0,0,1)</f>
        <v>1</v>
      </c>
      <c r="D56" s="56">
        <f t="shared" si="14"/>
        <v>1</v>
      </c>
      <c r="E56" s="56">
        <f t="shared" si="14"/>
        <v>1</v>
      </c>
      <c r="F56" s="56">
        <f t="shared" si="14"/>
        <v>1</v>
      </c>
      <c r="G56" s="56">
        <f t="shared" si="14"/>
        <v>1</v>
      </c>
      <c r="H56" s="40">
        <f t="shared" si="14"/>
        <v>1</v>
      </c>
      <c r="I56" s="56">
        <f t="shared" si="14"/>
        <v>1</v>
      </c>
      <c r="J56" s="57">
        <f t="shared" si="14"/>
        <v>1</v>
      </c>
      <c r="K56" s="58">
        <f t="shared" si="14"/>
        <v>1</v>
      </c>
      <c r="L56" s="38">
        <f t="shared" si="14"/>
        <v>1</v>
      </c>
      <c r="O56" s="36">
        <f t="shared" si="4"/>
        <v>0</v>
      </c>
    </row>
    <row r="57" spans="2:15" hidden="1" outlineLevel="1">
      <c r="B57" s="5">
        <f t="shared" si="2"/>
        <v>2017</v>
      </c>
      <c r="C57" s="55">
        <f t="shared" ref="C57:L57" si="15">IF(C18=0,0,1)</f>
        <v>1</v>
      </c>
      <c r="D57" s="56">
        <f t="shared" si="15"/>
        <v>1</v>
      </c>
      <c r="E57" s="56">
        <f t="shared" si="15"/>
        <v>1</v>
      </c>
      <c r="F57" s="56">
        <f t="shared" si="15"/>
        <v>1</v>
      </c>
      <c r="G57" s="56">
        <f t="shared" si="15"/>
        <v>1</v>
      </c>
      <c r="H57" s="40">
        <f t="shared" si="15"/>
        <v>1</v>
      </c>
      <c r="I57" s="56">
        <f t="shared" si="15"/>
        <v>1</v>
      </c>
      <c r="J57" s="57">
        <f t="shared" si="15"/>
        <v>1</v>
      </c>
      <c r="K57" s="58">
        <f t="shared" si="15"/>
        <v>1</v>
      </c>
      <c r="L57" s="38">
        <f t="shared" si="15"/>
        <v>1</v>
      </c>
      <c r="O57" s="36">
        <f t="shared" si="4"/>
        <v>0</v>
      </c>
    </row>
    <row r="58" spans="2:15" hidden="1" outlineLevel="1">
      <c r="B58" s="5">
        <f t="shared" si="2"/>
        <v>2018</v>
      </c>
      <c r="C58" s="55">
        <f t="shared" ref="C58:L58" si="16">IF(C19=0,0,1)</f>
        <v>1</v>
      </c>
      <c r="D58" s="56">
        <f t="shared" si="16"/>
        <v>1</v>
      </c>
      <c r="E58" s="56">
        <f t="shared" si="16"/>
        <v>1</v>
      </c>
      <c r="F58" s="56">
        <f t="shared" si="16"/>
        <v>1</v>
      </c>
      <c r="G58" s="56">
        <f t="shared" si="16"/>
        <v>1</v>
      </c>
      <c r="H58" s="40">
        <f t="shared" si="16"/>
        <v>1</v>
      </c>
      <c r="I58" s="56">
        <f t="shared" si="16"/>
        <v>1</v>
      </c>
      <c r="J58" s="57">
        <f t="shared" si="16"/>
        <v>1</v>
      </c>
      <c r="K58" s="58">
        <f t="shared" si="16"/>
        <v>1</v>
      </c>
      <c r="L58" s="38">
        <f t="shared" si="16"/>
        <v>1</v>
      </c>
      <c r="O58" s="36">
        <f t="shared" si="4"/>
        <v>0</v>
      </c>
    </row>
    <row r="59" spans="2:15" hidden="1" outlineLevel="1">
      <c r="B59" s="5">
        <f t="shared" si="2"/>
        <v>2019</v>
      </c>
      <c r="C59" s="55">
        <f t="shared" ref="C59:L59" si="17">IF(C20=0,0,1)</f>
        <v>1</v>
      </c>
      <c r="D59" s="56">
        <f t="shared" si="17"/>
        <v>1</v>
      </c>
      <c r="E59" s="56">
        <f t="shared" si="17"/>
        <v>1</v>
      </c>
      <c r="F59" s="56">
        <f t="shared" si="17"/>
        <v>1</v>
      </c>
      <c r="G59" s="56">
        <f t="shared" si="17"/>
        <v>1</v>
      </c>
      <c r="H59" s="40">
        <f t="shared" si="17"/>
        <v>1</v>
      </c>
      <c r="I59" s="56">
        <f t="shared" si="17"/>
        <v>1</v>
      </c>
      <c r="J59" s="57">
        <f t="shared" si="17"/>
        <v>1</v>
      </c>
      <c r="K59" s="58">
        <f t="shared" si="17"/>
        <v>1</v>
      </c>
      <c r="L59" s="38">
        <f t="shared" si="17"/>
        <v>1</v>
      </c>
      <c r="O59" s="36">
        <f t="shared" si="4"/>
        <v>0</v>
      </c>
    </row>
    <row r="60" spans="2:15" hidden="1" outlineLevel="1">
      <c r="B60" s="5">
        <f t="shared" si="2"/>
        <v>2020</v>
      </c>
      <c r="C60" s="55">
        <f t="shared" ref="C60:L60" si="18">IF(C21=0,0,1)</f>
        <v>1</v>
      </c>
      <c r="D60" s="56">
        <f t="shared" si="18"/>
        <v>1</v>
      </c>
      <c r="E60" s="56">
        <f t="shared" si="18"/>
        <v>1</v>
      </c>
      <c r="F60" s="56">
        <f t="shared" si="18"/>
        <v>1</v>
      </c>
      <c r="G60" s="56">
        <f t="shared" si="18"/>
        <v>1</v>
      </c>
      <c r="H60" s="40">
        <f t="shared" si="18"/>
        <v>1</v>
      </c>
      <c r="I60" s="56">
        <f t="shared" si="18"/>
        <v>1</v>
      </c>
      <c r="J60" s="57">
        <f t="shared" si="18"/>
        <v>1</v>
      </c>
      <c r="K60" s="58">
        <f t="shared" si="18"/>
        <v>1</v>
      </c>
      <c r="L60" s="38">
        <f t="shared" si="18"/>
        <v>1</v>
      </c>
      <c r="O60" s="36">
        <f t="shared" si="4"/>
        <v>0</v>
      </c>
    </row>
    <row r="61" spans="2:15" hidden="1" outlineLevel="1">
      <c r="B61" s="6">
        <f t="shared" si="2"/>
        <v>2021</v>
      </c>
      <c r="C61" s="59">
        <f t="shared" ref="C61:L61" si="19">IF(C22=0,0,1)</f>
        <v>1</v>
      </c>
      <c r="D61" s="60">
        <f t="shared" si="19"/>
        <v>1</v>
      </c>
      <c r="E61" s="60">
        <f t="shared" si="19"/>
        <v>1</v>
      </c>
      <c r="F61" s="60">
        <f t="shared" si="19"/>
        <v>1</v>
      </c>
      <c r="G61" s="60">
        <f t="shared" si="19"/>
        <v>1</v>
      </c>
      <c r="H61" s="41">
        <f t="shared" si="19"/>
        <v>1</v>
      </c>
      <c r="I61" s="60">
        <f t="shared" si="19"/>
        <v>1</v>
      </c>
      <c r="J61" s="61">
        <f t="shared" si="19"/>
        <v>1</v>
      </c>
      <c r="K61" s="62">
        <f t="shared" si="19"/>
        <v>1</v>
      </c>
      <c r="L61" s="39">
        <f t="shared" si="19"/>
        <v>1</v>
      </c>
      <c r="O61" s="37">
        <f t="shared" si="4"/>
        <v>0</v>
      </c>
    </row>
    <row r="62" spans="2:15" hidden="1" outlineLevel="1"/>
    <row r="63" spans="2:15" hidden="1" outlineLevel="1"/>
    <row r="64" spans="2:15" hidden="1" outlineLevel="1"/>
    <row r="65" hidden="1" collapsed="1"/>
  </sheetData>
  <mergeCells count="1">
    <mergeCell ref="B5:L5"/>
  </mergeCells>
  <dataValidations count="3">
    <dataValidation type="date" allowBlank="1" showInputMessage="1" showErrorMessage="1" errorTitle="Must be a date" error="dd/mm/yy format between 01/01/2000 and 31/12/2021" sqref="C3" xr:uid="{00000000-0002-0000-0300-000000000000}">
      <formula1>36526</formula1>
      <formula2>44561</formula2>
    </dataValidation>
    <dataValidation type="list" showInputMessage="1" showErrorMessage="1" sqref="P7:P27" xr:uid="{13B4B3B7-E7A4-4CBD-9228-7AE80B6F43C0}">
      <formula1>"Y,N"</formula1>
    </dataValidation>
    <dataValidation type="whole" operator="greaterThanOrEqual" allowBlank="1" showInputMessage="1" showErrorMessage="1" errorTitle="Whole number" error="Must be a whole number 0 or greater" sqref="C7:L27" xr:uid="{3A51ED25-A1ED-4698-A48F-E814895AF345}">
      <formula1>0</formula1>
    </dataValidation>
  </dataValidations>
  <pageMargins left="0.7" right="0.7" top="0.75" bottom="0.75" header="0.3" footer="0.3"/>
  <pageSetup scale="62" orientation="landscape" r:id="rId1"/>
  <rowBreaks count="1" manualBreakCount="1">
    <brk id="22" min="1" max="11" man="1"/>
  </rowBreaks>
  <colBreaks count="1" manualBreakCount="1">
    <brk id="11" min="2" max="3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fitToPage="1"/>
  </sheetPr>
  <dimension ref="A1:AB65"/>
  <sheetViews>
    <sheetView showGridLines="0" zoomScale="60" zoomScaleNormal="60" workbookViewId="0">
      <selection activeCell="I31" sqref="I31"/>
    </sheetView>
  </sheetViews>
  <sheetFormatPr defaultColWidth="0" defaultRowHeight="12.75" zeroHeight="1" outlineLevelRow="1"/>
  <cols>
    <col min="1" max="1" width="3.7109375" customWidth="1"/>
    <col min="2" max="12" width="16.7109375" customWidth="1"/>
    <col min="13" max="13" width="7.140625" customWidth="1"/>
    <col min="14" max="15" width="16.7109375" customWidth="1"/>
    <col min="16" max="16" width="9.140625" customWidth="1"/>
    <col min="17" max="28" width="0" hidden="1" customWidth="1"/>
    <col min="29" max="16384" width="9.140625" hidden="1"/>
  </cols>
  <sheetData>
    <row r="1" spans="1:15" ht="15.75">
      <c r="A1" s="31" t="s">
        <v>26</v>
      </c>
    </row>
    <row r="2" spans="1:15"/>
    <row r="3" spans="1:15">
      <c r="B3" s="10" t="s">
        <v>1</v>
      </c>
      <c r="C3" s="53">
        <v>44561</v>
      </c>
    </row>
    <row r="4" spans="1:15"/>
    <row r="5" spans="1:15">
      <c r="B5" s="299" t="s">
        <v>27</v>
      </c>
      <c r="C5" s="300"/>
      <c r="D5" s="300"/>
      <c r="E5" s="300"/>
      <c r="F5" s="300"/>
      <c r="G5" s="300"/>
      <c r="H5" s="300"/>
      <c r="I5" s="300"/>
      <c r="J5" s="300"/>
      <c r="K5" s="300"/>
      <c r="L5" s="301"/>
    </row>
    <row r="6" spans="1:15" ht="43.35" customHeight="1">
      <c r="B6" s="1" t="s">
        <v>3</v>
      </c>
      <c r="C6" s="1" t="s">
        <v>4</v>
      </c>
      <c r="D6" s="2" t="s">
        <v>5</v>
      </c>
      <c r="E6" s="2" t="s">
        <v>6</v>
      </c>
      <c r="F6" s="2" t="s">
        <v>7</v>
      </c>
      <c r="G6" s="2" t="s">
        <v>8</v>
      </c>
      <c r="H6" s="1" t="s">
        <v>9</v>
      </c>
      <c r="I6" s="2" t="s">
        <v>10</v>
      </c>
      <c r="J6" s="4" t="s">
        <v>11</v>
      </c>
      <c r="K6" s="3" t="s">
        <v>12</v>
      </c>
      <c r="L6" s="7" t="s">
        <v>13</v>
      </c>
      <c r="N6" s="241" t="s">
        <v>97</v>
      </c>
      <c r="O6" s="242" t="s">
        <v>99</v>
      </c>
    </row>
    <row r="7" spans="1:15">
      <c r="B7" s="5">
        <v>2001</v>
      </c>
      <c r="C7" s="214">
        <v>1468</v>
      </c>
      <c r="D7" s="215">
        <v>8</v>
      </c>
      <c r="E7" s="215">
        <v>927</v>
      </c>
      <c r="F7" s="215">
        <v>56</v>
      </c>
      <c r="G7" s="215">
        <v>129</v>
      </c>
      <c r="H7" s="214">
        <v>1120</v>
      </c>
      <c r="I7" s="215">
        <v>664</v>
      </c>
      <c r="J7" s="216">
        <v>1784</v>
      </c>
      <c r="K7" s="217">
        <v>102</v>
      </c>
      <c r="L7" s="218">
        <v>1886</v>
      </c>
      <c r="N7" s="243">
        <v>9</v>
      </c>
      <c r="O7" s="243">
        <v>5</v>
      </c>
    </row>
    <row r="8" spans="1:15">
      <c r="B8" s="5">
        <f t="shared" ref="B8:B21" si="0">B7+1</f>
        <v>2002</v>
      </c>
      <c r="C8" s="214">
        <v>1950</v>
      </c>
      <c r="D8" s="215">
        <v>15</v>
      </c>
      <c r="E8" s="215">
        <v>1054</v>
      </c>
      <c r="F8" s="215">
        <v>70</v>
      </c>
      <c r="G8" s="215">
        <v>145</v>
      </c>
      <c r="H8" s="214">
        <v>1284</v>
      </c>
      <c r="I8" s="215">
        <v>634</v>
      </c>
      <c r="J8" s="216">
        <v>1918</v>
      </c>
      <c r="K8" s="217">
        <v>99</v>
      </c>
      <c r="L8" s="218">
        <v>2017</v>
      </c>
      <c r="N8" s="244">
        <v>10</v>
      </c>
      <c r="O8" s="244">
        <v>6</v>
      </c>
    </row>
    <row r="9" spans="1:15">
      <c r="B9" s="5">
        <f t="shared" si="0"/>
        <v>2003</v>
      </c>
      <c r="C9" s="214">
        <v>2961</v>
      </c>
      <c r="D9" s="215">
        <v>10</v>
      </c>
      <c r="E9" s="215">
        <v>1145</v>
      </c>
      <c r="F9" s="215">
        <v>83</v>
      </c>
      <c r="G9" s="215">
        <v>259</v>
      </c>
      <c r="H9" s="214">
        <v>1497</v>
      </c>
      <c r="I9" s="215">
        <v>979</v>
      </c>
      <c r="J9" s="216">
        <v>2476</v>
      </c>
      <c r="K9" s="217">
        <v>147</v>
      </c>
      <c r="L9" s="218">
        <v>2623</v>
      </c>
      <c r="N9" s="244">
        <v>10</v>
      </c>
      <c r="O9" s="244">
        <v>6</v>
      </c>
    </row>
    <row r="10" spans="1:15">
      <c r="B10" s="5">
        <f t="shared" si="0"/>
        <v>2004</v>
      </c>
      <c r="C10" s="214">
        <v>3100</v>
      </c>
      <c r="D10" s="215">
        <v>21</v>
      </c>
      <c r="E10" s="215">
        <v>1070</v>
      </c>
      <c r="F10" s="215">
        <v>101</v>
      </c>
      <c r="G10" s="215">
        <v>300</v>
      </c>
      <c r="H10" s="214">
        <v>1492</v>
      </c>
      <c r="I10" s="215">
        <v>956</v>
      </c>
      <c r="J10" s="216">
        <v>2448</v>
      </c>
      <c r="K10" s="217">
        <v>140</v>
      </c>
      <c r="L10" s="218">
        <v>2588</v>
      </c>
      <c r="N10" s="244">
        <v>10</v>
      </c>
      <c r="O10" s="244">
        <v>8</v>
      </c>
    </row>
    <row r="11" spans="1:15">
      <c r="B11" s="5">
        <f t="shared" si="0"/>
        <v>2005</v>
      </c>
      <c r="C11" s="214">
        <v>1534</v>
      </c>
      <c r="D11" s="215">
        <v>34</v>
      </c>
      <c r="E11" s="215">
        <v>1092</v>
      </c>
      <c r="F11" s="215">
        <v>107</v>
      </c>
      <c r="G11" s="215">
        <v>361</v>
      </c>
      <c r="H11" s="214">
        <v>1594</v>
      </c>
      <c r="I11" s="215">
        <v>946</v>
      </c>
      <c r="J11" s="216">
        <v>2540</v>
      </c>
      <c r="K11" s="217">
        <v>186</v>
      </c>
      <c r="L11" s="218">
        <v>2726</v>
      </c>
      <c r="N11" s="244">
        <v>10</v>
      </c>
      <c r="O11" s="244">
        <v>8</v>
      </c>
    </row>
    <row r="12" spans="1:15">
      <c r="B12" s="5">
        <f t="shared" si="0"/>
        <v>2006</v>
      </c>
      <c r="C12" s="214">
        <v>501</v>
      </c>
      <c r="D12" s="215">
        <v>16</v>
      </c>
      <c r="E12" s="215">
        <v>907</v>
      </c>
      <c r="F12" s="215">
        <v>146</v>
      </c>
      <c r="G12" s="215">
        <v>356</v>
      </c>
      <c r="H12" s="214">
        <v>1425</v>
      </c>
      <c r="I12" s="215">
        <v>1313</v>
      </c>
      <c r="J12" s="216">
        <v>2738</v>
      </c>
      <c r="K12" s="217">
        <v>145</v>
      </c>
      <c r="L12" s="218">
        <v>2883</v>
      </c>
      <c r="N12" s="244">
        <v>11</v>
      </c>
      <c r="O12" s="244">
        <v>8</v>
      </c>
    </row>
    <row r="13" spans="1:15">
      <c r="B13" s="5">
        <f>B12+1</f>
        <v>2007</v>
      </c>
      <c r="C13" s="214">
        <v>183</v>
      </c>
      <c r="D13" s="215">
        <v>3</v>
      </c>
      <c r="E13" s="215">
        <v>694</v>
      </c>
      <c r="F13" s="215">
        <v>161</v>
      </c>
      <c r="G13" s="215">
        <v>268</v>
      </c>
      <c r="H13" s="214">
        <v>1126</v>
      </c>
      <c r="I13" s="215">
        <v>1449</v>
      </c>
      <c r="J13" s="216">
        <v>2575</v>
      </c>
      <c r="K13" s="217">
        <v>88</v>
      </c>
      <c r="L13" s="218">
        <v>2663</v>
      </c>
      <c r="N13" s="244">
        <v>11</v>
      </c>
      <c r="O13" s="244">
        <v>10</v>
      </c>
    </row>
    <row r="14" spans="1:15">
      <c r="B14" s="5">
        <f t="shared" si="0"/>
        <v>2008</v>
      </c>
      <c r="C14" s="214">
        <v>80</v>
      </c>
      <c r="D14" s="215">
        <v>12</v>
      </c>
      <c r="E14" s="215">
        <v>704</v>
      </c>
      <c r="F14" s="215">
        <v>146</v>
      </c>
      <c r="G14" s="215">
        <v>300</v>
      </c>
      <c r="H14" s="214">
        <v>1162</v>
      </c>
      <c r="I14" s="215">
        <v>1758</v>
      </c>
      <c r="J14" s="216">
        <v>2920</v>
      </c>
      <c r="K14" s="217">
        <v>78</v>
      </c>
      <c r="L14" s="218">
        <v>2998</v>
      </c>
      <c r="N14" s="244">
        <v>11</v>
      </c>
      <c r="O14" s="244">
        <v>10</v>
      </c>
    </row>
    <row r="15" spans="1:15">
      <c r="B15" s="5">
        <f t="shared" si="0"/>
        <v>2009</v>
      </c>
      <c r="C15" s="214">
        <v>338</v>
      </c>
      <c r="D15" s="215">
        <v>60</v>
      </c>
      <c r="E15" s="215">
        <v>661</v>
      </c>
      <c r="F15" s="215">
        <v>171</v>
      </c>
      <c r="G15" s="215">
        <v>336</v>
      </c>
      <c r="H15" s="214">
        <v>1228</v>
      </c>
      <c r="I15" s="215">
        <v>1818</v>
      </c>
      <c r="J15" s="216">
        <v>3046</v>
      </c>
      <c r="K15" s="217">
        <v>68</v>
      </c>
      <c r="L15" s="218">
        <v>3114</v>
      </c>
      <c r="N15" s="244">
        <v>11</v>
      </c>
      <c r="O15" s="244">
        <v>10</v>
      </c>
    </row>
    <row r="16" spans="1:15">
      <c r="B16" s="5">
        <f t="shared" si="0"/>
        <v>2010</v>
      </c>
      <c r="C16" s="214">
        <v>245</v>
      </c>
      <c r="D16" s="215">
        <v>43</v>
      </c>
      <c r="E16" s="215">
        <v>728</v>
      </c>
      <c r="F16" s="215">
        <v>197</v>
      </c>
      <c r="G16" s="215">
        <v>328</v>
      </c>
      <c r="H16" s="214">
        <v>1296</v>
      </c>
      <c r="I16" s="215">
        <v>1864</v>
      </c>
      <c r="J16" s="216">
        <v>3160</v>
      </c>
      <c r="K16" s="217">
        <v>38</v>
      </c>
      <c r="L16" s="218">
        <v>3198</v>
      </c>
      <c r="N16" s="244">
        <v>11</v>
      </c>
      <c r="O16" s="244">
        <v>10</v>
      </c>
    </row>
    <row r="17" spans="2:15">
      <c r="B17" s="5">
        <f t="shared" si="0"/>
        <v>2011</v>
      </c>
      <c r="C17" s="214">
        <v>315</v>
      </c>
      <c r="D17" s="215">
        <v>49</v>
      </c>
      <c r="E17" s="215">
        <v>784</v>
      </c>
      <c r="F17" s="215">
        <v>260</v>
      </c>
      <c r="G17" s="215">
        <v>402</v>
      </c>
      <c r="H17" s="214">
        <v>1495</v>
      </c>
      <c r="I17" s="215">
        <v>2084</v>
      </c>
      <c r="J17" s="216">
        <v>3579</v>
      </c>
      <c r="K17" s="217">
        <v>16</v>
      </c>
      <c r="L17" s="218">
        <v>3595</v>
      </c>
      <c r="N17" s="244">
        <v>11</v>
      </c>
      <c r="O17" s="244">
        <v>10</v>
      </c>
    </row>
    <row r="18" spans="2:15">
      <c r="B18" s="5">
        <f t="shared" si="0"/>
        <v>2012</v>
      </c>
      <c r="C18" s="214">
        <v>740</v>
      </c>
      <c r="D18" s="215">
        <v>157</v>
      </c>
      <c r="E18" s="215">
        <v>815</v>
      </c>
      <c r="F18" s="215">
        <v>243</v>
      </c>
      <c r="G18" s="215">
        <v>488</v>
      </c>
      <c r="H18" s="214">
        <v>1703</v>
      </c>
      <c r="I18" s="215">
        <v>2093</v>
      </c>
      <c r="J18" s="216">
        <v>3796</v>
      </c>
      <c r="K18" s="217">
        <v>12</v>
      </c>
      <c r="L18" s="218">
        <v>3808</v>
      </c>
      <c r="N18" s="244">
        <v>11</v>
      </c>
      <c r="O18" s="244">
        <v>11</v>
      </c>
    </row>
    <row r="19" spans="2:15">
      <c r="B19" s="5">
        <f t="shared" si="0"/>
        <v>2013</v>
      </c>
      <c r="C19" s="214">
        <v>677</v>
      </c>
      <c r="D19" s="215">
        <v>154</v>
      </c>
      <c r="E19" s="215">
        <v>767</v>
      </c>
      <c r="F19" s="215">
        <v>215</v>
      </c>
      <c r="G19" s="215">
        <v>478</v>
      </c>
      <c r="H19" s="214">
        <v>1614</v>
      </c>
      <c r="I19" s="215">
        <v>2092</v>
      </c>
      <c r="J19" s="216">
        <v>3706</v>
      </c>
      <c r="K19" s="217">
        <v>6</v>
      </c>
      <c r="L19" s="218">
        <v>3712</v>
      </c>
      <c r="N19" s="244">
        <v>11</v>
      </c>
      <c r="O19" s="244">
        <v>11</v>
      </c>
    </row>
    <row r="20" spans="2:15">
      <c r="B20" s="5">
        <f t="shared" si="0"/>
        <v>2014</v>
      </c>
      <c r="C20" s="214">
        <v>734</v>
      </c>
      <c r="D20" s="215">
        <v>165</v>
      </c>
      <c r="E20" s="215">
        <v>769</v>
      </c>
      <c r="F20" s="215">
        <v>225</v>
      </c>
      <c r="G20" s="215">
        <v>410</v>
      </c>
      <c r="H20" s="214">
        <v>1569</v>
      </c>
      <c r="I20" s="215">
        <v>2034</v>
      </c>
      <c r="J20" s="216">
        <v>3603</v>
      </c>
      <c r="K20" s="217">
        <v>13</v>
      </c>
      <c r="L20" s="218">
        <v>3616</v>
      </c>
      <c r="N20" s="244">
        <v>11</v>
      </c>
      <c r="O20" s="244">
        <v>11</v>
      </c>
    </row>
    <row r="21" spans="2:15">
      <c r="B21" s="5">
        <f t="shared" si="0"/>
        <v>2015</v>
      </c>
      <c r="C21" s="214">
        <v>770</v>
      </c>
      <c r="D21" s="215">
        <v>136</v>
      </c>
      <c r="E21" s="215">
        <v>694</v>
      </c>
      <c r="F21" s="215">
        <v>188</v>
      </c>
      <c r="G21" s="215">
        <v>431</v>
      </c>
      <c r="H21" s="214">
        <v>1449</v>
      </c>
      <c r="I21" s="215">
        <v>2084</v>
      </c>
      <c r="J21" s="216">
        <v>3533</v>
      </c>
      <c r="K21" s="217">
        <v>8</v>
      </c>
      <c r="L21" s="218">
        <v>3541</v>
      </c>
      <c r="N21" s="244">
        <v>11</v>
      </c>
      <c r="O21" s="244">
        <v>11</v>
      </c>
    </row>
    <row r="22" spans="2:15">
      <c r="B22" s="5">
        <f t="shared" ref="B22:B27" si="1">B21+1</f>
        <v>2016</v>
      </c>
      <c r="C22" s="214">
        <v>614</v>
      </c>
      <c r="D22" s="215">
        <v>149</v>
      </c>
      <c r="E22" s="215">
        <v>620</v>
      </c>
      <c r="F22" s="215">
        <v>167</v>
      </c>
      <c r="G22" s="215">
        <v>351</v>
      </c>
      <c r="H22" s="214">
        <v>1287</v>
      </c>
      <c r="I22" s="215">
        <v>1863</v>
      </c>
      <c r="J22" s="216">
        <v>3150</v>
      </c>
      <c r="K22" s="217">
        <v>8</v>
      </c>
      <c r="L22" s="218">
        <v>3158</v>
      </c>
      <c r="N22" s="244">
        <v>11</v>
      </c>
      <c r="O22" s="244">
        <v>11</v>
      </c>
    </row>
    <row r="23" spans="2:15">
      <c r="B23" s="5">
        <f t="shared" si="1"/>
        <v>2017</v>
      </c>
      <c r="C23" s="214">
        <v>714</v>
      </c>
      <c r="D23" s="215">
        <v>207</v>
      </c>
      <c r="E23" s="215">
        <v>594</v>
      </c>
      <c r="F23" s="215">
        <v>143</v>
      </c>
      <c r="G23" s="215">
        <v>331</v>
      </c>
      <c r="H23" s="214">
        <v>1275</v>
      </c>
      <c r="I23" s="215">
        <v>1559</v>
      </c>
      <c r="J23" s="216">
        <v>2834</v>
      </c>
      <c r="K23" s="217">
        <v>13</v>
      </c>
      <c r="L23" s="218">
        <v>2847</v>
      </c>
      <c r="N23" s="244">
        <v>11</v>
      </c>
      <c r="O23" s="244">
        <v>11</v>
      </c>
    </row>
    <row r="24" spans="2:15">
      <c r="B24" s="5">
        <f t="shared" si="1"/>
        <v>2018</v>
      </c>
      <c r="C24" s="214">
        <v>472</v>
      </c>
      <c r="D24" s="215">
        <v>164</v>
      </c>
      <c r="E24" s="215">
        <v>446</v>
      </c>
      <c r="F24" s="215">
        <v>102</v>
      </c>
      <c r="G24" s="215">
        <v>267</v>
      </c>
      <c r="H24" s="214">
        <v>979</v>
      </c>
      <c r="I24" s="215">
        <v>1305</v>
      </c>
      <c r="J24" s="216">
        <v>2284</v>
      </c>
      <c r="K24" s="217">
        <v>12</v>
      </c>
      <c r="L24" s="218">
        <v>2296</v>
      </c>
      <c r="N24" s="244">
        <v>11</v>
      </c>
      <c r="O24" s="244">
        <v>11</v>
      </c>
    </row>
    <row r="25" spans="2:15">
      <c r="B25" s="5">
        <f t="shared" si="1"/>
        <v>2019</v>
      </c>
      <c r="C25" s="214">
        <v>368</v>
      </c>
      <c r="D25" s="215">
        <v>140</v>
      </c>
      <c r="E25" s="215">
        <v>358</v>
      </c>
      <c r="F25" s="215">
        <v>110</v>
      </c>
      <c r="G25" s="215">
        <v>188</v>
      </c>
      <c r="H25" s="214">
        <v>796</v>
      </c>
      <c r="I25" s="215">
        <v>840</v>
      </c>
      <c r="J25" s="216">
        <v>1636</v>
      </c>
      <c r="K25" s="217">
        <v>4</v>
      </c>
      <c r="L25" s="218">
        <v>1640</v>
      </c>
      <c r="N25" s="244">
        <v>11</v>
      </c>
      <c r="O25" s="244">
        <v>11</v>
      </c>
    </row>
    <row r="26" spans="2:15">
      <c r="B26" s="5">
        <f t="shared" si="1"/>
        <v>2020</v>
      </c>
      <c r="C26" s="214">
        <v>199</v>
      </c>
      <c r="D26" s="215">
        <v>94</v>
      </c>
      <c r="E26" s="215">
        <v>130</v>
      </c>
      <c r="F26" s="215">
        <v>38</v>
      </c>
      <c r="G26" s="215">
        <v>95</v>
      </c>
      <c r="H26" s="214">
        <v>357</v>
      </c>
      <c r="I26" s="215">
        <v>462</v>
      </c>
      <c r="J26" s="216">
        <v>819</v>
      </c>
      <c r="K26" s="217">
        <v>4</v>
      </c>
      <c r="L26" s="218">
        <v>823</v>
      </c>
      <c r="N26" s="244">
        <v>11</v>
      </c>
      <c r="O26" s="244">
        <v>11</v>
      </c>
    </row>
    <row r="27" spans="2:15">
      <c r="B27" s="6">
        <f t="shared" si="1"/>
        <v>2021</v>
      </c>
      <c r="C27" s="239">
        <v>102</v>
      </c>
      <c r="D27" s="240">
        <v>85</v>
      </c>
      <c r="E27" s="240">
        <v>115</v>
      </c>
      <c r="F27" s="240">
        <v>27</v>
      </c>
      <c r="G27" s="240">
        <v>38</v>
      </c>
      <c r="H27" s="214">
        <v>500</v>
      </c>
      <c r="I27" s="215">
        <v>280.09090909090912</v>
      </c>
      <c r="J27" s="216">
        <v>780.09090909090912</v>
      </c>
      <c r="K27" s="217">
        <v>1</v>
      </c>
      <c r="L27" s="218">
        <v>781.09090909090912</v>
      </c>
      <c r="N27" s="245">
        <v>11</v>
      </c>
      <c r="O27" s="245">
        <v>11</v>
      </c>
    </row>
    <row r="28" spans="2:15">
      <c r="B28" s="6" t="s">
        <v>13</v>
      </c>
      <c r="C28" s="15">
        <f>SUM(C7:C27)</f>
        <v>18065</v>
      </c>
      <c r="D28" s="18">
        <f t="shared" ref="D28:L28" si="2">SUM(D7:D27)</f>
        <v>1722</v>
      </c>
      <c r="E28" s="13">
        <f t="shared" si="2"/>
        <v>15074</v>
      </c>
      <c r="F28" s="13">
        <f t="shared" si="2"/>
        <v>2956</v>
      </c>
      <c r="G28" s="13">
        <f t="shared" si="2"/>
        <v>6261</v>
      </c>
      <c r="H28" s="15">
        <f t="shared" si="2"/>
        <v>26248</v>
      </c>
      <c r="I28" s="15">
        <f t="shared" si="2"/>
        <v>29077.090909090908</v>
      </c>
      <c r="J28" s="18">
        <f t="shared" si="2"/>
        <v>55325.090909090912</v>
      </c>
      <c r="K28" s="14">
        <f t="shared" si="2"/>
        <v>1188</v>
      </c>
      <c r="L28" s="16">
        <f t="shared" si="2"/>
        <v>56513.090909090912</v>
      </c>
      <c r="O28" s="11"/>
    </row>
    <row r="29" spans="2:15"/>
    <row r="30" spans="2:15"/>
    <row r="31" spans="2:15"/>
    <row r="32" spans="2:15">
      <c r="B32" s="9" t="s">
        <v>14</v>
      </c>
    </row>
    <row r="33" spans="2:15">
      <c r="B33" s="8" t="s">
        <v>28</v>
      </c>
    </row>
    <row r="34" spans="2:15">
      <c r="B34" s="8" t="s">
        <v>16</v>
      </c>
    </row>
    <row r="35" spans="2:15">
      <c r="B35" s="8" t="s">
        <v>17</v>
      </c>
    </row>
    <row r="36" spans="2:15">
      <c r="B36" s="8"/>
    </row>
    <row r="37" spans="2:15">
      <c r="C37" s="71"/>
      <c r="D37" s="71"/>
      <c r="E37" s="71"/>
      <c r="F37" s="71"/>
      <c r="G37" s="71"/>
      <c r="H37" s="71"/>
      <c r="I37" s="71"/>
      <c r="J37" s="71"/>
      <c r="K37" s="71"/>
      <c r="L37" s="71"/>
    </row>
    <row r="40" spans="2:15" ht="25.5" hidden="1">
      <c r="B40" s="1" t="s">
        <v>18</v>
      </c>
      <c r="C40" s="1"/>
      <c r="D40" s="2"/>
      <c r="E40" s="2"/>
      <c r="F40" s="2"/>
      <c r="G40" s="2"/>
      <c r="H40" s="1"/>
      <c r="I40" s="2"/>
      <c r="J40" s="4"/>
      <c r="K40" s="3"/>
      <c r="L40" s="7"/>
      <c r="O40" s="52" t="s">
        <v>19</v>
      </c>
    </row>
    <row r="41" spans="2:15" hidden="1">
      <c r="B41" s="5">
        <v>2001</v>
      </c>
      <c r="C41" s="55"/>
      <c r="D41" s="56"/>
      <c r="E41" s="56"/>
      <c r="F41" s="56"/>
      <c r="G41" s="56"/>
      <c r="H41" s="40"/>
      <c r="I41" s="56"/>
      <c r="J41" s="57"/>
      <c r="K41" s="58"/>
      <c r="L41" s="38"/>
      <c r="O41" s="35" t="e">
        <f>IF(#REF!="Y",1,0)</f>
        <v>#REF!</v>
      </c>
    </row>
    <row r="42" spans="2:15" hidden="1">
      <c r="B42" s="5">
        <f t="shared" ref="B42:B61" si="3">B41+1</f>
        <v>2002</v>
      </c>
      <c r="C42" s="55"/>
      <c r="D42" s="56"/>
      <c r="E42" s="56"/>
      <c r="F42" s="56"/>
      <c r="G42" s="56"/>
      <c r="H42" s="40"/>
      <c r="I42" s="56"/>
      <c r="J42" s="57"/>
      <c r="K42" s="58"/>
      <c r="L42" s="38"/>
      <c r="O42" s="36" t="e">
        <f>IF(#REF!="Y",1,0)</f>
        <v>#REF!</v>
      </c>
    </row>
    <row r="43" spans="2:15" hidden="1">
      <c r="B43" s="5">
        <f>B42+1</f>
        <v>2003</v>
      </c>
      <c r="C43" s="55"/>
      <c r="D43" s="56"/>
      <c r="E43" s="56"/>
      <c r="F43" s="56"/>
      <c r="G43" s="56"/>
      <c r="H43" s="40"/>
      <c r="I43" s="56"/>
      <c r="J43" s="57"/>
      <c r="K43" s="58"/>
      <c r="L43" s="38"/>
      <c r="O43" s="36" t="e">
        <f>IF(#REF!="Y",1,0)</f>
        <v>#REF!</v>
      </c>
    </row>
    <row r="44" spans="2:15" hidden="1" outlineLevel="1">
      <c r="B44" s="5">
        <f t="shared" si="3"/>
        <v>2004</v>
      </c>
      <c r="C44" s="55"/>
      <c r="D44" s="56"/>
      <c r="E44" s="56"/>
      <c r="F44" s="56"/>
      <c r="G44" s="56"/>
      <c r="H44" s="40"/>
      <c r="I44" s="56"/>
      <c r="J44" s="57"/>
      <c r="K44" s="58"/>
      <c r="L44" s="38"/>
      <c r="O44" s="36" t="e">
        <f>IF(#REF!="Y",1,0)</f>
        <v>#REF!</v>
      </c>
    </row>
    <row r="45" spans="2:15" hidden="1" outlineLevel="1">
      <c r="B45" s="5">
        <f t="shared" si="3"/>
        <v>2005</v>
      </c>
      <c r="C45" s="55"/>
      <c r="D45" s="56"/>
      <c r="E45" s="56"/>
      <c r="F45" s="56"/>
      <c r="G45" s="56"/>
      <c r="H45" s="40"/>
      <c r="I45" s="56"/>
      <c r="J45" s="57"/>
      <c r="K45" s="58"/>
      <c r="L45" s="38"/>
      <c r="O45" s="36" t="e">
        <f>IF(#REF!="Y",1,0)</f>
        <v>#REF!</v>
      </c>
    </row>
    <row r="46" spans="2:15" hidden="1" outlineLevel="1">
      <c r="B46" s="5">
        <f t="shared" si="3"/>
        <v>2006</v>
      </c>
      <c r="C46" s="55"/>
      <c r="D46" s="56"/>
      <c r="E46" s="56"/>
      <c r="F46" s="56"/>
      <c r="G46" s="56"/>
      <c r="H46" s="40"/>
      <c r="I46" s="56"/>
      <c r="J46" s="57"/>
      <c r="K46" s="58"/>
      <c r="L46" s="38"/>
      <c r="O46" s="36">
        <f t="shared" ref="O46:O61" si="4">IF(O7="Y",1,0)</f>
        <v>0</v>
      </c>
    </row>
    <row r="47" spans="2:15" hidden="1" outlineLevel="1">
      <c r="B47" s="5">
        <f t="shared" si="3"/>
        <v>2007</v>
      </c>
      <c r="C47" s="55"/>
      <c r="D47" s="56"/>
      <c r="E47" s="56"/>
      <c r="F47" s="56"/>
      <c r="G47" s="56"/>
      <c r="H47" s="40"/>
      <c r="I47" s="56"/>
      <c r="J47" s="57"/>
      <c r="K47" s="58"/>
      <c r="L47" s="38"/>
      <c r="O47" s="36">
        <f t="shared" si="4"/>
        <v>0</v>
      </c>
    </row>
    <row r="48" spans="2:15" hidden="1" outlineLevel="1">
      <c r="B48" s="5">
        <f t="shared" si="3"/>
        <v>2008</v>
      </c>
      <c r="C48" s="55"/>
      <c r="D48" s="56"/>
      <c r="E48" s="56"/>
      <c r="F48" s="56"/>
      <c r="G48" s="56"/>
      <c r="H48" s="40"/>
      <c r="I48" s="56"/>
      <c r="J48" s="57"/>
      <c r="K48" s="58"/>
      <c r="L48" s="38"/>
      <c r="O48" s="36">
        <f t="shared" si="4"/>
        <v>0</v>
      </c>
    </row>
    <row r="49" spans="2:15" hidden="1" outlineLevel="1">
      <c r="B49" s="5">
        <f>B48+1</f>
        <v>2009</v>
      </c>
      <c r="C49" s="55"/>
      <c r="D49" s="56"/>
      <c r="E49" s="56"/>
      <c r="F49" s="56"/>
      <c r="G49" s="56"/>
      <c r="H49" s="40"/>
      <c r="I49" s="56"/>
      <c r="J49" s="57"/>
      <c r="K49" s="58"/>
      <c r="L49" s="38"/>
      <c r="O49" s="36">
        <f t="shared" si="4"/>
        <v>0</v>
      </c>
    </row>
    <row r="50" spans="2:15" hidden="1" outlineLevel="1">
      <c r="B50" s="5">
        <f t="shared" si="3"/>
        <v>2010</v>
      </c>
      <c r="C50" s="55"/>
      <c r="D50" s="56"/>
      <c r="E50" s="56"/>
      <c r="F50" s="56"/>
      <c r="G50" s="56"/>
      <c r="H50" s="40"/>
      <c r="I50" s="56"/>
      <c r="J50" s="57"/>
      <c r="K50" s="58"/>
      <c r="L50" s="38"/>
      <c r="O50" s="36">
        <f t="shared" si="4"/>
        <v>0</v>
      </c>
    </row>
    <row r="51" spans="2:15" hidden="1" outlineLevel="1">
      <c r="B51" s="5">
        <f t="shared" si="3"/>
        <v>2011</v>
      </c>
      <c r="C51" s="55"/>
      <c r="D51" s="56"/>
      <c r="E51" s="56"/>
      <c r="F51" s="56"/>
      <c r="G51" s="56"/>
      <c r="H51" s="40"/>
      <c r="I51" s="56"/>
      <c r="J51" s="57"/>
      <c r="K51" s="58"/>
      <c r="L51" s="38"/>
      <c r="O51" s="36">
        <f t="shared" si="4"/>
        <v>0</v>
      </c>
    </row>
    <row r="52" spans="2:15" hidden="1" outlineLevel="1">
      <c r="B52" s="5">
        <f>B51+1</f>
        <v>2012</v>
      </c>
      <c r="C52" s="55"/>
      <c r="D52" s="56"/>
      <c r="E52" s="56"/>
      <c r="F52" s="56"/>
      <c r="G52" s="56"/>
      <c r="H52" s="40"/>
      <c r="I52" s="56"/>
      <c r="J52" s="57"/>
      <c r="K52" s="58"/>
      <c r="L52" s="38"/>
      <c r="O52" s="36">
        <f t="shared" si="4"/>
        <v>0</v>
      </c>
    </row>
    <row r="53" spans="2:15" hidden="1" outlineLevel="1">
      <c r="B53" s="5">
        <f t="shared" si="3"/>
        <v>2013</v>
      </c>
      <c r="C53" s="55"/>
      <c r="D53" s="56"/>
      <c r="E53" s="56"/>
      <c r="F53" s="56"/>
      <c r="G53" s="56"/>
      <c r="H53" s="40"/>
      <c r="I53" s="56"/>
      <c r="J53" s="57"/>
      <c r="K53" s="58"/>
      <c r="L53" s="38"/>
      <c r="O53" s="36">
        <f t="shared" si="4"/>
        <v>0</v>
      </c>
    </row>
    <row r="54" spans="2:15" hidden="1" outlineLevel="1">
      <c r="B54" s="5">
        <f t="shared" si="3"/>
        <v>2014</v>
      </c>
      <c r="C54" s="55"/>
      <c r="D54" s="56"/>
      <c r="E54" s="56"/>
      <c r="F54" s="56"/>
      <c r="G54" s="56"/>
      <c r="H54" s="40"/>
      <c r="I54" s="56"/>
      <c r="J54" s="57"/>
      <c r="K54" s="58"/>
      <c r="L54" s="38"/>
      <c r="O54" s="36">
        <f t="shared" si="4"/>
        <v>0</v>
      </c>
    </row>
    <row r="55" spans="2:15" hidden="1" outlineLevel="1">
      <c r="B55" s="5">
        <f t="shared" si="3"/>
        <v>2015</v>
      </c>
      <c r="C55" s="55"/>
      <c r="D55" s="56"/>
      <c r="E55" s="56"/>
      <c r="F55" s="56"/>
      <c r="G55" s="56"/>
      <c r="H55" s="40"/>
      <c r="I55" s="56"/>
      <c r="J55" s="57"/>
      <c r="K55" s="58"/>
      <c r="L55" s="38"/>
      <c r="O55" s="36">
        <f t="shared" si="4"/>
        <v>0</v>
      </c>
    </row>
    <row r="56" spans="2:15" hidden="1" outlineLevel="1">
      <c r="B56" s="5">
        <f t="shared" si="3"/>
        <v>2016</v>
      </c>
      <c r="C56" s="55"/>
      <c r="D56" s="56"/>
      <c r="E56" s="56"/>
      <c r="F56" s="56"/>
      <c r="G56" s="56"/>
      <c r="H56" s="40"/>
      <c r="I56" s="56"/>
      <c r="J56" s="57"/>
      <c r="K56" s="58"/>
      <c r="L56" s="38"/>
      <c r="O56" s="36">
        <f t="shared" si="4"/>
        <v>0</v>
      </c>
    </row>
    <row r="57" spans="2:15" hidden="1" outlineLevel="1">
      <c r="B57" s="5">
        <f t="shared" si="3"/>
        <v>2017</v>
      </c>
      <c r="C57" s="55"/>
      <c r="D57" s="56"/>
      <c r="E57" s="56"/>
      <c r="F57" s="56"/>
      <c r="G57" s="56"/>
      <c r="H57" s="40"/>
      <c r="I57" s="56"/>
      <c r="J57" s="57"/>
      <c r="K57" s="58"/>
      <c r="L57" s="38"/>
      <c r="O57" s="36">
        <f t="shared" si="4"/>
        <v>0</v>
      </c>
    </row>
    <row r="58" spans="2:15" hidden="1" outlineLevel="1">
      <c r="B58" s="5">
        <f t="shared" si="3"/>
        <v>2018</v>
      </c>
      <c r="C58" s="55"/>
      <c r="D58" s="56"/>
      <c r="E58" s="56"/>
      <c r="F58" s="56"/>
      <c r="G58" s="56"/>
      <c r="H58" s="40"/>
      <c r="I58" s="56"/>
      <c r="J58" s="57"/>
      <c r="K58" s="58"/>
      <c r="L58" s="38"/>
      <c r="O58" s="36">
        <f t="shared" si="4"/>
        <v>0</v>
      </c>
    </row>
    <row r="59" spans="2:15" hidden="1" outlineLevel="1">
      <c r="B59" s="5">
        <f t="shared" si="3"/>
        <v>2019</v>
      </c>
      <c r="C59" s="55"/>
      <c r="D59" s="56"/>
      <c r="E59" s="56"/>
      <c r="F59" s="56"/>
      <c r="G59" s="56"/>
      <c r="H59" s="40"/>
      <c r="I59" s="56"/>
      <c r="J59" s="57"/>
      <c r="K59" s="58"/>
      <c r="L59" s="38"/>
      <c r="O59" s="36">
        <f t="shared" si="4"/>
        <v>0</v>
      </c>
    </row>
    <row r="60" spans="2:15" hidden="1" outlineLevel="1">
      <c r="B60" s="5">
        <f t="shared" si="3"/>
        <v>2020</v>
      </c>
      <c r="C60" s="55"/>
      <c r="D60" s="56"/>
      <c r="E60" s="56"/>
      <c r="F60" s="56"/>
      <c r="G60" s="56"/>
      <c r="H60" s="40"/>
      <c r="I60" s="56"/>
      <c r="J60" s="57"/>
      <c r="K60" s="58"/>
      <c r="L60" s="38"/>
      <c r="O60" s="36">
        <f t="shared" si="4"/>
        <v>0</v>
      </c>
    </row>
    <row r="61" spans="2:15" hidden="1" outlineLevel="1">
      <c r="B61" s="6">
        <f t="shared" si="3"/>
        <v>2021</v>
      </c>
      <c r="C61" s="59"/>
      <c r="D61" s="60"/>
      <c r="E61" s="60"/>
      <c r="F61" s="60"/>
      <c r="G61" s="60"/>
      <c r="H61" s="41"/>
      <c r="I61" s="60"/>
      <c r="J61" s="61"/>
      <c r="K61" s="62"/>
      <c r="L61" s="39"/>
      <c r="O61" s="37">
        <f t="shared" si="4"/>
        <v>0</v>
      </c>
    </row>
    <row r="62" spans="2:15" hidden="1" outlineLevel="1"/>
    <row r="63" spans="2:15" hidden="1" outlineLevel="1"/>
    <row r="64" spans="2:15" hidden="1" outlineLevel="1"/>
    <row r="65" hidden="1" collapsed="1"/>
  </sheetData>
  <mergeCells count="1">
    <mergeCell ref="B5:L5"/>
  </mergeCells>
  <phoneticPr fontId="6" type="noConversion"/>
  <dataValidations count="2">
    <dataValidation type="date" allowBlank="1" showInputMessage="1" showErrorMessage="1" errorTitle="Must be a date" error="dd/mm/yy format between 01/01/2000 and 31/12/2021" sqref="C3" xr:uid="{00000000-0002-0000-0400-000000000000}">
      <formula1>36526</formula1>
      <formula2>44561</formula2>
    </dataValidation>
    <dataValidation type="whole" operator="greaterThanOrEqual" allowBlank="1" showInputMessage="1" showErrorMessage="1" errorTitle="Whole number" error="Must be a whole number 0 or greater" sqref="C7:L27" xr:uid="{9BDF73CE-BB4D-4F39-88B2-DFA6CBFB68A6}">
      <formula1>0</formula1>
    </dataValidation>
  </dataValidations>
  <pageMargins left="0.7" right="0.7" top="0.75" bottom="0.75" header="0.3" footer="0.3"/>
  <pageSetup scale="62" orientation="landscape" r:id="rId1"/>
  <rowBreaks count="1" manualBreakCount="1">
    <brk id="22" min="1" max="11" man="1"/>
  </rowBreaks>
  <colBreaks count="1" manualBreakCount="1">
    <brk id="11" min="2" max="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fitToPage="1"/>
  </sheetPr>
  <dimension ref="A1:P65"/>
  <sheetViews>
    <sheetView showGridLines="0" zoomScale="60" zoomScaleNormal="60" workbookViewId="0">
      <selection activeCell="I1" sqref="I1"/>
    </sheetView>
  </sheetViews>
  <sheetFormatPr defaultColWidth="0" defaultRowHeight="12.75" zeroHeight="1" outlineLevelRow="1"/>
  <cols>
    <col min="1" max="1" width="3.7109375" customWidth="1"/>
    <col min="2" max="12" width="16.7109375" customWidth="1"/>
    <col min="13" max="13" width="7.140625" customWidth="1"/>
    <col min="14" max="15" width="16.7109375" customWidth="1"/>
    <col min="16" max="16" width="12.140625" customWidth="1"/>
    <col min="17" max="16384" width="12.140625" hidden="1"/>
  </cols>
  <sheetData>
    <row r="1" spans="1:15" ht="15.75">
      <c r="A1" s="31" t="s">
        <v>29</v>
      </c>
    </row>
    <row r="2" spans="1:15"/>
    <row r="3" spans="1:15">
      <c r="B3" s="10" t="s">
        <v>1</v>
      </c>
      <c r="C3" s="53">
        <v>44561</v>
      </c>
    </row>
    <row r="4" spans="1:15"/>
    <row r="5" spans="1:15">
      <c r="B5" s="299" t="s">
        <v>30</v>
      </c>
      <c r="C5" s="300"/>
      <c r="D5" s="300"/>
      <c r="E5" s="300"/>
      <c r="F5" s="300"/>
      <c r="G5" s="300"/>
      <c r="H5" s="300"/>
      <c r="I5" s="300"/>
      <c r="J5" s="300"/>
      <c r="K5" s="300"/>
      <c r="L5" s="301"/>
    </row>
    <row r="6" spans="1:15" ht="43.35" customHeight="1">
      <c r="B6" s="1" t="s">
        <v>25</v>
      </c>
      <c r="C6" s="1" t="s">
        <v>4</v>
      </c>
      <c r="D6" s="2" t="s">
        <v>5</v>
      </c>
      <c r="E6" s="2" t="s">
        <v>6</v>
      </c>
      <c r="F6" s="2" t="s">
        <v>7</v>
      </c>
      <c r="G6" s="2" t="s">
        <v>8</v>
      </c>
      <c r="H6" s="1" t="s">
        <v>9</v>
      </c>
      <c r="I6" s="2" t="s">
        <v>10</v>
      </c>
      <c r="J6" s="4" t="s">
        <v>11</v>
      </c>
      <c r="K6" s="3" t="s">
        <v>12</v>
      </c>
      <c r="L6" s="7" t="s">
        <v>13</v>
      </c>
      <c r="N6" s="241" t="s">
        <v>97</v>
      </c>
      <c r="O6" s="242" t="s">
        <v>99</v>
      </c>
    </row>
    <row r="7" spans="1:15">
      <c r="B7" s="5">
        <v>2001</v>
      </c>
      <c r="C7" s="214">
        <v>159</v>
      </c>
      <c r="D7" s="215">
        <v>0</v>
      </c>
      <c r="E7" s="215">
        <v>178</v>
      </c>
      <c r="F7" s="215">
        <v>16</v>
      </c>
      <c r="G7" s="215">
        <v>11</v>
      </c>
      <c r="H7" s="214">
        <v>205</v>
      </c>
      <c r="I7" s="215">
        <v>127</v>
      </c>
      <c r="J7" s="216">
        <v>332</v>
      </c>
      <c r="K7" s="217">
        <v>69</v>
      </c>
      <c r="L7" s="218">
        <v>401</v>
      </c>
      <c r="N7" s="243">
        <v>7</v>
      </c>
      <c r="O7" s="243">
        <v>4</v>
      </c>
    </row>
    <row r="8" spans="1:15">
      <c r="B8" s="5">
        <f t="shared" ref="B8:B21" si="0">B7+1</f>
        <v>2002</v>
      </c>
      <c r="C8" s="214">
        <v>522</v>
      </c>
      <c r="D8" s="215">
        <v>0</v>
      </c>
      <c r="E8" s="215">
        <v>407</v>
      </c>
      <c r="F8" s="215">
        <v>27</v>
      </c>
      <c r="G8" s="215">
        <v>23</v>
      </c>
      <c r="H8" s="214">
        <v>457</v>
      </c>
      <c r="I8" s="215">
        <v>278</v>
      </c>
      <c r="J8" s="216">
        <v>735</v>
      </c>
      <c r="K8" s="217">
        <v>274</v>
      </c>
      <c r="L8" s="218">
        <v>1009</v>
      </c>
      <c r="N8" s="244">
        <v>8</v>
      </c>
      <c r="O8" s="244">
        <v>5</v>
      </c>
    </row>
    <row r="9" spans="1:15">
      <c r="B9" s="5">
        <f t="shared" si="0"/>
        <v>2003</v>
      </c>
      <c r="C9" s="214">
        <v>1017</v>
      </c>
      <c r="D9" s="215">
        <v>3</v>
      </c>
      <c r="E9" s="215">
        <v>677</v>
      </c>
      <c r="F9" s="215">
        <v>49</v>
      </c>
      <c r="G9" s="215">
        <v>37</v>
      </c>
      <c r="H9" s="214">
        <v>766</v>
      </c>
      <c r="I9" s="215">
        <v>344</v>
      </c>
      <c r="J9" s="216">
        <v>1110</v>
      </c>
      <c r="K9" s="217">
        <v>123</v>
      </c>
      <c r="L9" s="218">
        <v>1233</v>
      </c>
      <c r="N9" s="244">
        <v>8</v>
      </c>
      <c r="O9" s="244">
        <v>5</v>
      </c>
    </row>
    <row r="10" spans="1:15">
      <c r="B10" s="5">
        <f t="shared" si="0"/>
        <v>2004</v>
      </c>
      <c r="C10" s="214">
        <v>2255</v>
      </c>
      <c r="D10" s="215">
        <v>6</v>
      </c>
      <c r="E10" s="215">
        <v>896</v>
      </c>
      <c r="F10" s="215">
        <v>46</v>
      </c>
      <c r="G10" s="215">
        <v>84</v>
      </c>
      <c r="H10" s="214">
        <v>1032</v>
      </c>
      <c r="I10" s="215">
        <v>601</v>
      </c>
      <c r="J10" s="216">
        <v>1633</v>
      </c>
      <c r="K10" s="217">
        <v>69</v>
      </c>
      <c r="L10" s="218">
        <v>1702</v>
      </c>
      <c r="N10" s="244">
        <v>8</v>
      </c>
      <c r="O10" s="244">
        <v>7</v>
      </c>
    </row>
    <row r="11" spans="1:15">
      <c r="B11" s="5">
        <f t="shared" si="0"/>
        <v>2005</v>
      </c>
      <c r="C11" s="214">
        <v>1572</v>
      </c>
      <c r="D11" s="215">
        <v>17</v>
      </c>
      <c r="E11" s="215">
        <v>705</v>
      </c>
      <c r="F11" s="215">
        <v>46</v>
      </c>
      <c r="G11" s="215">
        <v>102</v>
      </c>
      <c r="H11" s="214">
        <v>870</v>
      </c>
      <c r="I11" s="215">
        <v>465</v>
      </c>
      <c r="J11" s="216">
        <v>1335</v>
      </c>
      <c r="K11" s="217">
        <v>69</v>
      </c>
      <c r="L11" s="218">
        <v>1404</v>
      </c>
      <c r="N11" s="244">
        <v>8</v>
      </c>
      <c r="O11" s="244">
        <v>7</v>
      </c>
    </row>
    <row r="12" spans="1:15">
      <c r="B12" s="5">
        <f t="shared" si="0"/>
        <v>2006</v>
      </c>
      <c r="C12" s="214">
        <v>1068</v>
      </c>
      <c r="D12" s="215">
        <v>12</v>
      </c>
      <c r="E12" s="215">
        <v>563</v>
      </c>
      <c r="F12" s="215">
        <v>34</v>
      </c>
      <c r="G12" s="215">
        <v>96</v>
      </c>
      <c r="H12" s="214">
        <v>705</v>
      </c>
      <c r="I12" s="215">
        <v>473</v>
      </c>
      <c r="J12" s="216">
        <v>1178</v>
      </c>
      <c r="K12" s="217">
        <v>68</v>
      </c>
      <c r="L12" s="218">
        <v>1246</v>
      </c>
      <c r="N12" s="244">
        <v>8</v>
      </c>
      <c r="O12" s="244">
        <v>7</v>
      </c>
    </row>
    <row r="13" spans="1:15">
      <c r="B13" s="5">
        <f>B12+1</f>
        <v>2007</v>
      </c>
      <c r="C13" s="214">
        <v>2318</v>
      </c>
      <c r="D13" s="215">
        <v>3</v>
      </c>
      <c r="E13" s="215">
        <v>791</v>
      </c>
      <c r="F13" s="215">
        <v>89</v>
      </c>
      <c r="G13" s="215">
        <v>169</v>
      </c>
      <c r="H13" s="214">
        <v>1052</v>
      </c>
      <c r="I13" s="215">
        <v>798</v>
      </c>
      <c r="J13" s="216">
        <v>1850</v>
      </c>
      <c r="K13" s="217">
        <v>69</v>
      </c>
      <c r="L13" s="218">
        <v>1919</v>
      </c>
      <c r="N13" s="244">
        <v>9</v>
      </c>
      <c r="O13" s="244">
        <v>8</v>
      </c>
    </row>
    <row r="14" spans="1:15">
      <c r="B14" s="5">
        <f t="shared" si="0"/>
        <v>2008</v>
      </c>
      <c r="C14" s="214">
        <v>1119</v>
      </c>
      <c r="D14" s="215">
        <v>6</v>
      </c>
      <c r="E14" s="215">
        <v>990</v>
      </c>
      <c r="F14" s="215">
        <v>136</v>
      </c>
      <c r="G14" s="215">
        <v>268</v>
      </c>
      <c r="H14" s="214">
        <v>1400</v>
      </c>
      <c r="I14" s="215">
        <v>1247</v>
      </c>
      <c r="J14" s="216">
        <v>2647</v>
      </c>
      <c r="K14" s="217">
        <v>101</v>
      </c>
      <c r="L14" s="218">
        <v>2748</v>
      </c>
      <c r="N14" s="244">
        <v>9</v>
      </c>
      <c r="O14" s="244">
        <v>8</v>
      </c>
    </row>
    <row r="15" spans="1:15">
      <c r="B15" s="5">
        <f t="shared" si="0"/>
        <v>2009</v>
      </c>
      <c r="C15" s="214">
        <v>1122</v>
      </c>
      <c r="D15" s="215">
        <v>4</v>
      </c>
      <c r="E15" s="215">
        <v>1080</v>
      </c>
      <c r="F15" s="215">
        <v>157</v>
      </c>
      <c r="G15" s="215">
        <v>289</v>
      </c>
      <c r="H15" s="214">
        <v>1530</v>
      </c>
      <c r="I15" s="215">
        <v>1296</v>
      </c>
      <c r="J15" s="216">
        <v>2826</v>
      </c>
      <c r="K15" s="217">
        <v>127</v>
      </c>
      <c r="L15" s="218">
        <v>2953</v>
      </c>
      <c r="N15" s="244">
        <v>9</v>
      </c>
      <c r="O15" s="244">
        <v>8</v>
      </c>
    </row>
    <row r="16" spans="1:15">
      <c r="B16" s="5">
        <f t="shared" si="0"/>
        <v>2010</v>
      </c>
      <c r="C16" s="214">
        <v>187</v>
      </c>
      <c r="D16" s="215">
        <v>4</v>
      </c>
      <c r="E16" s="215">
        <v>683</v>
      </c>
      <c r="F16" s="215">
        <v>101</v>
      </c>
      <c r="G16" s="215">
        <v>251</v>
      </c>
      <c r="H16" s="214">
        <v>1039</v>
      </c>
      <c r="I16" s="215">
        <v>1027</v>
      </c>
      <c r="J16" s="216">
        <v>2066</v>
      </c>
      <c r="K16" s="217">
        <v>91</v>
      </c>
      <c r="L16" s="218">
        <v>2157</v>
      </c>
      <c r="N16" s="244">
        <v>9</v>
      </c>
      <c r="O16" s="244">
        <v>8</v>
      </c>
    </row>
    <row r="17" spans="2:15">
      <c r="B17" s="5">
        <f t="shared" si="0"/>
        <v>2011</v>
      </c>
      <c r="C17" s="214">
        <v>51</v>
      </c>
      <c r="D17" s="215">
        <v>2</v>
      </c>
      <c r="E17" s="215">
        <v>644</v>
      </c>
      <c r="F17" s="215">
        <v>154</v>
      </c>
      <c r="G17" s="215">
        <v>214</v>
      </c>
      <c r="H17" s="214">
        <v>1014</v>
      </c>
      <c r="I17" s="215">
        <v>1147</v>
      </c>
      <c r="J17" s="216">
        <v>2161</v>
      </c>
      <c r="K17" s="217">
        <v>207</v>
      </c>
      <c r="L17" s="218">
        <v>2368</v>
      </c>
      <c r="N17" s="244">
        <v>9</v>
      </c>
      <c r="O17" s="244">
        <v>8</v>
      </c>
    </row>
    <row r="18" spans="2:15">
      <c r="B18" s="5">
        <f t="shared" si="0"/>
        <v>2012</v>
      </c>
      <c r="C18" s="214">
        <v>138</v>
      </c>
      <c r="D18" s="215">
        <v>27</v>
      </c>
      <c r="E18" s="215">
        <v>580</v>
      </c>
      <c r="F18" s="215">
        <v>134</v>
      </c>
      <c r="G18" s="215">
        <v>197</v>
      </c>
      <c r="H18" s="214">
        <v>938</v>
      </c>
      <c r="I18" s="215">
        <v>1382</v>
      </c>
      <c r="J18" s="216">
        <v>2320</v>
      </c>
      <c r="K18" s="217">
        <v>9</v>
      </c>
      <c r="L18" s="218">
        <v>2329</v>
      </c>
      <c r="N18" s="244">
        <v>9</v>
      </c>
      <c r="O18" s="244">
        <v>9</v>
      </c>
    </row>
    <row r="19" spans="2:15">
      <c r="B19" s="5">
        <f t="shared" si="0"/>
        <v>2013</v>
      </c>
      <c r="C19" s="214">
        <v>633</v>
      </c>
      <c r="D19" s="215">
        <v>121</v>
      </c>
      <c r="E19" s="215">
        <v>560</v>
      </c>
      <c r="F19" s="215">
        <v>146</v>
      </c>
      <c r="G19" s="215">
        <v>223</v>
      </c>
      <c r="H19" s="214">
        <v>1050</v>
      </c>
      <c r="I19" s="215">
        <v>1252</v>
      </c>
      <c r="J19" s="216">
        <v>2302</v>
      </c>
      <c r="K19" s="217">
        <v>9</v>
      </c>
      <c r="L19" s="218">
        <v>2311</v>
      </c>
      <c r="N19" s="244">
        <v>9</v>
      </c>
      <c r="O19" s="244">
        <v>9</v>
      </c>
    </row>
    <row r="20" spans="2:15">
      <c r="B20" s="5">
        <f t="shared" si="0"/>
        <v>2014</v>
      </c>
      <c r="C20" s="214">
        <v>654</v>
      </c>
      <c r="D20" s="215">
        <v>150</v>
      </c>
      <c r="E20" s="215">
        <v>551</v>
      </c>
      <c r="F20" s="215">
        <v>136</v>
      </c>
      <c r="G20" s="215">
        <v>240</v>
      </c>
      <c r="H20" s="214">
        <v>1077</v>
      </c>
      <c r="I20" s="215">
        <v>1270</v>
      </c>
      <c r="J20" s="216">
        <v>2347</v>
      </c>
      <c r="K20" s="217">
        <v>2</v>
      </c>
      <c r="L20" s="218">
        <v>2349</v>
      </c>
      <c r="N20" s="244">
        <v>9</v>
      </c>
      <c r="O20" s="244">
        <v>9</v>
      </c>
    </row>
    <row r="21" spans="2:15">
      <c r="B21" s="5">
        <f t="shared" si="0"/>
        <v>2015</v>
      </c>
      <c r="C21" s="214">
        <v>643</v>
      </c>
      <c r="D21" s="215">
        <v>148</v>
      </c>
      <c r="E21" s="215">
        <v>628</v>
      </c>
      <c r="F21" s="215">
        <v>168</v>
      </c>
      <c r="G21" s="215">
        <v>328</v>
      </c>
      <c r="H21" s="214">
        <v>1272</v>
      </c>
      <c r="I21" s="215">
        <v>1480</v>
      </c>
      <c r="J21" s="216">
        <v>2752</v>
      </c>
      <c r="K21" s="217">
        <v>6</v>
      </c>
      <c r="L21" s="218">
        <v>2758</v>
      </c>
      <c r="N21" s="244">
        <v>9</v>
      </c>
      <c r="O21" s="244">
        <v>9</v>
      </c>
    </row>
    <row r="22" spans="2:15">
      <c r="B22" s="5">
        <f t="shared" ref="B22:B27" si="1">B21+1</f>
        <v>2016</v>
      </c>
      <c r="C22" s="214">
        <v>738</v>
      </c>
      <c r="D22" s="215">
        <v>126</v>
      </c>
      <c r="E22" s="215">
        <v>769</v>
      </c>
      <c r="F22" s="215">
        <v>262</v>
      </c>
      <c r="G22" s="215">
        <v>398</v>
      </c>
      <c r="H22" s="214">
        <v>1555</v>
      </c>
      <c r="I22" s="215">
        <v>1738</v>
      </c>
      <c r="J22" s="216">
        <v>3293</v>
      </c>
      <c r="K22" s="217">
        <v>2</v>
      </c>
      <c r="L22" s="218">
        <v>3295</v>
      </c>
      <c r="N22" s="244">
        <v>9</v>
      </c>
      <c r="O22" s="244">
        <v>9</v>
      </c>
    </row>
    <row r="23" spans="2:15">
      <c r="B23" s="5">
        <f t="shared" si="1"/>
        <v>2017</v>
      </c>
      <c r="C23" s="214">
        <v>773</v>
      </c>
      <c r="D23" s="215">
        <v>159</v>
      </c>
      <c r="E23" s="215">
        <v>929</v>
      </c>
      <c r="F23" s="215">
        <v>245</v>
      </c>
      <c r="G23" s="215">
        <v>458</v>
      </c>
      <c r="H23" s="214">
        <v>1791</v>
      </c>
      <c r="I23" s="215">
        <v>1946</v>
      </c>
      <c r="J23" s="216">
        <v>3737</v>
      </c>
      <c r="K23" s="217">
        <v>11</v>
      </c>
      <c r="L23" s="218">
        <v>3748</v>
      </c>
      <c r="N23" s="244">
        <v>9</v>
      </c>
      <c r="O23" s="244">
        <v>9</v>
      </c>
    </row>
    <row r="24" spans="2:15">
      <c r="B24" s="5">
        <f t="shared" si="1"/>
        <v>2018</v>
      </c>
      <c r="C24" s="214">
        <v>789</v>
      </c>
      <c r="D24" s="215">
        <v>210</v>
      </c>
      <c r="E24" s="215">
        <v>725</v>
      </c>
      <c r="F24" s="215">
        <v>137</v>
      </c>
      <c r="G24" s="215">
        <v>365</v>
      </c>
      <c r="H24" s="214">
        <v>1437</v>
      </c>
      <c r="I24" s="215">
        <v>1621</v>
      </c>
      <c r="J24" s="216">
        <v>3058</v>
      </c>
      <c r="K24" s="217">
        <v>9</v>
      </c>
      <c r="L24" s="218">
        <v>3067</v>
      </c>
      <c r="N24" s="244">
        <v>9</v>
      </c>
      <c r="O24" s="244">
        <v>9</v>
      </c>
    </row>
    <row r="25" spans="2:15">
      <c r="B25" s="5">
        <f t="shared" si="1"/>
        <v>2019</v>
      </c>
      <c r="C25" s="214">
        <v>671</v>
      </c>
      <c r="D25" s="215">
        <v>246</v>
      </c>
      <c r="E25" s="215">
        <v>602</v>
      </c>
      <c r="F25" s="215">
        <v>152</v>
      </c>
      <c r="G25" s="215">
        <v>330</v>
      </c>
      <c r="H25" s="214">
        <v>1330</v>
      </c>
      <c r="I25" s="215">
        <v>1478</v>
      </c>
      <c r="J25" s="216">
        <v>2808</v>
      </c>
      <c r="K25" s="217">
        <v>2</v>
      </c>
      <c r="L25" s="218">
        <v>2810</v>
      </c>
      <c r="N25" s="244">
        <v>9</v>
      </c>
      <c r="O25" s="244">
        <v>9</v>
      </c>
    </row>
    <row r="26" spans="2:15">
      <c r="B26" s="5">
        <f t="shared" si="1"/>
        <v>2020</v>
      </c>
      <c r="C26" s="214">
        <v>466</v>
      </c>
      <c r="D26" s="215">
        <v>176</v>
      </c>
      <c r="E26" s="215">
        <v>552</v>
      </c>
      <c r="F26" s="215">
        <v>144</v>
      </c>
      <c r="G26" s="215">
        <v>322</v>
      </c>
      <c r="H26" s="214">
        <v>1194</v>
      </c>
      <c r="I26" s="215">
        <v>1247</v>
      </c>
      <c r="J26" s="216">
        <v>2441</v>
      </c>
      <c r="K26" s="217">
        <v>9</v>
      </c>
      <c r="L26" s="218">
        <v>2450</v>
      </c>
      <c r="N26" s="244">
        <v>9</v>
      </c>
      <c r="O26" s="244">
        <v>9</v>
      </c>
    </row>
    <row r="27" spans="2:15">
      <c r="B27" s="6">
        <f t="shared" si="1"/>
        <v>2021</v>
      </c>
      <c r="C27" s="239">
        <v>560</v>
      </c>
      <c r="D27" s="240">
        <v>185</v>
      </c>
      <c r="E27" s="240">
        <v>678</v>
      </c>
      <c r="F27" s="240">
        <v>184</v>
      </c>
      <c r="G27" s="240">
        <v>373</v>
      </c>
      <c r="H27" s="214">
        <v>1420</v>
      </c>
      <c r="I27" s="215">
        <v>1678</v>
      </c>
      <c r="J27" s="216">
        <v>3098</v>
      </c>
      <c r="K27" s="217">
        <v>5</v>
      </c>
      <c r="L27" s="218">
        <v>3103</v>
      </c>
      <c r="N27" s="245">
        <v>9</v>
      </c>
      <c r="O27" s="245">
        <v>9</v>
      </c>
    </row>
    <row r="28" spans="2:15">
      <c r="B28" s="6" t="s">
        <v>13</v>
      </c>
      <c r="C28" s="15">
        <f>SUM(C7:C27)</f>
        <v>17455</v>
      </c>
      <c r="D28" s="18">
        <f t="shared" ref="D28:L28" si="2">SUM(D7:D27)</f>
        <v>1605</v>
      </c>
      <c r="E28" s="13">
        <f t="shared" si="2"/>
        <v>14188</v>
      </c>
      <c r="F28" s="13">
        <f t="shared" si="2"/>
        <v>2563</v>
      </c>
      <c r="G28" s="13">
        <f t="shared" si="2"/>
        <v>4778</v>
      </c>
      <c r="H28" s="15">
        <f t="shared" si="2"/>
        <v>23134</v>
      </c>
      <c r="I28" s="15">
        <f t="shared" si="2"/>
        <v>22895</v>
      </c>
      <c r="J28" s="18">
        <f t="shared" si="2"/>
        <v>46029</v>
      </c>
      <c r="K28" s="14">
        <f t="shared" si="2"/>
        <v>1331</v>
      </c>
      <c r="L28" s="16">
        <f t="shared" si="2"/>
        <v>47360</v>
      </c>
      <c r="O28" s="11"/>
    </row>
    <row r="29" spans="2:15"/>
    <row r="30" spans="2:15"/>
    <row r="31" spans="2:15"/>
    <row r="32" spans="2:15">
      <c r="B32" s="9" t="s">
        <v>14</v>
      </c>
    </row>
    <row r="33" spans="2:15">
      <c r="B33" s="8" t="s">
        <v>31</v>
      </c>
    </row>
    <row r="34" spans="2:15">
      <c r="B34" s="8" t="s">
        <v>16</v>
      </c>
    </row>
    <row r="35" spans="2:15">
      <c r="B35" s="8" t="s">
        <v>17</v>
      </c>
    </row>
    <row r="36" spans="2:15">
      <c r="B36" s="8"/>
    </row>
    <row r="37" spans="2:15">
      <c r="C37" s="71"/>
      <c r="D37" s="71"/>
      <c r="E37" s="71"/>
      <c r="F37" s="71"/>
      <c r="G37" s="71"/>
      <c r="H37" s="71"/>
      <c r="I37" s="71"/>
      <c r="J37" s="71"/>
      <c r="K37" s="71"/>
      <c r="L37" s="71"/>
    </row>
    <row r="40" spans="2:15" ht="25.5" hidden="1">
      <c r="B40" s="1" t="s">
        <v>18</v>
      </c>
      <c r="C40" s="1"/>
      <c r="D40" s="2"/>
      <c r="E40" s="2"/>
      <c r="F40" s="2"/>
      <c r="G40" s="2"/>
      <c r="H40" s="1"/>
      <c r="I40" s="2"/>
      <c r="J40" s="4"/>
      <c r="K40" s="3"/>
      <c r="L40" s="7"/>
      <c r="O40" s="52" t="s">
        <v>19</v>
      </c>
    </row>
    <row r="41" spans="2:15" hidden="1">
      <c r="B41" s="5">
        <v>2001</v>
      </c>
      <c r="C41" s="55"/>
      <c r="D41" s="56"/>
      <c r="E41" s="56"/>
      <c r="F41" s="56"/>
      <c r="G41" s="56"/>
      <c r="H41" s="40"/>
      <c r="I41" s="56"/>
      <c r="J41" s="57"/>
      <c r="K41" s="58"/>
      <c r="L41" s="38"/>
      <c r="O41" s="35" t="e">
        <f>IF(#REF!="Y",1,0)</f>
        <v>#REF!</v>
      </c>
    </row>
    <row r="42" spans="2:15" hidden="1">
      <c r="B42" s="5">
        <f t="shared" ref="B42:B61" si="3">B41+1</f>
        <v>2002</v>
      </c>
      <c r="C42" s="55"/>
      <c r="D42" s="56"/>
      <c r="E42" s="56"/>
      <c r="F42" s="56"/>
      <c r="G42" s="56"/>
      <c r="H42" s="40"/>
      <c r="I42" s="56"/>
      <c r="J42" s="57"/>
      <c r="K42" s="58"/>
      <c r="L42" s="38"/>
      <c r="O42" s="36" t="e">
        <f>IF(#REF!="Y",1,0)</f>
        <v>#REF!</v>
      </c>
    </row>
    <row r="43" spans="2:15" hidden="1">
      <c r="B43" s="5">
        <f>B42+1</f>
        <v>2003</v>
      </c>
      <c r="C43" s="55"/>
      <c r="D43" s="56"/>
      <c r="E43" s="56"/>
      <c r="F43" s="56"/>
      <c r="G43" s="56"/>
      <c r="H43" s="40"/>
      <c r="I43" s="56"/>
      <c r="J43" s="57"/>
      <c r="K43" s="58"/>
      <c r="L43" s="38"/>
      <c r="O43" s="36" t="e">
        <f>IF(#REF!="Y",1,0)</f>
        <v>#REF!</v>
      </c>
    </row>
    <row r="44" spans="2:15" hidden="1" outlineLevel="1">
      <c r="B44" s="5">
        <f t="shared" si="3"/>
        <v>2004</v>
      </c>
      <c r="C44" s="55"/>
      <c r="D44" s="56"/>
      <c r="E44" s="56"/>
      <c r="F44" s="56"/>
      <c r="G44" s="56"/>
      <c r="H44" s="40"/>
      <c r="I44" s="56"/>
      <c r="J44" s="57"/>
      <c r="K44" s="58"/>
      <c r="L44" s="38"/>
      <c r="O44" s="36" t="e">
        <f>IF(#REF!="Y",1,0)</f>
        <v>#REF!</v>
      </c>
    </row>
    <row r="45" spans="2:15" hidden="1" outlineLevel="1">
      <c r="B45" s="5">
        <f t="shared" si="3"/>
        <v>2005</v>
      </c>
      <c r="C45" s="55"/>
      <c r="D45" s="56"/>
      <c r="E45" s="56"/>
      <c r="F45" s="56"/>
      <c r="G45" s="56"/>
      <c r="H45" s="40"/>
      <c r="I45" s="56"/>
      <c r="J45" s="57"/>
      <c r="K45" s="58"/>
      <c r="L45" s="38"/>
      <c r="O45" s="36" t="e">
        <f>IF(#REF!="Y",1,0)</f>
        <v>#REF!</v>
      </c>
    </row>
    <row r="46" spans="2:15" hidden="1" outlineLevel="1">
      <c r="B46" s="5">
        <f t="shared" si="3"/>
        <v>2006</v>
      </c>
      <c r="C46" s="55"/>
      <c r="D46" s="56"/>
      <c r="E46" s="56"/>
      <c r="F46" s="56"/>
      <c r="G46" s="56"/>
      <c r="H46" s="40"/>
      <c r="I46" s="56"/>
      <c r="J46" s="57"/>
      <c r="K46" s="58"/>
      <c r="L46" s="38"/>
      <c r="O46" s="36">
        <f t="shared" ref="O46:O61" si="4">IF(O7="Y",1,0)</f>
        <v>0</v>
      </c>
    </row>
    <row r="47" spans="2:15" hidden="1" outlineLevel="1">
      <c r="B47" s="5">
        <f t="shared" si="3"/>
        <v>2007</v>
      </c>
      <c r="C47" s="55"/>
      <c r="D47" s="56"/>
      <c r="E47" s="56"/>
      <c r="F47" s="56"/>
      <c r="G47" s="56"/>
      <c r="H47" s="40"/>
      <c r="I47" s="56"/>
      <c r="J47" s="57"/>
      <c r="K47" s="58"/>
      <c r="L47" s="38"/>
      <c r="O47" s="36">
        <f t="shared" si="4"/>
        <v>0</v>
      </c>
    </row>
    <row r="48" spans="2:15" hidden="1" outlineLevel="1">
      <c r="B48" s="5">
        <f t="shared" si="3"/>
        <v>2008</v>
      </c>
      <c r="C48" s="55"/>
      <c r="D48" s="56"/>
      <c r="E48" s="56"/>
      <c r="F48" s="56"/>
      <c r="G48" s="56"/>
      <c r="H48" s="40"/>
      <c r="I48" s="56"/>
      <c r="J48" s="57"/>
      <c r="K48" s="58"/>
      <c r="L48" s="38"/>
      <c r="O48" s="36">
        <f t="shared" si="4"/>
        <v>0</v>
      </c>
    </row>
    <row r="49" spans="2:15" hidden="1" outlineLevel="1">
      <c r="B49" s="5">
        <f>B48+1</f>
        <v>2009</v>
      </c>
      <c r="C49" s="55"/>
      <c r="D49" s="56"/>
      <c r="E49" s="56"/>
      <c r="F49" s="56"/>
      <c r="G49" s="56"/>
      <c r="H49" s="40"/>
      <c r="I49" s="56"/>
      <c r="J49" s="57"/>
      <c r="K49" s="58"/>
      <c r="L49" s="38"/>
      <c r="O49" s="36">
        <f t="shared" si="4"/>
        <v>0</v>
      </c>
    </row>
    <row r="50" spans="2:15" hidden="1" outlineLevel="1">
      <c r="B50" s="5">
        <f t="shared" si="3"/>
        <v>2010</v>
      </c>
      <c r="C50" s="55"/>
      <c r="D50" s="56"/>
      <c r="E50" s="56"/>
      <c r="F50" s="56"/>
      <c r="G50" s="56"/>
      <c r="H50" s="40"/>
      <c r="I50" s="56"/>
      <c r="J50" s="57"/>
      <c r="K50" s="58"/>
      <c r="L50" s="38"/>
      <c r="O50" s="36">
        <f t="shared" si="4"/>
        <v>0</v>
      </c>
    </row>
    <row r="51" spans="2:15" hidden="1" outlineLevel="1">
      <c r="B51" s="5">
        <f t="shared" si="3"/>
        <v>2011</v>
      </c>
      <c r="C51" s="55"/>
      <c r="D51" s="56"/>
      <c r="E51" s="56"/>
      <c r="F51" s="56"/>
      <c r="G51" s="56"/>
      <c r="H51" s="40"/>
      <c r="I51" s="56"/>
      <c r="J51" s="57"/>
      <c r="K51" s="58"/>
      <c r="L51" s="38"/>
      <c r="O51" s="36">
        <f t="shared" si="4"/>
        <v>0</v>
      </c>
    </row>
    <row r="52" spans="2:15" hidden="1" outlineLevel="1">
      <c r="B52" s="5">
        <f>B51+1</f>
        <v>2012</v>
      </c>
      <c r="C52" s="55"/>
      <c r="D52" s="56"/>
      <c r="E52" s="56"/>
      <c r="F52" s="56"/>
      <c r="G52" s="56"/>
      <c r="H52" s="40"/>
      <c r="I52" s="56"/>
      <c r="J52" s="57"/>
      <c r="K52" s="58"/>
      <c r="L52" s="38"/>
      <c r="O52" s="36">
        <f t="shared" si="4"/>
        <v>0</v>
      </c>
    </row>
    <row r="53" spans="2:15" hidden="1" outlineLevel="1">
      <c r="B53" s="5">
        <f t="shared" si="3"/>
        <v>2013</v>
      </c>
      <c r="C53" s="55"/>
      <c r="D53" s="56"/>
      <c r="E53" s="56"/>
      <c r="F53" s="56"/>
      <c r="G53" s="56"/>
      <c r="H53" s="40"/>
      <c r="I53" s="56"/>
      <c r="J53" s="57"/>
      <c r="K53" s="58"/>
      <c r="L53" s="38"/>
      <c r="O53" s="36">
        <f t="shared" si="4"/>
        <v>0</v>
      </c>
    </row>
    <row r="54" spans="2:15" hidden="1" outlineLevel="1">
      <c r="B54" s="5">
        <f t="shared" si="3"/>
        <v>2014</v>
      </c>
      <c r="C54" s="55"/>
      <c r="D54" s="56"/>
      <c r="E54" s="56"/>
      <c r="F54" s="56"/>
      <c r="G54" s="56"/>
      <c r="H54" s="40"/>
      <c r="I54" s="56"/>
      <c r="J54" s="57"/>
      <c r="K54" s="58"/>
      <c r="L54" s="38"/>
      <c r="O54" s="36">
        <f t="shared" si="4"/>
        <v>0</v>
      </c>
    </row>
    <row r="55" spans="2:15" hidden="1" outlineLevel="1">
      <c r="B55" s="5">
        <f t="shared" si="3"/>
        <v>2015</v>
      </c>
      <c r="C55" s="55"/>
      <c r="D55" s="56"/>
      <c r="E55" s="56"/>
      <c r="F55" s="56"/>
      <c r="G55" s="56"/>
      <c r="H55" s="40"/>
      <c r="I55" s="56"/>
      <c r="J55" s="57"/>
      <c r="K55" s="58"/>
      <c r="L55" s="38"/>
      <c r="O55" s="36">
        <f t="shared" si="4"/>
        <v>0</v>
      </c>
    </row>
    <row r="56" spans="2:15" hidden="1" outlineLevel="1">
      <c r="B56" s="5">
        <f t="shared" si="3"/>
        <v>2016</v>
      </c>
      <c r="C56" s="55"/>
      <c r="D56" s="56"/>
      <c r="E56" s="56"/>
      <c r="F56" s="56"/>
      <c r="G56" s="56"/>
      <c r="H56" s="40"/>
      <c r="I56" s="56"/>
      <c r="J56" s="57"/>
      <c r="K56" s="58"/>
      <c r="L56" s="38"/>
      <c r="O56" s="36">
        <f t="shared" si="4"/>
        <v>0</v>
      </c>
    </row>
    <row r="57" spans="2:15" hidden="1" outlineLevel="1">
      <c r="B57" s="5">
        <f t="shared" si="3"/>
        <v>2017</v>
      </c>
      <c r="C57" s="55"/>
      <c r="D57" s="56"/>
      <c r="E57" s="56"/>
      <c r="F57" s="56"/>
      <c r="G57" s="56"/>
      <c r="H57" s="40"/>
      <c r="I57" s="56"/>
      <c r="J57" s="57"/>
      <c r="K57" s="58"/>
      <c r="L57" s="38"/>
      <c r="O57" s="36">
        <f t="shared" si="4"/>
        <v>0</v>
      </c>
    </row>
    <row r="58" spans="2:15" hidden="1" outlineLevel="1">
      <c r="B58" s="5">
        <f t="shared" si="3"/>
        <v>2018</v>
      </c>
      <c r="C58" s="55"/>
      <c r="D58" s="56"/>
      <c r="E58" s="56"/>
      <c r="F58" s="56"/>
      <c r="G58" s="56"/>
      <c r="H58" s="40"/>
      <c r="I58" s="56"/>
      <c r="J58" s="57"/>
      <c r="K58" s="58"/>
      <c r="L58" s="38"/>
      <c r="O58" s="36">
        <f t="shared" si="4"/>
        <v>0</v>
      </c>
    </row>
    <row r="59" spans="2:15" hidden="1" outlineLevel="1">
      <c r="B59" s="5">
        <f t="shared" si="3"/>
        <v>2019</v>
      </c>
      <c r="C59" s="55"/>
      <c r="D59" s="56"/>
      <c r="E59" s="56"/>
      <c r="F59" s="56"/>
      <c r="G59" s="56"/>
      <c r="H59" s="40"/>
      <c r="I59" s="56"/>
      <c r="J59" s="57"/>
      <c r="K59" s="58"/>
      <c r="L59" s="38"/>
      <c r="O59" s="36">
        <f t="shared" si="4"/>
        <v>0</v>
      </c>
    </row>
    <row r="60" spans="2:15" hidden="1" outlineLevel="1">
      <c r="B60" s="5">
        <f t="shared" si="3"/>
        <v>2020</v>
      </c>
      <c r="C60" s="55"/>
      <c r="D60" s="56"/>
      <c r="E60" s="56"/>
      <c r="F60" s="56"/>
      <c r="G60" s="56"/>
      <c r="H60" s="40"/>
      <c r="I60" s="56"/>
      <c r="J60" s="57"/>
      <c r="K60" s="58"/>
      <c r="L60" s="38"/>
      <c r="O60" s="36">
        <f t="shared" si="4"/>
        <v>0</v>
      </c>
    </row>
    <row r="61" spans="2:15" hidden="1" outlineLevel="1">
      <c r="B61" s="6">
        <f t="shared" si="3"/>
        <v>2021</v>
      </c>
      <c r="C61" s="59"/>
      <c r="D61" s="60"/>
      <c r="E61" s="60"/>
      <c r="F61" s="60"/>
      <c r="G61" s="60"/>
      <c r="H61" s="41"/>
      <c r="I61" s="60"/>
      <c r="J61" s="61"/>
      <c r="K61" s="62"/>
      <c r="L61" s="39"/>
      <c r="O61" s="37">
        <f t="shared" si="4"/>
        <v>0</v>
      </c>
    </row>
    <row r="62" spans="2:15" hidden="1" outlineLevel="1"/>
    <row r="63" spans="2:15" hidden="1" outlineLevel="1"/>
    <row r="64" spans="2:15" hidden="1" outlineLevel="1"/>
    <row r="65" hidden="1" collapsed="1"/>
  </sheetData>
  <mergeCells count="1">
    <mergeCell ref="B5:L5"/>
  </mergeCells>
  <phoneticPr fontId="6" type="noConversion"/>
  <dataValidations count="2">
    <dataValidation type="date" allowBlank="1" showInputMessage="1" showErrorMessage="1" errorTitle="Must be a date" error="dd/mm/yy format between 01/01/2000 and 31/12/2021" sqref="C3" xr:uid="{00000000-0002-0000-0500-000000000000}">
      <formula1>36526</formula1>
      <formula2>44561</formula2>
    </dataValidation>
    <dataValidation type="whole" operator="greaterThanOrEqual" allowBlank="1" showInputMessage="1" showErrorMessage="1" errorTitle="Whole number" error="Must be a whole number 0 or greater" sqref="C7:L27" xr:uid="{D6318FE0-4C8B-4E62-9BE0-BCDF20245E07}">
      <formula1>0</formula1>
    </dataValidation>
  </dataValidations>
  <pageMargins left="0.7" right="0.7" top="0.75" bottom="0.75" header="0.3" footer="0.3"/>
  <pageSetup scale="62" orientation="landscape" r:id="rId1"/>
  <rowBreaks count="1" manualBreakCount="1">
    <brk id="22" min="1" max="11" man="1"/>
  </rowBreaks>
  <colBreaks count="1" manualBreakCount="1">
    <brk id="11" min="2" max="3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autoPageBreaks="0" fitToPage="1"/>
  </sheetPr>
  <dimension ref="A1:AB67"/>
  <sheetViews>
    <sheetView showGridLines="0" zoomScale="60" zoomScaleNormal="60" workbookViewId="0">
      <selection activeCell="L32" sqref="L32"/>
    </sheetView>
  </sheetViews>
  <sheetFormatPr defaultColWidth="0" defaultRowHeight="12.75" zeroHeight="1" outlineLevelRow="1"/>
  <cols>
    <col min="1" max="1" width="3.7109375" customWidth="1"/>
    <col min="2" max="4" width="16.7109375" customWidth="1"/>
    <col min="5" max="5" width="17.7109375" bestFit="1" customWidth="1"/>
    <col min="6" max="7" width="16.7109375" customWidth="1"/>
    <col min="8" max="8" width="17.7109375" bestFit="1" customWidth="1"/>
    <col min="9" max="9" width="19.7109375" bestFit="1" customWidth="1"/>
    <col min="10" max="10" width="19.42578125" bestFit="1" customWidth="1"/>
    <col min="11" max="11" width="16.7109375" customWidth="1"/>
    <col min="12" max="12" width="19.42578125" bestFit="1" customWidth="1"/>
    <col min="13" max="13" width="7.28515625" customWidth="1"/>
    <col min="14" max="14" width="19.42578125" customWidth="1"/>
    <col min="15" max="15" width="16.7109375" customWidth="1"/>
    <col min="16" max="16" width="10.140625" customWidth="1"/>
    <col min="17" max="28" width="0" hidden="1" customWidth="1"/>
    <col min="29" max="16384" width="10.140625" hidden="1"/>
  </cols>
  <sheetData>
    <row r="1" spans="1:15" ht="15.75">
      <c r="A1" s="31" t="s">
        <v>32</v>
      </c>
    </row>
    <row r="2" spans="1:15"/>
    <row r="3" spans="1:15">
      <c r="B3" s="10" t="s">
        <v>1</v>
      </c>
      <c r="C3" s="53">
        <v>44561</v>
      </c>
    </row>
    <row r="4" spans="1:15"/>
    <row r="5" spans="1:15">
      <c r="B5" s="299" t="s">
        <v>33</v>
      </c>
      <c r="C5" s="300"/>
      <c r="D5" s="300"/>
      <c r="E5" s="300"/>
      <c r="F5" s="300"/>
      <c r="G5" s="300"/>
      <c r="H5" s="300"/>
      <c r="I5" s="300"/>
      <c r="J5" s="300"/>
      <c r="K5" s="300"/>
      <c r="L5" s="301"/>
    </row>
    <row r="6" spans="1:15" ht="43.35" customHeight="1">
      <c r="B6" s="1" t="s">
        <v>3</v>
      </c>
      <c r="C6" s="1" t="s">
        <v>4</v>
      </c>
      <c r="D6" s="2" t="s">
        <v>5</v>
      </c>
      <c r="E6" s="2" t="s">
        <v>6</v>
      </c>
      <c r="F6" s="2" t="s">
        <v>7</v>
      </c>
      <c r="G6" s="2" t="s">
        <v>8</v>
      </c>
      <c r="H6" s="1" t="s">
        <v>9</v>
      </c>
      <c r="I6" s="2" t="s">
        <v>10</v>
      </c>
      <c r="J6" s="4" t="s">
        <v>11</v>
      </c>
      <c r="K6" s="3" t="s">
        <v>12</v>
      </c>
      <c r="L6" s="7" t="s">
        <v>13</v>
      </c>
      <c r="N6" s="241" t="s">
        <v>97</v>
      </c>
      <c r="O6" s="242" t="s">
        <v>99</v>
      </c>
    </row>
    <row r="7" spans="1:15">
      <c r="B7" s="5">
        <v>2001</v>
      </c>
      <c r="C7" s="246">
        <v>13677413.161553293</v>
      </c>
      <c r="D7" s="247">
        <v>72803.569999999992</v>
      </c>
      <c r="E7" s="247">
        <v>15684126.31415737</v>
      </c>
      <c r="F7" s="247">
        <v>1755028.29</v>
      </c>
      <c r="G7" s="247">
        <v>2917176.57</v>
      </c>
      <c r="H7" s="246">
        <v>20429134.744157374</v>
      </c>
      <c r="I7" s="247">
        <v>48634956.060000002</v>
      </c>
      <c r="J7" s="248">
        <v>69064090.804157376</v>
      </c>
      <c r="K7" s="249">
        <v>1596974.6899987301</v>
      </c>
      <c r="L7" s="250">
        <v>70661065.494156107</v>
      </c>
      <c r="N7" s="243">
        <v>9</v>
      </c>
      <c r="O7" s="243">
        <v>5</v>
      </c>
    </row>
    <row r="8" spans="1:15">
      <c r="B8" s="5">
        <f t="shared" ref="B8:B21" si="0">B7+1</f>
        <v>2002</v>
      </c>
      <c r="C8" s="246">
        <v>19300433.869999997</v>
      </c>
      <c r="D8" s="247">
        <v>171658.75</v>
      </c>
      <c r="E8" s="247">
        <v>30634693.789999992</v>
      </c>
      <c r="F8" s="247">
        <v>2140743.3129343437</v>
      </c>
      <c r="G8" s="247">
        <v>2785921.74</v>
      </c>
      <c r="H8" s="246">
        <v>35733017.59293434</v>
      </c>
      <c r="I8" s="247">
        <v>48682405.180000007</v>
      </c>
      <c r="J8" s="248">
        <v>84415422.772934347</v>
      </c>
      <c r="K8" s="249">
        <v>2460630.8799998998</v>
      </c>
      <c r="L8" s="250">
        <v>86876053.652934223</v>
      </c>
      <c r="N8" s="244">
        <v>10</v>
      </c>
      <c r="O8" s="244">
        <v>6</v>
      </c>
    </row>
    <row r="9" spans="1:15">
      <c r="B9" s="5">
        <f t="shared" si="0"/>
        <v>2003</v>
      </c>
      <c r="C9" s="246">
        <v>25438355.759999998</v>
      </c>
      <c r="D9" s="247">
        <v>104730.78999999998</v>
      </c>
      <c r="E9" s="247">
        <v>23264343.600000001</v>
      </c>
      <c r="F9" s="247">
        <v>3586040.17</v>
      </c>
      <c r="G9" s="247">
        <v>4689812.1399999987</v>
      </c>
      <c r="H9" s="246">
        <v>31644926.699999996</v>
      </c>
      <c r="I9" s="247">
        <v>75823466.257494867</v>
      </c>
      <c r="J9" s="248">
        <v>107468392.95749485</v>
      </c>
      <c r="K9" s="249">
        <v>4673819.1099999985</v>
      </c>
      <c r="L9" s="250">
        <v>112142212.06749484</v>
      </c>
      <c r="N9" s="244">
        <v>10</v>
      </c>
      <c r="O9" s="244">
        <v>6</v>
      </c>
    </row>
    <row r="10" spans="1:15">
      <c r="B10" s="5">
        <f t="shared" si="0"/>
        <v>2004</v>
      </c>
      <c r="C10" s="246">
        <v>20661077.02</v>
      </c>
      <c r="D10" s="247">
        <v>173496.05999999997</v>
      </c>
      <c r="E10" s="247">
        <v>24619621.446646255</v>
      </c>
      <c r="F10" s="247">
        <v>4696224.8</v>
      </c>
      <c r="G10" s="247">
        <v>6107409.1899999995</v>
      </c>
      <c r="H10" s="246">
        <v>35596751.496646248</v>
      </c>
      <c r="I10" s="247">
        <v>74428452.129999995</v>
      </c>
      <c r="J10" s="248">
        <v>110025203.62664625</v>
      </c>
      <c r="K10" s="249">
        <v>2341673.7899968</v>
      </c>
      <c r="L10" s="250">
        <v>112366877.41664302</v>
      </c>
      <c r="N10" s="244">
        <v>10</v>
      </c>
      <c r="O10" s="244">
        <v>8</v>
      </c>
    </row>
    <row r="11" spans="1:15">
      <c r="B11" s="5">
        <f t="shared" si="0"/>
        <v>2005</v>
      </c>
      <c r="C11" s="246">
        <v>9888363.1500000004</v>
      </c>
      <c r="D11" s="247">
        <v>211585.29000000004</v>
      </c>
      <c r="E11" s="247">
        <v>27140882.149999991</v>
      </c>
      <c r="F11" s="247">
        <v>3748925.4799999995</v>
      </c>
      <c r="G11" s="247">
        <v>6623399.7299999995</v>
      </c>
      <c r="H11" s="246">
        <v>37724792.649999991</v>
      </c>
      <c r="I11" s="247">
        <v>81088772.909999996</v>
      </c>
      <c r="J11" s="248">
        <v>118813565.55999999</v>
      </c>
      <c r="K11" s="249">
        <v>3766318.6699998002</v>
      </c>
      <c r="L11" s="250">
        <v>122579884.2299998</v>
      </c>
      <c r="N11" s="244">
        <v>10</v>
      </c>
      <c r="O11" s="244">
        <v>8</v>
      </c>
    </row>
    <row r="12" spans="1:15">
      <c r="B12" s="5">
        <f t="shared" si="0"/>
        <v>2006</v>
      </c>
      <c r="C12" s="251">
        <v>5031887.0649916669</v>
      </c>
      <c r="D12" s="252">
        <v>114175.79000000002</v>
      </c>
      <c r="E12" s="252">
        <v>28802880.415639553</v>
      </c>
      <c r="F12" s="252">
        <v>7350298.5649166666</v>
      </c>
      <c r="G12" s="252">
        <v>9109837.4298749994</v>
      </c>
      <c r="H12" s="251">
        <v>45377192.200431213</v>
      </c>
      <c r="I12" s="252">
        <v>116386777.44405229</v>
      </c>
      <c r="J12" s="253">
        <v>161763969.64448354</v>
      </c>
      <c r="K12" s="254">
        <v>3397375.1699968856</v>
      </c>
      <c r="L12" s="218">
        <v>165161344.81448042</v>
      </c>
      <c r="N12" s="244">
        <v>11</v>
      </c>
      <c r="O12" s="244">
        <v>8</v>
      </c>
    </row>
    <row r="13" spans="1:15">
      <c r="B13" s="5">
        <f>B12+1</f>
        <v>2007</v>
      </c>
      <c r="C13" s="251">
        <v>1235878.708749</v>
      </c>
      <c r="D13" s="252">
        <v>21028.03</v>
      </c>
      <c r="E13" s="252">
        <v>17949935.164150424</v>
      </c>
      <c r="F13" s="252">
        <v>6988282.3974583335</v>
      </c>
      <c r="G13" s="252">
        <v>7821631.5528000006</v>
      </c>
      <c r="H13" s="251">
        <v>32780877.144408762</v>
      </c>
      <c r="I13" s="252">
        <v>138195535.98872587</v>
      </c>
      <c r="J13" s="253">
        <v>170976413.13313466</v>
      </c>
      <c r="K13" s="254">
        <v>2344519.8499999996</v>
      </c>
      <c r="L13" s="218">
        <v>173320932.98313466</v>
      </c>
      <c r="N13" s="244">
        <v>11</v>
      </c>
      <c r="O13" s="244">
        <v>10</v>
      </c>
    </row>
    <row r="14" spans="1:15">
      <c r="B14" s="5">
        <f t="shared" si="0"/>
        <v>2008</v>
      </c>
      <c r="C14" s="251">
        <v>499352.05</v>
      </c>
      <c r="D14" s="252">
        <v>75994.678433333334</v>
      </c>
      <c r="E14" s="252">
        <v>19338339.899908334</v>
      </c>
      <c r="F14" s="252">
        <v>5855767.5379083334</v>
      </c>
      <c r="G14" s="252">
        <v>8603023.5400083326</v>
      </c>
      <c r="H14" s="251">
        <v>33873125.65625833</v>
      </c>
      <c r="I14" s="252">
        <v>162443194.13992399</v>
      </c>
      <c r="J14" s="253">
        <v>196316319.79618233</v>
      </c>
      <c r="K14" s="254">
        <v>1610721.4492464741</v>
      </c>
      <c r="L14" s="218">
        <v>197927041.2454288</v>
      </c>
      <c r="N14" s="244">
        <v>11</v>
      </c>
      <c r="O14" s="244">
        <v>10</v>
      </c>
    </row>
    <row r="15" spans="1:15">
      <c r="B15" s="5">
        <f t="shared" si="0"/>
        <v>2009</v>
      </c>
      <c r="C15" s="251">
        <v>1937853.26</v>
      </c>
      <c r="D15" s="252">
        <v>314646.47906666668</v>
      </c>
      <c r="E15" s="252">
        <v>18714428.754908334</v>
      </c>
      <c r="F15" s="252">
        <v>8249486.8342166673</v>
      </c>
      <c r="G15" s="252">
        <v>9573735.9750250001</v>
      </c>
      <c r="H15" s="251">
        <v>36852298.043216668</v>
      </c>
      <c r="I15" s="252">
        <v>168450699.81986564</v>
      </c>
      <c r="J15" s="253">
        <v>205302997.86308235</v>
      </c>
      <c r="K15" s="254">
        <v>2108065.2200000002</v>
      </c>
      <c r="L15" s="218">
        <v>207411063.08308235</v>
      </c>
      <c r="N15" s="244">
        <v>11</v>
      </c>
      <c r="O15" s="244">
        <v>10</v>
      </c>
    </row>
    <row r="16" spans="1:15">
      <c r="B16" s="5">
        <f t="shared" si="0"/>
        <v>2010</v>
      </c>
      <c r="C16" s="251">
        <v>1476100.59</v>
      </c>
      <c r="D16" s="252">
        <v>215778.24437499998</v>
      </c>
      <c r="E16" s="252">
        <v>20662617.545566667</v>
      </c>
      <c r="F16" s="252">
        <v>8965109.8720083348</v>
      </c>
      <c r="G16" s="252">
        <v>8435806.2933499999</v>
      </c>
      <c r="H16" s="251">
        <v>38279311.955300003</v>
      </c>
      <c r="I16" s="252">
        <v>181392144.92646271</v>
      </c>
      <c r="J16" s="253">
        <v>219671456.88176274</v>
      </c>
      <c r="K16" s="254">
        <v>1458114.5599998997</v>
      </c>
      <c r="L16" s="218">
        <v>221129571.44176263</v>
      </c>
      <c r="N16" s="244">
        <v>11</v>
      </c>
      <c r="O16" s="244">
        <v>10</v>
      </c>
    </row>
    <row r="17" spans="2:15">
      <c r="B17" s="5">
        <f t="shared" si="0"/>
        <v>2011</v>
      </c>
      <c r="C17" s="251">
        <v>2305175.4</v>
      </c>
      <c r="D17" s="252">
        <v>231761.68053333333</v>
      </c>
      <c r="E17" s="252">
        <v>22548737.747733224</v>
      </c>
      <c r="F17" s="252">
        <v>10749280.018046154</v>
      </c>
      <c r="G17" s="252">
        <v>12481039.274191666</v>
      </c>
      <c r="H17" s="251">
        <v>46010818.720504381</v>
      </c>
      <c r="I17" s="252">
        <v>198193359.74801508</v>
      </c>
      <c r="J17" s="253">
        <v>244204178.46851945</v>
      </c>
      <c r="K17" s="254">
        <v>738488.13999896101</v>
      </c>
      <c r="L17" s="218">
        <v>244942666.60851842</v>
      </c>
      <c r="N17" s="244">
        <v>11</v>
      </c>
      <c r="O17" s="244">
        <v>10</v>
      </c>
    </row>
    <row r="18" spans="2:15">
      <c r="B18" s="5">
        <f t="shared" si="0"/>
        <v>2012</v>
      </c>
      <c r="C18" s="251">
        <v>5626412.8599999994</v>
      </c>
      <c r="D18" s="252">
        <v>806672.50985833339</v>
      </c>
      <c r="E18" s="252">
        <v>22813767.597441666</v>
      </c>
      <c r="F18" s="252">
        <v>11855701.811508331</v>
      </c>
      <c r="G18" s="252">
        <v>14008240.33189157</v>
      </c>
      <c r="H18" s="251">
        <v>49484382.2506999</v>
      </c>
      <c r="I18" s="252">
        <v>206886781.22865516</v>
      </c>
      <c r="J18" s="253">
        <v>256371163.4793551</v>
      </c>
      <c r="K18" s="254">
        <v>149478.7300000001</v>
      </c>
      <c r="L18" s="218">
        <v>256520642.20935512</v>
      </c>
      <c r="N18" s="244">
        <v>11</v>
      </c>
      <c r="O18" s="244">
        <v>11</v>
      </c>
    </row>
    <row r="19" spans="2:15">
      <c r="B19" s="5">
        <f>B18+1</f>
        <v>2013</v>
      </c>
      <c r="C19" s="251">
        <v>6212233.25</v>
      </c>
      <c r="D19" s="252">
        <v>1085609.4187166668</v>
      </c>
      <c r="E19" s="252">
        <v>20800896.814191666</v>
      </c>
      <c r="F19" s="252">
        <v>7647110.6415749993</v>
      </c>
      <c r="G19" s="252">
        <v>13599803.462975001</v>
      </c>
      <c r="H19" s="251">
        <v>43133420.337458327</v>
      </c>
      <c r="I19" s="252">
        <v>210557198.07026732</v>
      </c>
      <c r="J19" s="253">
        <v>253690618.40772563</v>
      </c>
      <c r="K19" s="254">
        <v>52546.569999999992</v>
      </c>
      <c r="L19" s="218">
        <v>253743164.97772563</v>
      </c>
      <c r="N19" s="244">
        <v>11</v>
      </c>
      <c r="O19" s="244">
        <v>11</v>
      </c>
    </row>
    <row r="20" spans="2:15">
      <c r="B20" s="5">
        <f t="shared" si="0"/>
        <v>2014</v>
      </c>
      <c r="C20" s="251">
        <v>7283773.7899999991</v>
      </c>
      <c r="D20" s="252">
        <v>1338385.0967416666</v>
      </c>
      <c r="E20" s="252">
        <v>18824715.162640668</v>
      </c>
      <c r="F20" s="252">
        <v>8420798.1256583333</v>
      </c>
      <c r="G20" s="252">
        <v>10613519.282649901</v>
      </c>
      <c r="H20" s="251">
        <v>39197417.667690575</v>
      </c>
      <c r="I20" s="252">
        <v>207881632.08147982</v>
      </c>
      <c r="J20" s="253">
        <v>247079049.74917036</v>
      </c>
      <c r="K20" s="254">
        <v>423167.60999999993</v>
      </c>
      <c r="L20" s="218">
        <v>247502217.35917041</v>
      </c>
      <c r="N20" s="244">
        <v>11</v>
      </c>
      <c r="O20" s="244">
        <v>11</v>
      </c>
    </row>
    <row r="21" spans="2:15">
      <c r="B21" s="5">
        <f t="shared" si="0"/>
        <v>2015</v>
      </c>
      <c r="C21" s="251">
        <v>8529389.879999999</v>
      </c>
      <c r="D21" s="252">
        <v>1247857.6501249894</v>
      </c>
      <c r="E21" s="252">
        <v>19372742.046208333</v>
      </c>
      <c r="F21" s="252">
        <v>6842185.6150666662</v>
      </c>
      <c r="G21" s="252">
        <v>12744751.598095834</v>
      </c>
      <c r="H21" s="251">
        <v>40207536.909495823</v>
      </c>
      <c r="I21" s="252">
        <v>227917286.53861314</v>
      </c>
      <c r="J21" s="253">
        <v>268124823.44810897</v>
      </c>
      <c r="K21" s="254">
        <v>245382.889998</v>
      </c>
      <c r="L21" s="218">
        <v>268370206.33810693</v>
      </c>
      <c r="N21" s="244">
        <v>11</v>
      </c>
      <c r="O21" s="244">
        <v>11</v>
      </c>
    </row>
    <row r="22" spans="2:15">
      <c r="B22" s="5">
        <f t="shared" ref="B22:B27" si="1">B21+1</f>
        <v>2016</v>
      </c>
      <c r="C22" s="251">
        <v>7640896.4699999988</v>
      </c>
      <c r="D22" s="252">
        <v>1649160.5977416665</v>
      </c>
      <c r="E22" s="252">
        <v>19853245.659441657</v>
      </c>
      <c r="F22" s="252">
        <v>9282152.5397833325</v>
      </c>
      <c r="G22" s="252">
        <v>12039886.292858334</v>
      </c>
      <c r="H22" s="251">
        <v>42824445.089824989</v>
      </c>
      <c r="I22" s="252">
        <v>229368227.76334143</v>
      </c>
      <c r="J22" s="253">
        <v>272192672.85316646</v>
      </c>
      <c r="K22" s="254">
        <v>35150739.119999997</v>
      </c>
      <c r="L22" s="218">
        <v>307343411.97316641</v>
      </c>
      <c r="N22" s="244">
        <v>11</v>
      </c>
      <c r="O22" s="244">
        <v>11</v>
      </c>
    </row>
    <row r="23" spans="2:15">
      <c r="B23" s="5">
        <f t="shared" si="1"/>
        <v>2017</v>
      </c>
      <c r="C23" s="251">
        <v>10140031.09</v>
      </c>
      <c r="D23" s="252">
        <v>2720620.4271166669</v>
      </c>
      <c r="E23" s="252">
        <v>22027774.579982832</v>
      </c>
      <c r="F23" s="252">
        <v>14030981.827033335</v>
      </c>
      <c r="G23" s="252">
        <v>10789835.121641567</v>
      </c>
      <c r="H23" s="251">
        <v>49569211.955774397</v>
      </c>
      <c r="I23" s="252">
        <v>226354586.60043299</v>
      </c>
      <c r="J23" s="253">
        <v>275923798.55620742</v>
      </c>
      <c r="K23" s="254">
        <v>131322.80000000002</v>
      </c>
      <c r="L23" s="218">
        <v>276055121.35620737</v>
      </c>
      <c r="N23" s="244">
        <v>11</v>
      </c>
      <c r="O23" s="244">
        <v>11</v>
      </c>
    </row>
    <row r="24" spans="2:15">
      <c r="B24" s="5">
        <f t="shared" si="1"/>
        <v>2018</v>
      </c>
      <c r="C24" s="251">
        <v>8869721.8399999999</v>
      </c>
      <c r="D24" s="252">
        <v>2259444.3723666668</v>
      </c>
      <c r="E24" s="252">
        <v>20652500.536903843</v>
      </c>
      <c r="F24" s="252">
        <v>10232073.999983331</v>
      </c>
      <c r="G24" s="252">
        <v>13231987.611616665</v>
      </c>
      <c r="H24" s="251">
        <v>46376006.520870507</v>
      </c>
      <c r="I24" s="252">
        <v>267712720.08280331</v>
      </c>
      <c r="J24" s="253">
        <v>314088726.60367388</v>
      </c>
      <c r="K24" s="254">
        <v>479185.33999799995</v>
      </c>
      <c r="L24" s="218">
        <v>314567911.94367182</v>
      </c>
      <c r="N24" s="244">
        <v>11</v>
      </c>
      <c r="O24" s="244">
        <v>11</v>
      </c>
    </row>
    <row r="25" spans="2:15">
      <c r="B25" s="5">
        <f t="shared" si="1"/>
        <v>2019</v>
      </c>
      <c r="C25" s="251">
        <v>11912484.609999999</v>
      </c>
      <c r="D25" s="252">
        <v>2774530.8613464287</v>
      </c>
      <c r="E25" s="252">
        <v>23299260.560433336</v>
      </c>
      <c r="F25" s="252">
        <v>15745977.693544442</v>
      </c>
      <c r="G25" s="252">
        <v>11914797.296624999</v>
      </c>
      <c r="H25" s="251">
        <v>53734566.411949202</v>
      </c>
      <c r="I25" s="252">
        <v>259284918.3575536</v>
      </c>
      <c r="J25" s="253">
        <v>313019484.76950276</v>
      </c>
      <c r="K25" s="254">
        <v>1517702.6599990001</v>
      </c>
      <c r="L25" s="218">
        <v>314537187.42950171</v>
      </c>
      <c r="N25" s="244">
        <v>11</v>
      </c>
      <c r="O25" s="244">
        <v>11</v>
      </c>
    </row>
    <row r="26" spans="2:15">
      <c r="B26" s="5">
        <f t="shared" si="1"/>
        <v>2020</v>
      </c>
      <c r="C26" s="251">
        <v>11805359.550000001</v>
      </c>
      <c r="D26" s="252">
        <v>2346527.1707428573</v>
      </c>
      <c r="E26" s="252">
        <v>24189945.86676389</v>
      </c>
      <c r="F26" s="252">
        <v>15688450.993491668</v>
      </c>
      <c r="G26" s="252">
        <v>11611971.681824999</v>
      </c>
      <c r="H26" s="251">
        <v>53836895.712823413</v>
      </c>
      <c r="I26" s="252">
        <v>220970462.13164657</v>
      </c>
      <c r="J26" s="253">
        <v>274807357.84447002</v>
      </c>
      <c r="K26" s="254">
        <v>358196.73</v>
      </c>
      <c r="L26" s="218">
        <v>275165554.57446998</v>
      </c>
      <c r="N26" s="244">
        <v>11</v>
      </c>
      <c r="O26" s="244">
        <v>11</v>
      </c>
    </row>
    <row r="27" spans="2:15">
      <c r="B27" s="6">
        <f t="shared" si="1"/>
        <v>2021</v>
      </c>
      <c r="C27" s="255">
        <v>11418156.800000001</v>
      </c>
      <c r="D27" s="256">
        <v>2929187.3434611112</v>
      </c>
      <c r="E27" s="256">
        <v>18537775.260658383</v>
      </c>
      <c r="F27" s="256">
        <v>11767923.857162036</v>
      </c>
      <c r="G27" s="252">
        <v>8820705.164950002</v>
      </c>
      <c r="H27" s="251">
        <v>42055591.626231536</v>
      </c>
      <c r="I27" s="252">
        <v>231094758.97296107</v>
      </c>
      <c r="J27" s="253">
        <v>273150350.59919262</v>
      </c>
      <c r="K27" s="254">
        <v>4455.2</v>
      </c>
      <c r="L27" s="218">
        <v>273154805.79919261</v>
      </c>
      <c r="N27" s="245">
        <v>11</v>
      </c>
      <c r="O27" s="245">
        <v>11</v>
      </c>
    </row>
    <row r="28" spans="2:15">
      <c r="B28" s="6" t="s">
        <v>13</v>
      </c>
      <c r="C28" s="15">
        <f>SUM(C7:C27)</f>
        <v>190890350.17529398</v>
      </c>
      <c r="D28" s="18">
        <f t="shared" ref="D28:L28" si="2">SUM(D7:D27)</f>
        <v>20865654.810625385</v>
      </c>
      <c r="E28" s="13">
        <f t="shared" si="2"/>
        <v>459733230.91337639</v>
      </c>
      <c r="F28" s="13">
        <f t="shared" si="2"/>
        <v>175598544.38229531</v>
      </c>
      <c r="G28" s="13">
        <f t="shared" si="2"/>
        <v>198524291.28037888</v>
      </c>
      <c r="H28" s="15">
        <f t="shared" si="2"/>
        <v>854721721.38667595</v>
      </c>
      <c r="I28" s="15">
        <f t="shared" si="2"/>
        <v>3581748336.4322944</v>
      </c>
      <c r="J28" s="18">
        <f t="shared" si="2"/>
        <v>4436470057.8189716</v>
      </c>
      <c r="K28" s="14">
        <f t="shared" si="2"/>
        <v>65008879.179232433</v>
      </c>
      <c r="L28" s="16">
        <f t="shared" si="2"/>
        <v>4501478936.9982033</v>
      </c>
      <c r="O28" s="11"/>
    </row>
    <row r="29" spans="2:15"/>
    <row r="30" spans="2:15"/>
    <row r="31" spans="2:15">
      <c r="C31" s="12"/>
      <c r="D31" s="12"/>
      <c r="E31" s="12"/>
      <c r="F31" s="12"/>
      <c r="G31" s="12"/>
      <c r="H31" s="12"/>
      <c r="I31" s="79"/>
      <c r="J31" s="19"/>
      <c r="K31" s="12"/>
      <c r="L31" s="17"/>
    </row>
    <row r="32" spans="2:15">
      <c r="B32" s="9" t="s">
        <v>14</v>
      </c>
      <c r="I32" s="71"/>
    </row>
    <row r="33" spans="2:15">
      <c r="B33" s="8" t="s">
        <v>34</v>
      </c>
    </row>
    <row r="34" spans="2:15">
      <c r="B34" s="8" t="s">
        <v>35</v>
      </c>
    </row>
    <row r="35" spans="2:15">
      <c r="B35" s="8" t="s">
        <v>16</v>
      </c>
    </row>
    <row r="36" spans="2:15">
      <c r="B36" s="8"/>
    </row>
    <row r="37" spans="2:15">
      <c r="C37" s="71"/>
      <c r="D37" s="71"/>
      <c r="E37" s="71"/>
      <c r="F37" s="71"/>
      <c r="G37" s="71"/>
      <c r="H37" s="71"/>
      <c r="I37" s="71"/>
      <c r="J37" s="71"/>
      <c r="K37" s="71"/>
      <c r="L37" s="71"/>
    </row>
    <row r="38" spans="2:15" hidden="1">
      <c r="B38" s="8" t="s">
        <v>17</v>
      </c>
    </row>
    <row r="40" spans="2:15" ht="38.25" hidden="1">
      <c r="B40" s="1" t="s">
        <v>18</v>
      </c>
      <c r="C40" s="1" t="s">
        <v>4</v>
      </c>
      <c r="D40" s="2" t="s">
        <v>5</v>
      </c>
      <c r="E40" s="2" t="s">
        <v>6</v>
      </c>
      <c r="F40" s="2" t="s">
        <v>7</v>
      </c>
      <c r="G40" s="2" t="s">
        <v>8</v>
      </c>
      <c r="H40" s="1" t="s">
        <v>9</v>
      </c>
      <c r="I40" s="2" t="s">
        <v>10</v>
      </c>
      <c r="J40" s="4" t="s">
        <v>11</v>
      </c>
      <c r="K40" s="3" t="s">
        <v>12</v>
      </c>
      <c r="L40" s="7" t="s">
        <v>13</v>
      </c>
      <c r="O40" s="52" t="s">
        <v>19</v>
      </c>
    </row>
    <row r="41" spans="2:15" hidden="1">
      <c r="B41" s="5">
        <v>2001</v>
      </c>
      <c r="C41" s="55" t="e">
        <f>IF(#REF!=0,0,1)</f>
        <v>#REF!</v>
      </c>
      <c r="D41" s="56" t="e">
        <f>IF(#REF!=0,0,1)</f>
        <v>#REF!</v>
      </c>
      <c r="E41" s="56" t="e">
        <f>IF(#REF!=0,0,1)</f>
        <v>#REF!</v>
      </c>
      <c r="F41" s="56" t="e">
        <f>IF(#REF!=0,0,1)</f>
        <v>#REF!</v>
      </c>
      <c r="G41" s="56" t="e">
        <f>IF(#REF!=0,0,1)</f>
        <v>#REF!</v>
      </c>
      <c r="H41" s="40" t="e">
        <f>IF(#REF!=0,0,1)</f>
        <v>#REF!</v>
      </c>
      <c r="I41" s="56" t="e">
        <f>IF(#REF!=0,0,1)</f>
        <v>#REF!</v>
      </c>
      <c r="J41" s="57" t="e">
        <f>IF(#REF!=0,0,1)</f>
        <v>#REF!</v>
      </c>
      <c r="K41" s="58" t="e">
        <f>IF(#REF!=0,0,1)</f>
        <v>#REF!</v>
      </c>
      <c r="L41" s="38" t="e">
        <f>IF(#REF!=0,0,1)</f>
        <v>#REF!</v>
      </c>
      <c r="O41" s="35" t="e">
        <f>IF(#REF!="Y",1,0)</f>
        <v>#REF!</v>
      </c>
    </row>
    <row r="42" spans="2:15" hidden="1">
      <c r="B42" s="5">
        <f t="shared" ref="B42:B61" si="3">B41+1</f>
        <v>2002</v>
      </c>
      <c r="C42" s="55" t="e">
        <f>IF(#REF!=0,0,1)</f>
        <v>#REF!</v>
      </c>
      <c r="D42" s="56" t="e">
        <f>IF(#REF!=0,0,1)</f>
        <v>#REF!</v>
      </c>
      <c r="E42" s="56" t="e">
        <f>IF(#REF!=0,0,1)</f>
        <v>#REF!</v>
      </c>
      <c r="F42" s="56" t="e">
        <f>IF(#REF!=0,0,1)</f>
        <v>#REF!</v>
      </c>
      <c r="G42" s="56" t="e">
        <f>IF(#REF!=0,0,1)</f>
        <v>#REF!</v>
      </c>
      <c r="H42" s="40" t="e">
        <f>IF(#REF!=0,0,1)</f>
        <v>#REF!</v>
      </c>
      <c r="I42" s="56" t="e">
        <f>IF(#REF!=0,0,1)</f>
        <v>#REF!</v>
      </c>
      <c r="J42" s="57" t="e">
        <f>IF(#REF!=0,0,1)</f>
        <v>#REF!</v>
      </c>
      <c r="K42" s="58" t="e">
        <f>IF(#REF!=0,0,1)</f>
        <v>#REF!</v>
      </c>
      <c r="L42" s="38" t="e">
        <f>IF(#REF!=0,0,1)</f>
        <v>#REF!</v>
      </c>
      <c r="O42" s="36" t="e">
        <f>IF(#REF!="Y",1,0)</f>
        <v>#REF!</v>
      </c>
    </row>
    <row r="43" spans="2:15" hidden="1">
      <c r="B43" s="5">
        <f>B42+1</f>
        <v>2003</v>
      </c>
      <c r="C43" s="55" t="e">
        <f>IF(#REF!=0,0,1)</f>
        <v>#REF!</v>
      </c>
      <c r="D43" s="56" t="e">
        <f>IF(#REF!=0,0,1)</f>
        <v>#REF!</v>
      </c>
      <c r="E43" s="56" t="e">
        <f>IF(#REF!=0,0,1)</f>
        <v>#REF!</v>
      </c>
      <c r="F43" s="56" t="e">
        <f>IF(#REF!=0,0,1)</f>
        <v>#REF!</v>
      </c>
      <c r="G43" s="56" t="e">
        <f>IF(#REF!=0,0,1)</f>
        <v>#REF!</v>
      </c>
      <c r="H43" s="40" t="e">
        <f>IF(#REF!=0,0,1)</f>
        <v>#REF!</v>
      </c>
      <c r="I43" s="56" t="e">
        <f>IF(#REF!=0,0,1)</f>
        <v>#REF!</v>
      </c>
      <c r="J43" s="57" t="e">
        <f>IF(#REF!=0,0,1)</f>
        <v>#REF!</v>
      </c>
      <c r="K43" s="58" t="e">
        <f>IF(#REF!=0,0,1)</f>
        <v>#REF!</v>
      </c>
      <c r="L43" s="38" t="e">
        <f>IF(#REF!=0,0,1)</f>
        <v>#REF!</v>
      </c>
      <c r="O43" s="36" t="e">
        <f>IF(#REF!="Y",1,0)</f>
        <v>#REF!</v>
      </c>
    </row>
    <row r="44" spans="2:15" hidden="1">
      <c r="B44" s="5">
        <f t="shared" si="3"/>
        <v>2004</v>
      </c>
      <c r="C44" s="55" t="e">
        <f>IF(#REF!=0,0,1)</f>
        <v>#REF!</v>
      </c>
      <c r="D44" s="56" t="e">
        <f>IF(#REF!=0,0,1)</f>
        <v>#REF!</v>
      </c>
      <c r="E44" s="56" t="e">
        <f>IF(#REF!=0,0,1)</f>
        <v>#REF!</v>
      </c>
      <c r="F44" s="56" t="e">
        <f>IF(#REF!=0,0,1)</f>
        <v>#REF!</v>
      </c>
      <c r="G44" s="56" t="e">
        <f>IF(#REF!=0,0,1)</f>
        <v>#REF!</v>
      </c>
      <c r="H44" s="40" t="e">
        <f>IF(#REF!=0,0,1)</f>
        <v>#REF!</v>
      </c>
      <c r="I44" s="56" t="e">
        <f>IF(#REF!=0,0,1)</f>
        <v>#REF!</v>
      </c>
      <c r="J44" s="57" t="e">
        <f>IF(#REF!=0,0,1)</f>
        <v>#REF!</v>
      </c>
      <c r="K44" s="58" t="e">
        <f>IF(#REF!=0,0,1)</f>
        <v>#REF!</v>
      </c>
      <c r="L44" s="38" t="e">
        <f>IF(#REF!=0,0,1)</f>
        <v>#REF!</v>
      </c>
      <c r="O44" s="36" t="e">
        <f>IF(#REF!="Y",1,0)</f>
        <v>#REF!</v>
      </c>
    </row>
    <row r="45" spans="2:15" ht="13.5" hidden="1" customHeight="1" outlineLevel="1">
      <c r="B45" s="5">
        <f t="shared" si="3"/>
        <v>2005</v>
      </c>
      <c r="C45" s="55" t="e">
        <f>IF(#REF!=0,0,1)</f>
        <v>#REF!</v>
      </c>
      <c r="D45" s="56" t="e">
        <f>IF(#REF!=0,0,1)</f>
        <v>#REF!</v>
      </c>
      <c r="E45" s="56" t="e">
        <f>IF(#REF!=0,0,1)</f>
        <v>#REF!</v>
      </c>
      <c r="F45" s="56" t="e">
        <f>IF(#REF!=0,0,1)</f>
        <v>#REF!</v>
      </c>
      <c r="G45" s="56" t="e">
        <f>IF(#REF!=0,0,1)</f>
        <v>#REF!</v>
      </c>
      <c r="H45" s="40" t="e">
        <f>IF(#REF!=0,0,1)</f>
        <v>#REF!</v>
      </c>
      <c r="I45" s="56" t="e">
        <f>IF(#REF!=0,0,1)</f>
        <v>#REF!</v>
      </c>
      <c r="J45" s="57" t="e">
        <f>IF(#REF!=0,0,1)</f>
        <v>#REF!</v>
      </c>
      <c r="K45" s="58" t="e">
        <f>IF(#REF!=0,0,1)</f>
        <v>#REF!</v>
      </c>
      <c r="L45" s="38" t="e">
        <f>IF(#REF!=0,0,1)</f>
        <v>#REF!</v>
      </c>
      <c r="O45" s="36" t="e">
        <f>IF(#REF!="Y",1,0)</f>
        <v>#REF!</v>
      </c>
    </row>
    <row r="46" spans="2:15" ht="13.5" hidden="1" customHeight="1" outlineLevel="1">
      <c r="B46" s="5">
        <f t="shared" si="3"/>
        <v>2006</v>
      </c>
      <c r="C46" s="55">
        <f t="shared" ref="C46:L46" si="4">IF(C7=0,0,1)</f>
        <v>1</v>
      </c>
      <c r="D46" s="56">
        <f t="shared" si="4"/>
        <v>1</v>
      </c>
      <c r="E46" s="56">
        <f t="shared" si="4"/>
        <v>1</v>
      </c>
      <c r="F46" s="56">
        <f t="shared" si="4"/>
        <v>1</v>
      </c>
      <c r="G46" s="56">
        <f t="shared" si="4"/>
        <v>1</v>
      </c>
      <c r="H46" s="40">
        <f t="shared" si="4"/>
        <v>1</v>
      </c>
      <c r="I46" s="56">
        <f t="shared" si="4"/>
        <v>1</v>
      </c>
      <c r="J46" s="57">
        <f t="shared" si="4"/>
        <v>1</v>
      </c>
      <c r="K46" s="58">
        <f t="shared" si="4"/>
        <v>1</v>
      </c>
      <c r="L46" s="38">
        <f t="shared" si="4"/>
        <v>1</v>
      </c>
      <c r="O46" s="36">
        <f t="shared" ref="O46:O58" si="5">IF(O7="Y",1,0)</f>
        <v>0</v>
      </c>
    </row>
    <row r="47" spans="2:15" ht="13.5" hidden="1" customHeight="1" outlineLevel="1">
      <c r="B47" s="5">
        <f t="shared" si="3"/>
        <v>2007</v>
      </c>
      <c r="C47" s="55">
        <f t="shared" ref="C47:L47" si="6">IF(C8=0,0,1)</f>
        <v>1</v>
      </c>
      <c r="D47" s="56">
        <f t="shared" si="6"/>
        <v>1</v>
      </c>
      <c r="E47" s="56">
        <f t="shared" si="6"/>
        <v>1</v>
      </c>
      <c r="F47" s="56">
        <f t="shared" si="6"/>
        <v>1</v>
      </c>
      <c r="G47" s="56">
        <f t="shared" si="6"/>
        <v>1</v>
      </c>
      <c r="H47" s="40">
        <f t="shared" si="6"/>
        <v>1</v>
      </c>
      <c r="I47" s="56">
        <f t="shared" si="6"/>
        <v>1</v>
      </c>
      <c r="J47" s="57">
        <f t="shared" si="6"/>
        <v>1</v>
      </c>
      <c r="K47" s="58">
        <f t="shared" si="6"/>
        <v>1</v>
      </c>
      <c r="L47" s="38">
        <f t="shared" si="6"/>
        <v>1</v>
      </c>
      <c r="O47" s="36">
        <f t="shared" si="5"/>
        <v>0</v>
      </c>
    </row>
    <row r="48" spans="2:15" ht="13.5" hidden="1" customHeight="1" outlineLevel="1">
      <c r="B48" s="5">
        <f t="shared" si="3"/>
        <v>2008</v>
      </c>
      <c r="C48" s="55">
        <f t="shared" ref="C48:L48" si="7">IF(C9=0,0,1)</f>
        <v>1</v>
      </c>
      <c r="D48" s="56">
        <f t="shared" si="7"/>
        <v>1</v>
      </c>
      <c r="E48" s="56">
        <f t="shared" si="7"/>
        <v>1</v>
      </c>
      <c r="F48" s="56">
        <f t="shared" si="7"/>
        <v>1</v>
      </c>
      <c r="G48" s="56">
        <f t="shared" si="7"/>
        <v>1</v>
      </c>
      <c r="H48" s="40">
        <f t="shared" si="7"/>
        <v>1</v>
      </c>
      <c r="I48" s="56">
        <f t="shared" si="7"/>
        <v>1</v>
      </c>
      <c r="J48" s="57">
        <f t="shared" si="7"/>
        <v>1</v>
      </c>
      <c r="K48" s="58">
        <f t="shared" si="7"/>
        <v>1</v>
      </c>
      <c r="L48" s="38">
        <f t="shared" si="7"/>
        <v>1</v>
      </c>
      <c r="O48" s="36">
        <f t="shared" si="5"/>
        <v>0</v>
      </c>
    </row>
    <row r="49" spans="2:15" ht="13.5" hidden="1" customHeight="1" outlineLevel="1">
      <c r="B49" s="5">
        <f>B48+1</f>
        <v>2009</v>
      </c>
      <c r="C49" s="55">
        <f t="shared" ref="C49:L49" si="8">IF(C10=0,0,1)</f>
        <v>1</v>
      </c>
      <c r="D49" s="56">
        <f t="shared" si="8"/>
        <v>1</v>
      </c>
      <c r="E49" s="56">
        <f t="shared" si="8"/>
        <v>1</v>
      </c>
      <c r="F49" s="56">
        <f t="shared" si="8"/>
        <v>1</v>
      </c>
      <c r="G49" s="56">
        <f t="shared" si="8"/>
        <v>1</v>
      </c>
      <c r="H49" s="40">
        <f t="shared" si="8"/>
        <v>1</v>
      </c>
      <c r="I49" s="56">
        <f t="shared" si="8"/>
        <v>1</v>
      </c>
      <c r="J49" s="57">
        <f t="shared" si="8"/>
        <v>1</v>
      </c>
      <c r="K49" s="58">
        <f t="shared" si="8"/>
        <v>1</v>
      </c>
      <c r="L49" s="38">
        <f t="shared" si="8"/>
        <v>1</v>
      </c>
      <c r="O49" s="36">
        <f t="shared" si="5"/>
        <v>0</v>
      </c>
    </row>
    <row r="50" spans="2:15" ht="13.5" hidden="1" customHeight="1" outlineLevel="1">
      <c r="B50" s="5">
        <f t="shared" si="3"/>
        <v>2010</v>
      </c>
      <c r="C50" s="55">
        <f t="shared" ref="C50:L50" si="9">IF(C11=0,0,1)</f>
        <v>1</v>
      </c>
      <c r="D50" s="56">
        <f t="shared" si="9"/>
        <v>1</v>
      </c>
      <c r="E50" s="56">
        <f t="shared" si="9"/>
        <v>1</v>
      </c>
      <c r="F50" s="56">
        <f t="shared" si="9"/>
        <v>1</v>
      </c>
      <c r="G50" s="56">
        <f t="shared" si="9"/>
        <v>1</v>
      </c>
      <c r="H50" s="40">
        <f t="shared" si="9"/>
        <v>1</v>
      </c>
      <c r="I50" s="56">
        <f t="shared" si="9"/>
        <v>1</v>
      </c>
      <c r="J50" s="57">
        <f t="shared" si="9"/>
        <v>1</v>
      </c>
      <c r="K50" s="58">
        <f t="shared" si="9"/>
        <v>1</v>
      </c>
      <c r="L50" s="38">
        <f t="shared" si="9"/>
        <v>1</v>
      </c>
      <c r="O50" s="36">
        <f t="shared" si="5"/>
        <v>0</v>
      </c>
    </row>
    <row r="51" spans="2:15" ht="13.5" hidden="1" customHeight="1" outlineLevel="1">
      <c r="B51" s="5">
        <f t="shared" si="3"/>
        <v>2011</v>
      </c>
      <c r="C51" s="55">
        <f t="shared" ref="C51:L51" si="10">IF(C12=0,0,1)</f>
        <v>1</v>
      </c>
      <c r="D51" s="56">
        <f t="shared" si="10"/>
        <v>1</v>
      </c>
      <c r="E51" s="56">
        <f t="shared" si="10"/>
        <v>1</v>
      </c>
      <c r="F51" s="56">
        <f t="shared" si="10"/>
        <v>1</v>
      </c>
      <c r="G51" s="56">
        <f t="shared" si="10"/>
        <v>1</v>
      </c>
      <c r="H51" s="40">
        <f t="shared" si="10"/>
        <v>1</v>
      </c>
      <c r="I51" s="56">
        <f t="shared" si="10"/>
        <v>1</v>
      </c>
      <c r="J51" s="57">
        <f t="shared" si="10"/>
        <v>1</v>
      </c>
      <c r="K51" s="58">
        <f t="shared" si="10"/>
        <v>1</v>
      </c>
      <c r="L51" s="38">
        <f t="shared" si="10"/>
        <v>1</v>
      </c>
      <c r="O51" s="36">
        <f t="shared" si="5"/>
        <v>0</v>
      </c>
    </row>
    <row r="52" spans="2:15" ht="13.5" hidden="1" customHeight="1" outlineLevel="1">
      <c r="B52" s="5">
        <f>B51+1</f>
        <v>2012</v>
      </c>
      <c r="C52" s="55">
        <f t="shared" ref="C52:L52" si="11">IF(C13=0,0,1)</f>
        <v>1</v>
      </c>
      <c r="D52" s="56">
        <f t="shared" si="11"/>
        <v>1</v>
      </c>
      <c r="E52" s="56">
        <f t="shared" si="11"/>
        <v>1</v>
      </c>
      <c r="F52" s="56">
        <f t="shared" si="11"/>
        <v>1</v>
      </c>
      <c r="G52" s="56">
        <f t="shared" si="11"/>
        <v>1</v>
      </c>
      <c r="H52" s="40">
        <f t="shared" si="11"/>
        <v>1</v>
      </c>
      <c r="I52" s="56">
        <f t="shared" si="11"/>
        <v>1</v>
      </c>
      <c r="J52" s="57">
        <f t="shared" si="11"/>
        <v>1</v>
      </c>
      <c r="K52" s="58">
        <f t="shared" si="11"/>
        <v>1</v>
      </c>
      <c r="L52" s="38">
        <f t="shared" si="11"/>
        <v>1</v>
      </c>
      <c r="O52" s="36">
        <f t="shared" si="5"/>
        <v>0</v>
      </c>
    </row>
    <row r="53" spans="2:15" ht="13.5" hidden="1" customHeight="1" outlineLevel="1">
      <c r="B53" s="5">
        <f t="shared" si="3"/>
        <v>2013</v>
      </c>
      <c r="C53" s="55">
        <f t="shared" ref="C53:L53" si="12">IF(C14=0,0,1)</f>
        <v>1</v>
      </c>
      <c r="D53" s="56">
        <f t="shared" si="12"/>
        <v>1</v>
      </c>
      <c r="E53" s="56">
        <f t="shared" si="12"/>
        <v>1</v>
      </c>
      <c r="F53" s="56">
        <f t="shared" si="12"/>
        <v>1</v>
      </c>
      <c r="G53" s="56">
        <f t="shared" si="12"/>
        <v>1</v>
      </c>
      <c r="H53" s="40">
        <f t="shared" si="12"/>
        <v>1</v>
      </c>
      <c r="I53" s="56">
        <f t="shared" si="12"/>
        <v>1</v>
      </c>
      <c r="J53" s="57">
        <f t="shared" si="12"/>
        <v>1</v>
      </c>
      <c r="K53" s="58">
        <f t="shared" si="12"/>
        <v>1</v>
      </c>
      <c r="L53" s="38">
        <f t="shared" si="12"/>
        <v>1</v>
      </c>
      <c r="O53" s="36">
        <f t="shared" si="5"/>
        <v>0</v>
      </c>
    </row>
    <row r="54" spans="2:15" ht="13.5" hidden="1" customHeight="1" outlineLevel="1">
      <c r="B54" s="5">
        <f t="shared" si="3"/>
        <v>2014</v>
      </c>
      <c r="C54" s="55">
        <f t="shared" ref="C54:L54" si="13">IF(C15=0,0,1)</f>
        <v>1</v>
      </c>
      <c r="D54" s="56">
        <f t="shared" si="13"/>
        <v>1</v>
      </c>
      <c r="E54" s="56">
        <f t="shared" si="13"/>
        <v>1</v>
      </c>
      <c r="F54" s="56">
        <f t="shared" si="13"/>
        <v>1</v>
      </c>
      <c r="G54" s="56">
        <f t="shared" si="13"/>
        <v>1</v>
      </c>
      <c r="H54" s="40">
        <f t="shared" si="13"/>
        <v>1</v>
      </c>
      <c r="I54" s="56">
        <f t="shared" si="13"/>
        <v>1</v>
      </c>
      <c r="J54" s="57">
        <f t="shared" si="13"/>
        <v>1</v>
      </c>
      <c r="K54" s="58">
        <f t="shared" si="13"/>
        <v>1</v>
      </c>
      <c r="L54" s="38">
        <f t="shared" si="13"/>
        <v>1</v>
      </c>
      <c r="O54" s="36">
        <f t="shared" si="5"/>
        <v>0</v>
      </c>
    </row>
    <row r="55" spans="2:15" ht="13.5" hidden="1" customHeight="1" outlineLevel="1">
      <c r="B55" s="5">
        <f t="shared" si="3"/>
        <v>2015</v>
      </c>
      <c r="C55" s="55">
        <f t="shared" ref="C55:L55" si="14">IF(C16=0,0,1)</f>
        <v>1</v>
      </c>
      <c r="D55" s="56">
        <f t="shared" si="14"/>
        <v>1</v>
      </c>
      <c r="E55" s="56">
        <f t="shared" si="14"/>
        <v>1</v>
      </c>
      <c r="F55" s="56">
        <f t="shared" si="14"/>
        <v>1</v>
      </c>
      <c r="G55" s="56">
        <f t="shared" si="14"/>
        <v>1</v>
      </c>
      <c r="H55" s="40">
        <f t="shared" si="14"/>
        <v>1</v>
      </c>
      <c r="I55" s="56">
        <f t="shared" si="14"/>
        <v>1</v>
      </c>
      <c r="J55" s="57">
        <f t="shared" si="14"/>
        <v>1</v>
      </c>
      <c r="K55" s="58">
        <f t="shared" si="14"/>
        <v>1</v>
      </c>
      <c r="L55" s="38">
        <f t="shared" si="14"/>
        <v>1</v>
      </c>
      <c r="O55" s="36">
        <f t="shared" si="5"/>
        <v>0</v>
      </c>
    </row>
    <row r="56" spans="2:15" ht="13.5" hidden="1" customHeight="1" outlineLevel="1">
      <c r="B56" s="5">
        <f t="shared" si="3"/>
        <v>2016</v>
      </c>
      <c r="C56" s="55">
        <f t="shared" ref="C56:L56" si="15">IF(C17=0,0,1)</f>
        <v>1</v>
      </c>
      <c r="D56" s="56">
        <f t="shared" si="15"/>
        <v>1</v>
      </c>
      <c r="E56" s="56">
        <f t="shared" si="15"/>
        <v>1</v>
      </c>
      <c r="F56" s="56">
        <f t="shared" si="15"/>
        <v>1</v>
      </c>
      <c r="G56" s="56">
        <f t="shared" si="15"/>
        <v>1</v>
      </c>
      <c r="H56" s="40">
        <f t="shared" si="15"/>
        <v>1</v>
      </c>
      <c r="I56" s="56">
        <f t="shared" si="15"/>
        <v>1</v>
      </c>
      <c r="J56" s="57">
        <f t="shared" si="15"/>
        <v>1</v>
      </c>
      <c r="K56" s="58">
        <f t="shared" si="15"/>
        <v>1</v>
      </c>
      <c r="L56" s="38">
        <f t="shared" si="15"/>
        <v>1</v>
      </c>
      <c r="O56" s="36">
        <f t="shared" si="5"/>
        <v>0</v>
      </c>
    </row>
    <row r="57" spans="2:15" ht="13.5" hidden="1" customHeight="1" outlineLevel="1">
      <c r="B57" s="5">
        <f t="shared" si="3"/>
        <v>2017</v>
      </c>
      <c r="C57" s="55">
        <f t="shared" ref="C57:L57" si="16">IF(C18=0,0,1)</f>
        <v>1</v>
      </c>
      <c r="D57" s="56">
        <f t="shared" si="16"/>
        <v>1</v>
      </c>
      <c r="E57" s="56">
        <f t="shared" si="16"/>
        <v>1</v>
      </c>
      <c r="F57" s="56">
        <f t="shared" si="16"/>
        <v>1</v>
      </c>
      <c r="G57" s="56">
        <f t="shared" si="16"/>
        <v>1</v>
      </c>
      <c r="H57" s="40">
        <f t="shared" si="16"/>
        <v>1</v>
      </c>
      <c r="I57" s="56">
        <f t="shared" si="16"/>
        <v>1</v>
      </c>
      <c r="J57" s="57">
        <f t="shared" si="16"/>
        <v>1</v>
      </c>
      <c r="K57" s="58">
        <f t="shared" si="16"/>
        <v>1</v>
      </c>
      <c r="L57" s="38">
        <f t="shared" si="16"/>
        <v>1</v>
      </c>
      <c r="O57" s="36">
        <f t="shared" si="5"/>
        <v>0</v>
      </c>
    </row>
    <row r="58" spans="2:15" ht="13.5" hidden="1" customHeight="1" outlineLevel="1">
      <c r="B58" s="5">
        <f t="shared" si="3"/>
        <v>2018</v>
      </c>
      <c r="C58" s="55">
        <f t="shared" ref="C58:L58" si="17">IF(C19=0,0,1)</f>
        <v>1</v>
      </c>
      <c r="D58" s="56">
        <f t="shared" si="17"/>
        <v>1</v>
      </c>
      <c r="E58" s="56">
        <f t="shared" si="17"/>
        <v>1</v>
      </c>
      <c r="F58" s="56">
        <f t="shared" si="17"/>
        <v>1</v>
      </c>
      <c r="G58" s="56">
        <f t="shared" si="17"/>
        <v>1</v>
      </c>
      <c r="H58" s="40">
        <f t="shared" si="17"/>
        <v>1</v>
      </c>
      <c r="I58" s="56">
        <f t="shared" si="17"/>
        <v>1</v>
      </c>
      <c r="J58" s="57">
        <f t="shared" si="17"/>
        <v>1</v>
      </c>
      <c r="K58" s="58">
        <f t="shared" si="17"/>
        <v>1</v>
      </c>
      <c r="L58" s="38">
        <f t="shared" si="17"/>
        <v>1</v>
      </c>
      <c r="O58" s="36">
        <f t="shared" si="5"/>
        <v>0</v>
      </c>
    </row>
    <row r="59" spans="2:15" ht="13.5" hidden="1" customHeight="1" outlineLevel="1">
      <c r="B59" s="5">
        <f t="shared" si="3"/>
        <v>2019</v>
      </c>
      <c r="C59" s="55">
        <f t="shared" ref="C59:L59" si="18">IF(C19=0,0,1)</f>
        <v>1</v>
      </c>
      <c r="D59" s="56">
        <f t="shared" si="18"/>
        <v>1</v>
      </c>
      <c r="E59" s="56">
        <f t="shared" si="18"/>
        <v>1</v>
      </c>
      <c r="F59" s="56">
        <f t="shared" si="18"/>
        <v>1</v>
      </c>
      <c r="G59" s="56">
        <f t="shared" si="18"/>
        <v>1</v>
      </c>
      <c r="H59" s="40">
        <f t="shared" si="18"/>
        <v>1</v>
      </c>
      <c r="I59" s="56">
        <f t="shared" si="18"/>
        <v>1</v>
      </c>
      <c r="J59" s="57">
        <f t="shared" si="18"/>
        <v>1</v>
      </c>
      <c r="K59" s="58">
        <f t="shared" si="18"/>
        <v>1</v>
      </c>
      <c r="L59" s="38">
        <f t="shared" si="18"/>
        <v>1</v>
      </c>
      <c r="O59" s="36">
        <f>IF(O19="Y",1,0)</f>
        <v>0</v>
      </c>
    </row>
    <row r="60" spans="2:15" ht="13.5" hidden="1" customHeight="1" outlineLevel="1">
      <c r="B60" s="5">
        <f t="shared" si="3"/>
        <v>2020</v>
      </c>
      <c r="C60" s="55">
        <f t="shared" ref="C60:L60" si="19">IF(C20=0,0,1)</f>
        <v>1</v>
      </c>
      <c r="D60" s="56">
        <f t="shared" si="19"/>
        <v>1</v>
      </c>
      <c r="E60" s="56">
        <f t="shared" si="19"/>
        <v>1</v>
      </c>
      <c r="F60" s="56">
        <f t="shared" si="19"/>
        <v>1</v>
      </c>
      <c r="G60" s="56">
        <f t="shared" si="19"/>
        <v>1</v>
      </c>
      <c r="H60" s="40">
        <f t="shared" si="19"/>
        <v>1</v>
      </c>
      <c r="I60" s="56">
        <f t="shared" si="19"/>
        <v>1</v>
      </c>
      <c r="J60" s="57">
        <f t="shared" si="19"/>
        <v>1</v>
      </c>
      <c r="K60" s="58">
        <f t="shared" si="19"/>
        <v>1</v>
      </c>
      <c r="L60" s="38">
        <f t="shared" si="19"/>
        <v>1</v>
      </c>
      <c r="O60" s="36">
        <f>IF(O20="Y",1,0)</f>
        <v>0</v>
      </c>
    </row>
    <row r="61" spans="2:15" ht="13.5" hidden="1" customHeight="1" outlineLevel="1">
      <c r="B61" s="5">
        <f t="shared" si="3"/>
        <v>2021</v>
      </c>
      <c r="C61" s="59">
        <f t="shared" ref="C61:L61" si="20">IF(C22=0,0,1)</f>
        <v>1</v>
      </c>
      <c r="D61" s="60">
        <f t="shared" si="20"/>
        <v>1</v>
      </c>
      <c r="E61" s="60">
        <f t="shared" si="20"/>
        <v>1</v>
      </c>
      <c r="F61" s="60">
        <f t="shared" si="20"/>
        <v>1</v>
      </c>
      <c r="G61" s="60">
        <f t="shared" si="20"/>
        <v>1</v>
      </c>
      <c r="H61" s="41">
        <f t="shared" si="20"/>
        <v>1</v>
      </c>
      <c r="I61" s="60">
        <f t="shared" si="20"/>
        <v>1</v>
      </c>
      <c r="J61" s="61">
        <f t="shared" si="20"/>
        <v>1</v>
      </c>
      <c r="K61" s="62">
        <f t="shared" si="20"/>
        <v>1</v>
      </c>
      <c r="L61" s="39">
        <f t="shared" si="20"/>
        <v>1</v>
      </c>
      <c r="O61" s="37">
        <f>IF(O22="Y",1,0)</f>
        <v>0</v>
      </c>
    </row>
    <row r="62" spans="2:15" ht="13.5" hidden="1" customHeight="1" outlineLevel="1"/>
    <row r="63" spans="2:15" ht="13.5" hidden="1" customHeight="1" outlineLevel="1"/>
    <row r="64" spans="2:15" ht="13.5" hidden="1" customHeight="1" outlineLevel="1"/>
    <row r="65" ht="13.5" hidden="1" customHeight="1" outlineLevel="1"/>
    <row r="66" ht="13.5" hidden="1" customHeight="1" outlineLevel="1"/>
    <row r="67" hidden="1" collapsed="1"/>
  </sheetData>
  <mergeCells count="1">
    <mergeCell ref="B5:L5"/>
  </mergeCells>
  <phoneticPr fontId="6" type="noConversion"/>
  <dataValidations count="3">
    <dataValidation type="date" allowBlank="1" showInputMessage="1" showErrorMessage="1" errorTitle="Must be a date" error="dd/mm/yy format between 01/01/2000 and 31/12/2021" sqref="C3" xr:uid="{00000000-0002-0000-0600-000000000000}">
      <formula1>36526</formula1>
      <formula2>44561</formula2>
    </dataValidation>
    <dataValidation type="whole" operator="greaterThanOrEqual" allowBlank="1" showInputMessage="1" showErrorMessage="1" errorTitle="Whole number" error="Must be a whole number 0 or greater" sqref="C8:C26 D7:L27" xr:uid="{17A1E0C2-AA8E-4E7E-A7A6-27AD027956D2}">
      <formula1>0</formula1>
    </dataValidation>
    <dataValidation operator="greaterThanOrEqual" allowBlank="1" showInputMessage="1" showErrorMessage="1" errorTitle="Whole number" error="Must be a whole number 0 or greater" sqref="C7 C27" xr:uid="{FE5BD252-025D-446F-910B-4ECBFC45F3FA}"/>
  </dataValidations>
  <pageMargins left="0.7" right="0.7" top="0.75" bottom="0.75" header="0.3" footer="0.3"/>
  <pageSetup scale="62" orientation="landscape" r:id="rId1"/>
  <rowBreaks count="1" manualBreakCount="1">
    <brk id="22" min="1" max="11" man="1"/>
  </rowBreaks>
  <colBreaks count="1" manualBreakCount="1">
    <brk id="11" min="2" max="3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B65"/>
  <sheetViews>
    <sheetView showGridLines="0" zoomScale="60" zoomScaleNormal="60" workbookViewId="0">
      <selection activeCell="O33" sqref="O33"/>
    </sheetView>
  </sheetViews>
  <sheetFormatPr defaultColWidth="0" defaultRowHeight="12.75" zeroHeight="1" outlineLevelRow="1"/>
  <cols>
    <col min="1" max="1" width="3.7109375" customWidth="1"/>
    <col min="2" max="4" width="16.7109375" customWidth="1"/>
    <col min="5" max="5" width="17.7109375" bestFit="1" customWidth="1"/>
    <col min="6" max="8" width="16.7109375" customWidth="1"/>
    <col min="9" max="9" width="19.42578125" bestFit="1" customWidth="1"/>
    <col min="10" max="10" width="19" bestFit="1" customWidth="1"/>
    <col min="11" max="11" width="16.7109375" customWidth="1"/>
    <col min="12" max="12" width="19.42578125" bestFit="1" customWidth="1"/>
    <col min="13" max="13" width="7" customWidth="1"/>
    <col min="14" max="14" width="19.42578125" customWidth="1"/>
    <col min="15" max="15" width="16.7109375" customWidth="1"/>
    <col min="16" max="16" width="9.5703125" customWidth="1"/>
    <col min="17" max="28" width="0" hidden="1" customWidth="1"/>
    <col min="29" max="16384" width="9.5703125" hidden="1"/>
  </cols>
  <sheetData>
    <row r="1" spans="1:15" ht="15.75">
      <c r="A1" s="31" t="s">
        <v>36</v>
      </c>
    </row>
    <row r="2" spans="1:15"/>
    <row r="3" spans="1:15">
      <c r="B3" s="10" t="s">
        <v>1</v>
      </c>
      <c r="C3" s="53">
        <v>44561</v>
      </c>
    </row>
    <row r="4" spans="1:15"/>
    <row r="5" spans="1:15">
      <c r="B5" s="299" t="s">
        <v>37</v>
      </c>
      <c r="C5" s="300"/>
      <c r="D5" s="300"/>
      <c r="E5" s="300"/>
      <c r="F5" s="300"/>
      <c r="G5" s="300"/>
      <c r="H5" s="300"/>
      <c r="I5" s="300"/>
      <c r="J5" s="300"/>
      <c r="K5" s="300"/>
      <c r="L5" s="301"/>
    </row>
    <row r="6" spans="1:15" ht="43.35" customHeight="1">
      <c r="B6" s="1" t="s">
        <v>3</v>
      </c>
      <c r="C6" s="1" t="s">
        <v>4</v>
      </c>
      <c r="D6" s="2" t="s">
        <v>5</v>
      </c>
      <c r="E6" s="2" t="s">
        <v>6</v>
      </c>
      <c r="F6" s="2" t="s">
        <v>7</v>
      </c>
      <c r="G6" s="2" t="s">
        <v>8</v>
      </c>
      <c r="H6" s="1" t="s">
        <v>9</v>
      </c>
      <c r="I6" s="2" t="s">
        <v>10</v>
      </c>
      <c r="J6" s="4" t="s">
        <v>11</v>
      </c>
      <c r="K6" s="3" t="s">
        <v>12</v>
      </c>
      <c r="L6" s="7" t="s">
        <v>13</v>
      </c>
      <c r="N6" s="241" t="s">
        <v>97</v>
      </c>
      <c r="O6" s="242" t="s">
        <v>99</v>
      </c>
    </row>
    <row r="7" spans="1:15">
      <c r="B7" s="5">
        <v>2001</v>
      </c>
      <c r="C7" s="214">
        <v>13677413.161553293</v>
      </c>
      <c r="D7" s="215">
        <v>72803.569999999992</v>
      </c>
      <c r="E7" s="215">
        <v>15687870.41858444</v>
      </c>
      <c r="F7" s="215">
        <v>1755028.29</v>
      </c>
      <c r="G7" s="215">
        <v>2917176.57</v>
      </c>
      <c r="H7" s="214">
        <v>20432878.84858444</v>
      </c>
      <c r="I7" s="215">
        <v>48634956.060000002</v>
      </c>
      <c r="J7" s="216">
        <v>69067834.908584446</v>
      </c>
      <c r="K7" s="217">
        <v>1596974.6899987301</v>
      </c>
      <c r="L7" s="218">
        <v>70664809.598583177</v>
      </c>
      <c r="N7" s="243">
        <v>9</v>
      </c>
      <c r="O7" s="243">
        <v>5</v>
      </c>
    </row>
    <row r="8" spans="1:15">
      <c r="B8" s="5">
        <f t="shared" ref="B8:B21" si="0">B7+1</f>
        <v>2002</v>
      </c>
      <c r="C8" s="214">
        <v>19289584.369999997</v>
      </c>
      <c r="D8" s="215">
        <v>171658.75</v>
      </c>
      <c r="E8" s="215">
        <v>30634693.789999992</v>
      </c>
      <c r="F8" s="215">
        <v>2140743.3129343437</v>
      </c>
      <c r="G8" s="215">
        <v>2785921.74</v>
      </c>
      <c r="H8" s="214">
        <v>35733017.59293434</v>
      </c>
      <c r="I8" s="215">
        <v>48682405.18</v>
      </c>
      <c r="J8" s="216">
        <v>84415422.772934347</v>
      </c>
      <c r="K8" s="217">
        <v>2452894.6399999</v>
      </c>
      <c r="L8" s="218">
        <v>86868317.412934229</v>
      </c>
      <c r="N8" s="244">
        <v>10</v>
      </c>
      <c r="O8" s="244">
        <v>6</v>
      </c>
    </row>
    <row r="9" spans="1:15">
      <c r="B9" s="5">
        <f t="shared" si="0"/>
        <v>2003</v>
      </c>
      <c r="C9" s="214">
        <v>25433412.119999997</v>
      </c>
      <c r="D9" s="215">
        <v>104730.78999999998</v>
      </c>
      <c r="E9" s="215">
        <v>23205895.550000001</v>
      </c>
      <c r="F9" s="215">
        <v>3586040.17</v>
      </c>
      <c r="G9" s="215">
        <v>4689812.1399999987</v>
      </c>
      <c r="H9" s="214">
        <v>31586478.649999999</v>
      </c>
      <c r="I9" s="215">
        <v>75807122.257494867</v>
      </c>
      <c r="J9" s="216">
        <v>107393600.90749487</v>
      </c>
      <c r="K9" s="217">
        <v>4618310.0199999986</v>
      </c>
      <c r="L9" s="218">
        <v>112011910.92749485</v>
      </c>
      <c r="N9" s="244">
        <v>10</v>
      </c>
      <c r="O9" s="244">
        <v>6</v>
      </c>
    </row>
    <row r="10" spans="1:15">
      <c r="B10" s="5">
        <f t="shared" si="0"/>
        <v>2004</v>
      </c>
      <c r="C10" s="214">
        <v>20661077.02</v>
      </c>
      <c r="D10" s="215">
        <v>173496.05999999997</v>
      </c>
      <c r="E10" s="215">
        <v>24236769.617289089</v>
      </c>
      <c r="F10" s="215">
        <v>4565039.5199999996</v>
      </c>
      <c r="G10" s="215">
        <v>6107409.1899999995</v>
      </c>
      <c r="H10" s="214">
        <v>35082714.387289084</v>
      </c>
      <c r="I10" s="215">
        <v>74235971.129999995</v>
      </c>
      <c r="J10" s="216">
        <v>109318685.51728907</v>
      </c>
      <c r="K10" s="217">
        <v>2327344.5899967998</v>
      </c>
      <c r="L10" s="218">
        <v>111646030.10728586</v>
      </c>
      <c r="N10" s="244">
        <v>10</v>
      </c>
      <c r="O10" s="244">
        <v>8</v>
      </c>
    </row>
    <row r="11" spans="1:15">
      <c r="B11" s="5">
        <f t="shared" si="0"/>
        <v>2005</v>
      </c>
      <c r="C11" s="214">
        <v>9863007.9900000002</v>
      </c>
      <c r="D11" s="215">
        <v>211585.29000000004</v>
      </c>
      <c r="E11" s="215">
        <v>26927061.339999989</v>
      </c>
      <c r="F11" s="215">
        <v>3748925.4799999995</v>
      </c>
      <c r="G11" s="215">
        <v>6234235.5</v>
      </c>
      <c r="H11" s="214">
        <v>37121807.609999985</v>
      </c>
      <c r="I11" s="215">
        <v>80164708.569999993</v>
      </c>
      <c r="J11" s="216">
        <v>117286516.17999999</v>
      </c>
      <c r="K11" s="217">
        <v>3766318.6699998002</v>
      </c>
      <c r="L11" s="218">
        <v>121052834.84999979</v>
      </c>
      <c r="N11" s="244">
        <v>10</v>
      </c>
      <c r="O11" s="244">
        <v>8</v>
      </c>
    </row>
    <row r="12" spans="1:15">
      <c r="B12" s="5">
        <f t="shared" si="0"/>
        <v>2006</v>
      </c>
      <c r="C12" s="214">
        <v>4892606.1618333338</v>
      </c>
      <c r="D12" s="215">
        <v>114175.79000000002</v>
      </c>
      <c r="E12" s="215">
        <v>28434599.373922884</v>
      </c>
      <c r="F12" s="215">
        <v>7317468.4550083326</v>
      </c>
      <c r="G12" s="215">
        <v>8884634.9619583338</v>
      </c>
      <c r="H12" s="214">
        <v>44750878.580889553</v>
      </c>
      <c r="I12" s="215">
        <v>115489533.48808242</v>
      </c>
      <c r="J12" s="216">
        <v>160240412.06897199</v>
      </c>
      <c r="K12" s="217">
        <v>3397375.1699968856</v>
      </c>
      <c r="L12" s="218">
        <v>163637787.23896885</v>
      </c>
      <c r="N12" s="244">
        <v>11</v>
      </c>
      <c r="O12" s="244">
        <v>8</v>
      </c>
    </row>
    <row r="13" spans="1:15">
      <c r="B13" s="5">
        <f>B12+1</f>
        <v>2007</v>
      </c>
      <c r="C13" s="214">
        <v>1173631.3834666668</v>
      </c>
      <c r="D13" s="215">
        <v>21028.03</v>
      </c>
      <c r="E13" s="215">
        <v>17689280.175272271</v>
      </c>
      <c r="F13" s="215">
        <v>6974482.2356833341</v>
      </c>
      <c r="G13" s="215">
        <v>7604123.4337083334</v>
      </c>
      <c r="H13" s="214">
        <v>32288913.874663938</v>
      </c>
      <c r="I13" s="215">
        <v>132890763.41925722</v>
      </c>
      <c r="J13" s="216">
        <v>165179677.29392117</v>
      </c>
      <c r="K13" s="217">
        <v>2159635.5999999996</v>
      </c>
      <c r="L13" s="218">
        <v>167339312.89392117</v>
      </c>
      <c r="N13" s="244">
        <v>11</v>
      </c>
      <c r="O13" s="244">
        <v>10</v>
      </c>
    </row>
    <row r="14" spans="1:15">
      <c r="B14" s="5">
        <f t="shared" si="0"/>
        <v>2008</v>
      </c>
      <c r="C14" s="214">
        <v>499352.05</v>
      </c>
      <c r="D14" s="215">
        <v>73815.462250000011</v>
      </c>
      <c r="E14" s="215">
        <v>19293523.255600002</v>
      </c>
      <c r="F14" s="215">
        <v>5848139.9778416669</v>
      </c>
      <c r="G14" s="215">
        <v>8579144.6751916669</v>
      </c>
      <c r="H14" s="214">
        <v>33794623.370883331</v>
      </c>
      <c r="I14" s="215">
        <v>162116954.88150734</v>
      </c>
      <c r="J14" s="216">
        <v>195911578.25239068</v>
      </c>
      <c r="K14" s="217">
        <v>1610721.5199997998</v>
      </c>
      <c r="L14" s="218">
        <v>197522299.77239046</v>
      </c>
      <c r="N14" s="244">
        <v>11</v>
      </c>
      <c r="O14" s="244">
        <v>10</v>
      </c>
    </row>
    <row r="15" spans="1:15">
      <c r="B15" s="5">
        <f t="shared" si="0"/>
        <v>2009</v>
      </c>
      <c r="C15" s="214">
        <v>1931084.12</v>
      </c>
      <c r="D15" s="215">
        <v>306295.12639166665</v>
      </c>
      <c r="E15" s="215">
        <v>18046251.907258332</v>
      </c>
      <c r="F15" s="215">
        <v>8159749.3068500012</v>
      </c>
      <c r="G15" s="215">
        <v>9558127.1169416681</v>
      </c>
      <c r="H15" s="214">
        <v>36070423.457441673</v>
      </c>
      <c r="I15" s="215">
        <v>167578943.28183234</v>
      </c>
      <c r="J15" s="216">
        <v>203649366.73927402</v>
      </c>
      <c r="K15" s="217">
        <v>2108065.2200000002</v>
      </c>
      <c r="L15" s="218">
        <v>205757431.95927405</v>
      </c>
      <c r="N15" s="244">
        <v>11</v>
      </c>
      <c r="O15" s="244">
        <v>10</v>
      </c>
    </row>
    <row r="16" spans="1:15">
      <c r="B16" s="5">
        <f t="shared" si="0"/>
        <v>2010</v>
      </c>
      <c r="C16" s="214">
        <v>1456564.5</v>
      </c>
      <c r="D16" s="215">
        <v>211009.19259166668</v>
      </c>
      <c r="E16" s="215">
        <v>20351970.655900002</v>
      </c>
      <c r="F16" s="215">
        <v>8927536.8939916678</v>
      </c>
      <c r="G16" s="215">
        <v>8425505.1251666658</v>
      </c>
      <c r="H16" s="214">
        <v>37916021.867650002</v>
      </c>
      <c r="I16" s="215">
        <v>180458274.60008031</v>
      </c>
      <c r="J16" s="216">
        <v>218374296.46773031</v>
      </c>
      <c r="K16" s="217">
        <v>1458114.5599998999</v>
      </c>
      <c r="L16" s="218">
        <v>219832411.0277302</v>
      </c>
      <c r="N16" s="244">
        <v>11</v>
      </c>
      <c r="O16" s="244">
        <v>10</v>
      </c>
    </row>
    <row r="17" spans="2:15">
      <c r="B17" s="5">
        <f t="shared" si="0"/>
        <v>2011</v>
      </c>
      <c r="C17" s="214">
        <v>2275334.98</v>
      </c>
      <c r="D17" s="215">
        <v>226770.93476666667</v>
      </c>
      <c r="E17" s="215">
        <v>22278860.032274991</v>
      </c>
      <c r="F17" s="215">
        <v>10712171.837408332</v>
      </c>
      <c r="G17" s="215">
        <v>12253763.403299998</v>
      </c>
      <c r="H17" s="214">
        <v>45471566.207749993</v>
      </c>
      <c r="I17" s="215">
        <v>195551528.8325907</v>
      </c>
      <c r="J17" s="216">
        <v>241023095.04034069</v>
      </c>
      <c r="K17" s="217">
        <v>399685.17999896104</v>
      </c>
      <c r="L17" s="218">
        <v>241422780.22033969</v>
      </c>
      <c r="N17" s="244">
        <v>11</v>
      </c>
      <c r="O17" s="244">
        <v>10</v>
      </c>
    </row>
    <row r="18" spans="2:15">
      <c r="B18" s="5">
        <f t="shared" si="0"/>
        <v>2012</v>
      </c>
      <c r="C18" s="214">
        <v>5558681.629999999</v>
      </c>
      <c r="D18" s="215">
        <v>799452.18121666659</v>
      </c>
      <c r="E18" s="215">
        <v>22004347.291683331</v>
      </c>
      <c r="F18" s="215">
        <v>11586798.730758332</v>
      </c>
      <c r="G18" s="215">
        <v>13945021.313608237</v>
      </c>
      <c r="H18" s="214">
        <v>48335619.517266572</v>
      </c>
      <c r="I18" s="215">
        <v>198549988.80746567</v>
      </c>
      <c r="J18" s="216">
        <v>246885608.32473224</v>
      </c>
      <c r="K18" s="217">
        <v>149478.73000000001</v>
      </c>
      <c r="L18" s="218">
        <v>247035087.05473226</v>
      </c>
      <c r="N18" s="244">
        <v>11</v>
      </c>
      <c r="O18" s="244">
        <v>11</v>
      </c>
    </row>
    <row r="19" spans="2:15">
      <c r="B19" s="5">
        <f t="shared" si="0"/>
        <v>2013</v>
      </c>
      <c r="C19" s="214">
        <v>6142654.8200000003</v>
      </c>
      <c r="D19" s="215">
        <v>1061858.9894333333</v>
      </c>
      <c r="E19" s="215">
        <v>19844868.663474999</v>
      </c>
      <c r="F19" s="215">
        <v>7393868.0562583329</v>
      </c>
      <c r="G19" s="215">
        <v>13409174.475941667</v>
      </c>
      <c r="H19" s="214">
        <v>41709770.185108326</v>
      </c>
      <c r="I19" s="215">
        <v>204111135.72046566</v>
      </c>
      <c r="J19" s="216">
        <v>245820905.90557399</v>
      </c>
      <c r="K19" s="217">
        <v>51530.749999999993</v>
      </c>
      <c r="L19" s="218">
        <v>245872436.65557399</v>
      </c>
      <c r="N19" s="244">
        <v>11</v>
      </c>
      <c r="O19" s="244">
        <v>11</v>
      </c>
    </row>
    <row r="20" spans="2:15">
      <c r="B20" s="5">
        <f t="shared" si="0"/>
        <v>2014</v>
      </c>
      <c r="C20" s="214">
        <v>7052830.7300000004</v>
      </c>
      <c r="D20" s="215">
        <v>1322076.8868333334</v>
      </c>
      <c r="E20" s="215">
        <v>17856003.125523999</v>
      </c>
      <c r="F20" s="215">
        <v>8011147.0834749993</v>
      </c>
      <c r="G20" s="215">
        <v>10158408.039833233</v>
      </c>
      <c r="H20" s="214">
        <v>37347635.135665566</v>
      </c>
      <c r="I20" s="215">
        <v>200736823.96862617</v>
      </c>
      <c r="J20" s="216">
        <v>238084459.1042918</v>
      </c>
      <c r="K20" s="217">
        <v>384426.37999999995</v>
      </c>
      <c r="L20" s="218">
        <v>238468885.48429176</v>
      </c>
      <c r="N20" s="244">
        <v>11</v>
      </c>
      <c r="O20" s="244">
        <v>11</v>
      </c>
    </row>
    <row r="21" spans="2:15">
      <c r="B21" s="5">
        <f t="shared" si="0"/>
        <v>2015</v>
      </c>
      <c r="C21" s="214">
        <v>8252781.1400000006</v>
      </c>
      <c r="D21" s="215">
        <v>1190250.9756916666</v>
      </c>
      <c r="E21" s="215">
        <v>17794175.901341666</v>
      </c>
      <c r="F21" s="215">
        <v>6380508.9442500006</v>
      </c>
      <c r="G21" s="215">
        <v>11523770.020108335</v>
      </c>
      <c r="H21" s="214">
        <v>36888705.841391668</v>
      </c>
      <c r="I21" s="215">
        <v>212164276.28149694</v>
      </c>
      <c r="J21" s="216">
        <v>249052982.12288862</v>
      </c>
      <c r="K21" s="217">
        <v>245382.889998</v>
      </c>
      <c r="L21" s="218">
        <v>249298365.01288658</v>
      </c>
      <c r="N21" s="244">
        <v>11</v>
      </c>
      <c r="O21" s="244">
        <v>11</v>
      </c>
    </row>
    <row r="22" spans="2:15">
      <c r="B22" s="5">
        <f t="shared" ref="B22:B27" si="1">B21+1</f>
        <v>2016</v>
      </c>
      <c r="C22" s="214">
        <v>7119508.7199999988</v>
      </c>
      <c r="D22" s="215">
        <v>1487044.2827833332</v>
      </c>
      <c r="E22" s="215">
        <v>16501598.50292499</v>
      </c>
      <c r="F22" s="215">
        <v>8365186.7284916658</v>
      </c>
      <c r="G22" s="215">
        <v>10659675.520691667</v>
      </c>
      <c r="H22" s="214">
        <v>37013505.034891658</v>
      </c>
      <c r="I22" s="215">
        <v>190557090.21461269</v>
      </c>
      <c r="J22" s="216">
        <v>227570595.24950433</v>
      </c>
      <c r="K22" s="217">
        <v>633122.47</v>
      </c>
      <c r="L22" s="218">
        <v>228203717.71950433</v>
      </c>
      <c r="N22" s="244">
        <v>11</v>
      </c>
      <c r="O22" s="244">
        <v>11</v>
      </c>
    </row>
    <row r="23" spans="2:15">
      <c r="B23" s="5">
        <f t="shared" si="1"/>
        <v>2017</v>
      </c>
      <c r="C23" s="214">
        <v>8877155.5399999991</v>
      </c>
      <c r="D23" s="215">
        <v>2341938.1726166666</v>
      </c>
      <c r="E23" s="215">
        <v>16276826.467707833</v>
      </c>
      <c r="F23" s="215">
        <v>7597835.6900916668</v>
      </c>
      <c r="G23" s="215">
        <v>8890990.6320082322</v>
      </c>
      <c r="H23" s="214">
        <v>35107590.962424397</v>
      </c>
      <c r="I23" s="215">
        <v>167077568.0891453</v>
      </c>
      <c r="J23" s="216">
        <v>202185159.0515697</v>
      </c>
      <c r="K23" s="217">
        <v>101322.79999999999</v>
      </c>
      <c r="L23" s="218">
        <v>202286481.85156971</v>
      </c>
      <c r="N23" s="244">
        <v>11</v>
      </c>
      <c r="O23" s="244">
        <v>11</v>
      </c>
    </row>
    <row r="24" spans="2:15">
      <c r="B24" s="5">
        <f t="shared" si="1"/>
        <v>2018</v>
      </c>
      <c r="C24" s="214">
        <v>5907202.71</v>
      </c>
      <c r="D24" s="215">
        <v>1896864.9293583333</v>
      </c>
      <c r="E24" s="215">
        <v>10787835.982899999</v>
      </c>
      <c r="F24" s="215">
        <v>5043068.183958333</v>
      </c>
      <c r="G24" s="215">
        <v>6338772.7551583331</v>
      </c>
      <c r="H24" s="214">
        <v>24066541.851374999</v>
      </c>
      <c r="I24" s="215">
        <v>125873862.61997499</v>
      </c>
      <c r="J24" s="216">
        <v>149940404.47134998</v>
      </c>
      <c r="K24" s="217">
        <v>221965.11000000002</v>
      </c>
      <c r="L24" s="218">
        <v>150162369.58135</v>
      </c>
      <c r="N24" s="244">
        <v>11</v>
      </c>
      <c r="O24" s="244">
        <v>11</v>
      </c>
    </row>
    <row r="25" spans="2:15">
      <c r="B25" s="5">
        <f t="shared" si="1"/>
        <v>2019</v>
      </c>
      <c r="C25" s="214">
        <v>4438826.8099999996</v>
      </c>
      <c r="D25" s="215">
        <v>1332375.3464083327</v>
      </c>
      <c r="E25" s="215">
        <v>7161355.3664333336</v>
      </c>
      <c r="F25" s="215">
        <v>4390526.253591666</v>
      </c>
      <c r="G25" s="215">
        <v>3463442.9731166665</v>
      </c>
      <c r="H25" s="214">
        <v>16347699.939549999</v>
      </c>
      <c r="I25" s="215">
        <v>65340831.561616465</v>
      </c>
      <c r="J25" s="216">
        <v>81688531.501166478</v>
      </c>
      <c r="K25" s="217">
        <v>165768.19</v>
      </c>
      <c r="L25" s="218">
        <v>81854299.691166475</v>
      </c>
      <c r="N25" s="244">
        <v>11</v>
      </c>
      <c r="O25" s="244">
        <v>11</v>
      </c>
    </row>
    <row r="26" spans="2:15">
      <c r="B26" s="5">
        <f t="shared" si="1"/>
        <v>2020</v>
      </c>
      <c r="C26" s="214">
        <v>1469883.36</v>
      </c>
      <c r="D26" s="215">
        <v>472319.6700000001</v>
      </c>
      <c r="E26" s="215">
        <v>1316097.3945833337</v>
      </c>
      <c r="F26" s="215">
        <v>731207.03</v>
      </c>
      <c r="G26" s="215">
        <v>1336309.19</v>
      </c>
      <c r="H26" s="214">
        <v>3855933.2845833334</v>
      </c>
      <c r="I26" s="215">
        <v>21948863.612541668</v>
      </c>
      <c r="J26" s="216">
        <v>25804796.897125002</v>
      </c>
      <c r="K26" s="217">
        <v>42524.39</v>
      </c>
      <c r="L26" s="218">
        <v>25847321.287124999</v>
      </c>
      <c r="N26" s="244">
        <v>11</v>
      </c>
      <c r="O26" s="244">
        <v>11</v>
      </c>
    </row>
    <row r="27" spans="2:15">
      <c r="B27" s="6">
        <f t="shared" si="1"/>
        <v>2021</v>
      </c>
      <c r="C27" s="239">
        <v>71951.47</v>
      </c>
      <c r="D27" s="240">
        <v>12914.57</v>
      </c>
      <c r="E27" s="240">
        <v>120458.84999999999</v>
      </c>
      <c r="F27" s="240">
        <v>42633.24</v>
      </c>
      <c r="G27" s="240">
        <v>40376.1</v>
      </c>
      <c r="H27" s="214">
        <v>216382.76</v>
      </c>
      <c r="I27" s="215">
        <v>2738166.9181818184</v>
      </c>
      <c r="J27" s="216">
        <v>2954549.6781818182</v>
      </c>
      <c r="K27" s="217">
        <v>2184.89</v>
      </c>
      <c r="L27" s="218">
        <v>2956734.5681818179</v>
      </c>
      <c r="N27" s="245">
        <v>11</v>
      </c>
      <c r="O27" s="245">
        <v>11</v>
      </c>
    </row>
    <row r="28" spans="2:15">
      <c r="B28" s="6" t="s">
        <v>13</v>
      </c>
      <c r="C28" s="15">
        <f>SUM(C7:C27)</f>
        <v>156044544.78685328</v>
      </c>
      <c r="D28" s="18">
        <f t="shared" ref="D28:L28" si="2">SUM(D7:D27)</f>
        <v>13604465.000341667</v>
      </c>
      <c r="E28" s="13">
        <f t="shared" si="2"/>
        <v>376450343.66267544</v>
      </c>
      <c r="F28" s="13">
        <f t="shared" si="2"/>
        <v>123278105.42059268</v>
      </c>
      <c r="G28" s="13">
        <f t="shared" si="2"/>
        <v>157805794.87673303</v>
      </c>
      <c r="H28" s="15">
        <f t="shared" si="2"/>
        <v>671138708.96034288</v>
      </c>
      <c r="I28" s="15">
        <f t="shared" si="2"/>
        <v>2670709769.4949727</v>
      </c>
      <c r="J28" s="18">
        <f t="shared" si="2"/>
        <v>3341848478.4553156</v>
      </c>
      <c r="K28" s="14">
        <f t="shared" si="2"/>
        <v>27893146.459988773</v>
      </c>
      <c r="L28" s="16">
        <f t="shared" si="2"/>
        <v>3369741624.9153042</v>
      </c>
      <c r="O28" s="11"/>
    </row>
    <row r="29" spans="2:15"/>
    <row r="30" spans="2:15"/>
    <row r="31" spans="2:15">
      <c r="C31" s="12"/>
      <c r="D31" s="12"/>
      <c r="E31" s="12"/>
      <c r="F31" s="12"/>
      <c r="G31" s="12"/>
      <c r="H31" s="12"/>
      <c r="I31" s="12"/>
      <c r="J31" s="19"/>
      <c r="K31" s="12"/>
      <c r="L31" s="17"/>
    </row>
    <row r="32" spans="2:15">
      <c r="B32" s="9" t="s">
        <v>14</v>
      </c>
    </row>
    <row r="33" spans="2:15">
      <c r="B33" s="8" t="s">
        <v>38</v>
      </c>
    </row>
    <row r="34" spans="2:15">
      <c r="B34" s="8" t="s">
        <v>35</v>
      </c>
    </row>
    <row r="35" spans="2:15">
      <c r="B35" s="8" t="s">
        <v>16</v>
      </c>
    </row>
    <row r="36" spans="2:15">
      <c r="B36" s="8"/>
    </row>
    <row r="37" spans="2:15">
      <c r="C37" s="71"/>
      <c r="D37" s="71"/>
      <c r="E37" s="71"/>
      <c r="F37" s="71"/>
      <c r="G37" s="71"/>
      <c r="H37" s="71"/>
      <c r="I37" s="71"/>
      <c r="J37" s="71"/>
      <c r="K37" s="71"/>
      <c r="L37" s="71"/>
    </row>
    <row r="38" spans="2:15" hidden="1">
      <c r="B38" s="8" t="s">
        <v>17</v>
      </c>
    </row>
    <row r="40" spans="2:15" ht="25.5" hidden="1">
      <c r="B40" s="1" t="s">
        <v>18</v>
      </c>
      <c r="C40" s="1"/>
      <c r="D40" s="2"/>
      <c r="E40" s="2"/>
      <c r="F40" s="2"/>
      <c r="G40" s="2"/>
      <c r="H40" s="1"/>
      <c r="I40" s="2"/>
      <c r="J40" s="4"/>
      <c r="K40" s="3"/>
      <c r="L40" s="7"/>
      <c r="O40" s="52" t="s">
        <v>19</v>
      </c>
    </row>
    <row r="41" spans="2:15" hidden="1">
      <c r="B41" s="5">
        <v>2001</v>
      </c>
      <c r="C41" s="55"/>
      <c r="D41" s="56"/>
      <c r="E41" s="56"/>
      <c r="F41" s="56"/>
      <c r="G41" s="56"/>
      <c r="H41" s="40"/>
      <c r="I41" s="56"/>
      <c r="J41" s="57"/>
      <c r="K41" s="58"/>
      <c r="L41" s="38"/>
      <c r="O41" s="35" t="e">
        <f>IF(#REF!="Y",1,0)</f>
        <v>#REF!</v>
      </c>
    </row>
    <row r="42" spans="2:15" hidden="1">
      <c r="B42" s="5">
        <f t="shared" ref="B42:B61" si="3">B41+1</f>
        <v>2002</v>
      </c>
      <c r="C42" s="55"/>
      <c r="D42" s="56"/>
      <c r="E42" s="56"/>
      <c r="F42" s="56"/>
      <c r="G42" s="56"/>
      <c r="H42" s="40"/>
      <c r="I42" s="56"/>
      <c r="J42" s="57"/>
      <c r="K42" s="58"/>
      <c r="L42" s="38"/>
      <c r="O42" s="36" t="e">
        <f>IF(#REF!="Y",1,0)</f>
        <v>#REF!</v>
      </c>
    </row>
    <row r="43" spans="2:15" hidden="1">
      <c r="B43" s="5">
        <f>B42+1</f>
        <v>2003</v>
      </c>
      <c r="C43" s="55"/>
      <c r="D43" s="56"/>
      <c r="E43" s="56"/>
      <c r="F43" s="56"/>
      <c r="G43" s="56"/>
      <c r="H43" s="40"/>
      <c r="I43" s="56"/>
      <c r="J43" s="57"/>
      <c r="K43" s="58"/>
      <c r="L43" s="38"/>
      <c r="O43" s="36" t="e">
        <f>IF(#REF!="Y",1,0)</f>
        <v>#REF!</v>
      </c>
    </row>
    <row r="44" spans="2:15" hidden="1" outlineLevel="1">
      <c r="B44" s="5">
        <f t="shared" si="3"/>
        <v>2004</v>
      </c>
      <c r="C44" s="55"/>
      <c r="D44" s="56"/>
      <c r="E44" s="56"/>
      <c r="F44" s="56"/>
      <c r="G44" s="56"/>
      <c r="H44" s="40"/>
      <c r="I44" s="56"/>
      <c r="J44" s="57"/>
      <c r="K44" s="58"/>
      <c r="L44" s="38"/>
      <c r="O44" s="36" t="e">
        <f>IF(#REF!="Y",1,0)</f>
        <v>#REF!</v>
      </c>
    </row>
    <row r="45" spans="2:15" hidden="1" outlineLevel="1">
      <c r="B45" s="5">
        <f t="shared" si="3"/>
        <v>2005</v>
      </c>
      <c r="C45" s="55"/>
      <c r="D45" s="56"/>
      <c r="E45" s="56"/>
      <c r="F45" s="56"/>
      <c r="G45" s="56"/>
      <c r="H45" s="40"/>
      <c r="I45" s="56"/>
      <c r="J45" s="57"/>
      <c r="K45" s="58"/>
      <c r="L45" s="38"/>
      <c r="O45" s="36" t="e">
        <f>IF(#REF!="Y",1,0)</f>
        <v>#REF!</v>
      </c>
    </row>
    <row r="46" spans="2:15" hidden="1" outlineLevel="1">
      <c r="B46" s="5">
        <f t="shared" si="3"/>
        <v>2006</v>
      </c>
      <c r="C46" s="55"/>
      <c r="D46" s="56"/>
      <c r="E46" s="56"/>
      <c r="F46" s="56"/>
      <c r="G46" s="56"/>
      <c r="H46" s="40"/>
      <c r="I46" s="56"/>
      <c r="J46" s="57"/>
      <c r="K46" s="58"/>
      <c r="L46" s="38"/>
      <c r="O46" s="36">
        <f t="shared" ref="O46:O55" si="4">IF(O7="Y",1,0)</f>
        <v>0</v>
      </c>
    </row>
    <row r="47" spans="2:15" hidden="1" outlineLevel="1">
      <c r="B47" s="5">
        <f t="shared" si="3"/>
        <v>2007</v>
      </c>
      <c r="C47" s="55"/>
      <c r="D47" s="56"/>
      <c r="E47" s="56"/>
      <c r="F47" s="56"/>
      <c r="G47" s="56"/>
      <c r="H47" s="40"/>
      <c r="I47" s="56"/>
      <c r="J47" s="57"/>
      <c r="K47" s="58"/>
      <c r="L47" s="38"/>
      <c r="O47" s="36">
        <f t="shared" si="4"/>
        <v>0</v>
      </c>
    </row>
    <row r="48" spans="2:15" hidden="1" outlineLevel="1">
      <c r="B48" s="5">
        <f t="shared" si="3"/>
        <v>2008</v>
      </c>
      <c r="C48" s="55"/>
      <c r="D48" s="56"/>
      <c r="E48" s="56"/>
      <c r="F48" s="56"/>
      <c r="G48" s="56"/>
      <c r="H48" s="40"/>
      <c r="I48" s="56"/>
      <c r="J48" s="57"/>
      <c r="K48" s="58"/>
      <c r="L48" s="38"/>
      <c r="O48" s="36">
        <f t="shared" si="4"/>
        <v>0</v>
      </c>
    </row>
    <row r="49" spans="2:15" hidden="1" outlineLevel="1">
      <c r="B49" s="5">
        <f>B48+1</f>
        <v>2009</v>
      </c>
      <c r="C49" s="55"/>
      <c r="D49" s="56"/>
      <c r="E49" s="56"/>
      <c r="F49" s="56"/>
      <c r="G49" s="56"/>
      <c r="H49" s="40"/>
      <c r="I49" s="56"/>
      <c r="J49" s="57"/>
      <c r="K49" s="58"/>
      <c r="L49" s="38"/>
      <c r="O49" s="36">
        <f t="shared" si="4"/>
        <v>0</v>
      </c>
    </row>
    <row r="50" spans="2:15" hidden="1" outlineLevel="1">
      <c r="B50" s="5">
        <f t="shared" si="3"/>
        <v>2010</v>
      </c>
      <c r="C50" s="55"/>
      <c r="D50" s="56"/>
      <c r="E50" s="56"/>
      <c r="F50" s="56"/>
      <c r="G50" s="56"/>
      <c r="H50" s="40"/>
      <c r="I50" s="56"/>
      <c r="J50" s="57"/>
      <c r="K50" s="58"/>
      <c r="L50" s="38"/>
      <c r="O50" s="36">
        <f t="shared" si="4"/>
        <v>0</v>
      </c>
    </row>
    <row r="51" spans="2:15" hidden="1" outlineLevel="1">
      <c r="B51" s="5">
        <f t="shared" si="3"/>
        <v>2011</v>
      </c>
      <c r="C51" s="55"/>
      <c r="D51" s="56"/>
      <c r="E51" s="56"/>
      <c r="F51" s="56"/>
      <c r="G51" s="56"/>
      <c r="H51" s="40"/>
      <c r="I51" s="56"/>
      <c r="J51" s="57"/>
      <c r="K51" s="58"/>
      <c r="L51" s="38"/>
      <c r="O51" s="36">
        <f t="shared" si="4"/>
        <v>0</v>
      </c>
    </row>
    <row r="52" spans="2:15" hidden="1" outlineLevel="1">
      <c r="B52" s="5">
        <f>B51+1</f>
        <v>2012</v>
      </c>
      <c r="C52" s="55"/>
      <c r="D52" s="56"/>
      <c r="E52" s="56"/>
      <c r="F52" s="56"/>
      <c r="G52" s="56"/>
      <c r="H52" s="40"/>
      <c r="I52" s="56"/>
      <c r="J52" s="57"/>
      <c r="K52" s="58"/>
      <c r="L52" s="38"/>
      <c r="O52" s="36">
        <f t="shared" si="4"/>
        <v>0</v>
      </c>
    </row>
    <row r="53" spans="2:15" hidden="1" outlineLevel="1">
      <c r="B53" s="5">
        <f t="shared" si="3"/>
        <v>2013</v>
      </c>
      <c r="C53" s="55"/>
      <c r="D53" s="56"/>
      <c r="E53" s="56"/>
      <c r="F53" s="56"/>
      <c r="G53" s="56"/>
      <c r="H53" s="40"/>
      <c r="I53" s="56"/>
      <c r="J53" s="57"/>
      <c r="K53" s="58"/>
      <c r="L53" s="38"/>
      <c r="O53" s="36">
        <f t="shared" si="4"/>
        <v>0</v>
      </c>
    </row>
    <row r="54" spans="2:15" hidden="1" outlineLevel="1">
      <c r="B54" s="5">
        <f t="shared" si="3"/>
        <v>2014</v>
      </c>
      <c r="C54" s="55"/>
      <c r="D54" s="56"/>
      <c r="E54" s="56"/>
      <c r="F54" s="56"/>
      <c r="G54" s="56"/>
      <c r="H54" s="40"/>
      <c r="I54" s="56"/>
      <c r="J54" s="57"/>
      <c r="K54" s="58"/>
      <c r="L54" s="38"/>
      <c r="O54" s="36">
        <f t="shared" si="4"/>
        <v>0</v>
      </c>
    </row>
    <row r="55" spans="2:15" hidden="1" outlineLevel="1">
      <c r="B55" s="5">
        <f t="shared" si="3"/>
        <v>2015</v>
      </c>
      <c r="C55" s="55"/>
      <c r="D55" s="56"/>
      <c r="E55" s="56"/>
      <c r="F55" s="56"/>
      <c r="G55" s="56"/>
      <c r="H55" s="40"/>
      <c r="I55" s="56"/>
      <c r="J55" s="57"/>
      <c r="K55" s="58"/>
      <c r="L55" s="38"/>
      <c r="O55" s="36">
        <f t="shared" si="4"/>
        <v>0</v>
      </c>
    </row>
    <row r="56" spans="2:15" hidden="1" outlineLevel="1">
      <c r="B56" s="5">
        <f t="shared" si="3"/>
        <v>2016</v>
      </c>
      <c r="C56" s="55"/>
      <c r="D56" s="56"/>
      <c r="E56" s="56"/>
      <c r="F56" s="56"/>
      <c r="G56" s="56"/>
      <c r="H56" s="40"/>
      <c r="I56" s="56"/>
      <c r="J56" s="57"/>
      <c r="K56" s="58"/>
      <c r="L56" s="38"/>
      <c r="O56" s="36">
        <f t="shared" ref="O56:O61" si="5">IF(O17="Y",1,0)</f>
        <v>0</v>
      </c>
    </row>
    <row r="57" spans="2:15" hidden="1" outlineLevel="1">
      <c r="B57" s="5">
        <f t="shared" si="3"/>
        <v>2017</v>
      </c>
      <c r="C57" s="55"/>
      <c r="D57" s="56"/>
      <c r="E57" s="56"/>
      <c r="F57" s="56"/>
      <c r="G57" s="56"/>
      <c r="H57" s="40"/>
      <c r="I57" s="56"/>
      <c r="J57" s="57"/>
      <c r="K57" s="58"/>
      <c r="L57" s="38"/>
      <c r="O57" s="36">
        <f t="shared" si="5"/>
        <v>0</v>
      </c>
    </row>
    <row r="58" spans="2:15" hidden="1" outlineLevel="1">
      <c r="B58" s="5">
        <f t="shared" si="3"/>
        <v>2018</v>
      </c>
      <c r="C58" s="55"/>
      <c r="D58" s="56"/>
      <c r="E58" s="56"/>
      <c r="F58" s="56"/>
      <c r="G58" s="56"/>
      <c r="H58" s="40"/>
      <c r="I58" s="56"/>
      <c r="J58" s="57"/>
      <c r="K58" s="58"/>
      <c r="L58" s="38"/>
      <c r="O58" s="36">
        <f t="shared" si="5"/>
        <v>0</v>
      </c>
    </row>
    <row r="59" spans="2:15" hidden="1" outlineLevel="1">
      <c r="B59" s="5">
        <f t="shared" si="3"/>
        <v>2019</v>
      </c>
      <c r="C59" s="55"/>
      <c r="D59" s="56"/>
      <c r="E59" s="56"/>
      <c r="F59" s="56"/>
      <c r="G59" s="56"/>
      <c r="H59" s="40"/>
      <c r="I59" s="56"/>
      <c r="J59" s="57"/>
      <c r="K59" s="58"/>
      <c r="L59" s="38"/>
      <c r="O59" s="36">
        <f t="shared" si="5"/>
        <v>0</v>
      </c>
    </row>
    <row r="60" spans="2:15" hidden="1" outlineLevel="1">
      <c r="B60" s="5">
        <f t="shared" si="3"/>
        <v>2020</v>
      </c>
      <c r="C60" s="55"/>
      <c r="D60" s="56"/>
      <c r="E60" s="56"/>
      <c r="F60" s="56"/>
      <c r="G60" s="56"/>
      <c r="H60" s="40"/>
      <c r="I60" s="56"/>
      <c r="J60" s="57"/>
      <c r="K60" s="58"/>
      <c r="L60" s="38"/>
      <c r="O60" s="36">
        <f t="shared" si="5"/>
        <v>0</v>
      </c>
    </row>
    <row r="61" spans="2:15" hidden="1" outlineLevel="1">
      <c r="B61" s="6">
        <f t="shared" si="3"/>
        <v>2021</v>
      </c>
      <c r="C61" s="59"/>
      <c r="D61" s="60"/>
      <c r="E61" s="60"/>
      <c r="F61" s="60"/>
      <c r="G61" s="60"/>
      <c r="H61" s="41"/>
      <c r="I61" s="60"/>
      <c r="J61" s="61"/>
      <c r="K61" s="62"/>
      <c r="L61" s="39"/>
      <c r="O61" s="37">
        <f t="shared" si="5"/>
        <v>0</v>
      </c>
    </row>
    <row r="62" spans="2:15" hidden="1" outlineLevel="1"/>
    <row r="63" spans="2:15" hidden="1" outlineLevel="1"/>
    <row r="64" spans="2:15" hidden="1" outlineLevel="1"/>
    <row r="65" hidden="1" collapsed="1"/>
  </sheetData>
  <mergeCells count="1">
    <mergeCell ref="B5:L5"/>
  </mergeCells>
  <dataValidations count="3">
    <dataValidation type="date" allowBlank="1" showInputMessage="1" showErrorMessage="1" errorTitle="Must be a date" error="dd/mm/yy format between 01/01/2000 and 31/12/2021" sqref="C3" xr:uid="{00000000-0002-0000-0700-000000000000}">
      <formula1>36526</formula1>
      <formula2>44561</formula2>
    </dataValidation>
    <dataValidation type="whole" operator="greaterThanOrEqual" allowBlank="1" showInputMessage="1" showErrorMessage="1" errorTitle="Whole number" error="Must be a whole number 0 or greater" sqref="C8:C26 D7:L27" xr:uid="{44604605-F7BA-456A-AF6E-A4BEF731875F}">
      <formula1>0</formula1>
    </dataValidation>
    <dataValidation operator="greaterThanOrEqual" allowBlank="1" showInputMessage="1" showErrorMessage="1" errorTitle="Whole number" error="Must be a whole number 0 or greater" sqref="C7 C27" xr:uid="{0CE7E343-56BB-4BEF-BE5C-741929C881A8}"/>
  </dataValidations>
  <pageMargins left="0.7" right="0.7" top="0.75" bottom="0.75" header="0.3" footer="0.3"/>
  <pageSetup scale="62" orientation="landscape" r:id="rId1"/>
  <rowBreaks count="1" manualBreakCount="1">
    <brk id="22" min="1" max="11" man="1"/>
  </rowBreaks>
  <colBreaks count="1" manualBreakCount="1">
    <brk id="11" min="2" max="3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Data for Website</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11) Mesothelioma info (SY)</vt:lpstr>
      <vt:lpstr>12) Immunotherapy</vt:lpstr>
      <vt:lpstr>'1) Claims Notified'!Print_Area</vt:lpstr>
      <vt:lpstr>'10) Mesothelioma info (NY)'!Print_Area</vt:lpstr>
      <vt:lpstr>'11) Mesothelioma info (SY)'!Print_Area</vt:lpstr>
      <vt:lpstr>'2) Nil Settled (NY)'!Print_Area</vt:lpstr>
      <vt:lpstr>'3) Nil Settled (SY)'!Print_Area</vt:lpstr>
      <vt:lpstr>'4) Settled At Cost (NY)'!Print_Area</vt:lpstr>
      <vt:lpstr>'5) Settled At Cost (SY)'!Print_Area</vt:lpstr>
      <vt:lpstr>'6) Incurred (NY)'!Print_Area</vt:lpstr>
      <vt:lpstr>'7) Paid on Settled (NY)'!Print_Area</vt:lpstr>
      <vt:lpstr>'8) Paid on Settled (SY)'!Print_Area</vt:lpstr>
      <vt:lpstr>'9) Average Age (NY)'!Print_Area</vt:lpstr>
    </vt:vector>
  </TitlesOfParts>
  <Manager/>
  <Company>Norwich Union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Taylor</dc:creator>
  <cp:keywords/>
  <dc:description/>
  <cp:lastModifiedBy>awhiting</cp:lastModifiedBy>
  <cp:revision/>
  <dcterms:created xsi:type="dcterms:W3CDTF">2007-05-24T11:51:49Z</dcterms:created>
  <dcterms:modified xsi:type="dcterms:W3CDTF">2022-09-23T13:25:48Z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700311-1b20-487f-9129-30717d50ca8e_Enabled">
    <vt:lpwstr>True</vt:lpwstr>
  </property>
  <property fmtid="{D5CDD505-2E9C-101B-9397-08002B2CF9AE}" pid="3" name="MSIP_Label_9c700311-1b20-487f-9129-30717d50ca8e_SiteId">
    <vt:lpwstr>76e3921f-489b-4b7e-9547-9ea297add9b5</vt:lpwstr>
  </property>
  <property fmtid="{D5CDD505-2E9C-101B-9397-08002B2CF9AE}" pid="4" name="MSIP_Label_9c700311-1b20-487f-9129-30717d50ca8e_Owner">
    <vt:lpwstr>michael.coleman2@towerswatson.com</vt:lpwstr>
  </property>
  <property fmtid="{D5CDD505-2E9C-101B-9397-08002B2CF9AE}" pid="5" name="MSIP_Label_9c700311-1b20-487f-9129-30717d50ca8e_SetDate">
    <vt:lpwstr>2020-06-09T07:35:03.1518453Z</vt:lpwstr>
  </property>
  <property fmtid="{D5CDD505-2E9C-101B-9397-08002B2CF9AE}" pid="6" name="MSIP_Label_9c700311-1b20-487f-9129-30717d50ca8e_Name">
    <vt:lpwstr>Confidential</vt:lpwstr>
  </property>
  <property fmtid="{D5CDD505-2E9C-101B-9397-08002B2CF9AE}" pid="7" name="MSIP_Label_9c700311-1b20-487f-9129-30717d50ca8e_Application">
    <vt:lpwstr>Microsoft Azure Information Protection</vt:lpwstr>
  </property>
  <property fmtid="{D5CDD505-2E9C-101B-9397-08002B2CF9AE}" pid="8" name="MSIP_Label_9c700311-1b20-487f-9129-30717d50ca8e_ActionId">
    <vt:lpwstr>90c790e8-bc5a-4066-a6ba-07601a5b5cb3</vt:lpwstr>
  </property>
  <property fmtid="{D5CDD505-2E9C-101B-9397-08002B2CF9AE}" pid="9" name="MSIP_Label_9c700311-1b20-487f-9129-30717d50ca8e_Extended_MSFT_Method">
    <vt:lpwstr>Automatic</vt:lpwstr>
  </property>
  <property fmtid="{D5CDD505-2E9C-101B-9397-08002B2CF9AE}" pid="10" name="MSIP_Label_d347b247-e90e-43a3-9d7b-004f14ae6873_Enabled">
    <vt:lpwstr>True</vt:lpwstr>
  </property>
  <property fmtid="{D5CDD505-2E9C-101B-9397-08002B2CF9AE}" pid="11" name="MSIP_Label_d347b247-e90e-43a3-9d7b-004f14ae6873_SiteId">
    <vt:lpwstr>76e3921f-489b-4b7e-9547-9ea297add9b5</vt:lpwstr>
  </property>
  <property fmtid="{D5CDD505-2E9C-101B-9397-08002B2CF9AE}" pid="12" name="MSIP_Label_d347b247-e90e-43a3-9d7b-004f14ae6873_Owner">
    <vt:lpwstr>michael.coleman2@towerswatson.com</vt:lpwstr>
  </property>
  <property fmtid="{D5CDD505-2E9C-101B-9397-08002B2CF9AE}" pid="13" name="MSIP_Label_d347b247-e90e-43a3-9d7b-004f14ae6873_SetDate">
    <vt:lpwstr>2020-06-09T07:35:03.1518453Z</vt:lpwstr>
  </property>
  <property fmtid="{D5CDD505-2E9C-101B-9397-08002B2CF9AE}" pid="14" name="MSIP_Label_d347b247-e90e-43a3-9d7b-004f14ae6873_Name">
    <vt:lpwstr>Anyone (No Protection)</vt:lpwstr>
  </property>
  <property fmtid="{D5CDD505-2E9C-101B-9397-08002B2CF9AE}" pid="15" name="MSIP_Label_d347b247-e90e-43a3-9d7b-004f14ae6873_Application">
    <vt:lpwstr>Microsoft Azure Information Protection</vt:lpwstr>
  </property>
  <property fmtid="{D5CDD505-2E9C-101B-9397-08002B2CF9AE}" pid="16" name="MSIP_Label_d347b247-e90e-43a3-9d7b-004f14ae6873_ActionId">
    <vt:lpwstr>90c790e8-bc5a-4066-a6ba-07601a5b5cb3</vt:lpwstr>
  </property>
  <property fmtid="{D5CDD505-2E9C-101B-9397-08002B2CF9AE}" pid="17" name="MSIP_Label_d347b247-e90e-43a3-9d7b-004f14ae6873_Parent">
    <vt:lpwstr>9c700311-1b20-487f-9129-30717d50ca8e</vt:lpwstr>
  </property>
  <property fmtid="{D5CDD505-2E9C-101B-9397-08002B2CF9AE}" pid="18" name="MSIP_Label_d347b247-e90e-43a3-9d7b-004f14ae6873_Extended_MSFT_Method">
    <vt:lpwstr>Automatic</vt:lpwstr>
  </property>
  <property fmtid="{D5CDD505-2E9C-101B-9397-08002B2CF9AE}" pid="19" name="MSIP_Label_9a7ed875-cb67-40d7-9ea6-a804b08b1148_Enabled">
    <vt:lpwstr>true</vt:lpwstr>
  </property>
  <property fmtid="{D5CDD505-2E9C-101B-9397-08002B2CF9AE}" pid="20" name="MSIP_Label_9a7ed875-cb67-40d7-9ea6-a804b08b1148_SetDate">
    <vt:lpwstr>2022-03-07T13:36:35Z</vt:lpwstr>
  </property>
  <property fmtid="{D5CDD505-2E9C-101B-9397-08002B2CF9AE}" pid="21" name="MSIP_Label_9a7ed875-cb67-40d7-9ea6-a804b08b1148_Method">
    <vt:lpwstr>Privileged</vt:lpwstr>
  </property>
  <property fmtid="{D5CDD505-2E9C-101B-9397-08002B2CF9AE}" pid="22" name="MSIP_Label_9a7ed875-cb67-40d7-9ea6-a804b08b1148_Name">
    <vt:lpwstr>9a7ed875-cb67-40d7-9ea6-a804b08b1148</vt:lpwstr>
  </property>
  <property fmtid="{D5CDD505-2E9C-101B-9397-08002B2CF9AE}" pid="23" name="MSIP_Label_9a7ed875-cb67-40d7-9ea6-a804b08b1148_SiteId">
    <vt:lpwstr>473672ba-cd07-4371-a2ae-788b4c61840e</vt:lpwstr>
  </property>
  <property fmtid="{D5CDD505-2E9C-101B-9397-08002B2CF9AE}" pid="24" name="MSIP_Label_9a7ed875-cb67-40d7-9ea6-a804b08b1148_ActionId">
    <vt:lpwstr>f058e46a-7037-4ffa-936c-5f09827ef220</vt:lpwstr>
  </property>
  <property fmtid="{D5CDD505-2E9C-101B-9397-08002B2CF9AE}" pid="25" name="MSIP_Label_9a7ed875-cb67-40d7-9ea6-a804b08b1148_ContentBits">
    <vt:lpwstr>0</vt:lpwstr>
  </property>
</Properties>
</file>