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actuaries.org.uk\dfs\APUsers\karenwa\Documents\"/>
    </mc:Choice>
  </mc:AlternateContent>
  <bookViews>
    <workbookView xWindow="0" yWindow="0" windowWidth="17250" windowHeight="5775" tabRatio="896" activeTab="1"/>
  </bookViews>
  <sheets>
    <sheet name="Disclaimer" sheetId="77" r:id="rId1"/>
    <sheet name="Data for Website" sheetId="23" r:id="rId2"/>
    <sheet name="1) Claims Notified" sheetId="1" r:id="rId3"/>
    <sheet name="2) Nil Settled (NY)" sheetId="3" r:id="rId4"/>
    <sheet name="3) Nil Settled (SY)" sheetId="20" r:id="rId5"/>
    <sheet name="4) Settled At Cost (NY)" sheetId="4" r:id="rId6"/>
    <sheet name="5) Settled At Cost (SY)" sheetId="5" r:id="rId7"/>
    <sheet name="6) Incurred (NY)" sheetId="9" r:id="rId8"/>
    <sheet name="7) Paid on Settled (NY)" sheetId="63" r:id="rId9"/>
    <sheet name="8) Paid on Settled (SY)" sheetId="19" r:id="rId10"/>
    <sheet name="9) Average Age (NY)" sheetId="11" r:id="rId11"/>
    <sheet name="10) Mesothelioma info (NY)" sheetId="44" r:id="rId12"/>
    <sheet name="11) Mesothelioma info (SY)" sheetId="78" r:id="rId13"/>
    <sheet name="12) Immunotherapy" sheetId="79" r:id="rId14"/>
  </sheets>
  <definedNames>
    <definedName name="_xlnm.Print_Area" localSheetId="2">'1) Claims Notified'!$B$2:$O$34</definedName>
    <definedName name="_xlnm.Print_Area" localSheetId="11">'10) Mesothelioma info (NY)'!$B$2:$F$28</definedName>
    <definedName name="_xlnm.Print_Area" localSheetId="3">'2) Nil Settled (NY)'!$B$2:$M$34</definedName>
    <definedName name="_xlnm.Print_Area" localSheetId="4">'3) Nil Settled (SY)'!$B$2:$M$34</definedName>
    <definedName name="_xlnm.Print_Area" localSheetId="5">'4) Settled At Cost (NY)'!$B$2:$M$34</definedName>
    <definedName name="_xlnm.Print_Area" localSheetId="6">'5) Settled At Cost (SY)'!$B$2:$M$34</definedName>
    <definedName name="_xlnm.Print_Area" localSheetId="7">'6) Incurred (NY)'!$B$2:$M$35</definedName>
    <definedName name="_xlnm.Print_Area" localSheetId="9">'8) Paid on Settled (SY)'!$B$2:$M$35</definedName>
    <definedName name="_xlnm.Print_Area" localSheetId="10">'9) Average Age (NY)'!$B$2:$M$32</definedName>
  </definedNames>
  <calcPr calcId="152511"/>
</workbook>
</file>

<file path=xl/calcChain.xml><?xml version="1.0" encoding="utf-8"?>
<calcChain xmlns="http://schemas.openxmlformats.org/spreadsheetml/2006/main">
  <c r="S26" i="44" l="1"/>
  <c r="R26" i="44"/>
  <c r="Q26" i="44"/>
  <c r="L6" i="5" l="1"/>
  <c r="P26" i="78"/>
  <c r="O26" i="78" s="1"/>
  <c r="P25" i="78"/>
  <c r="P24" i="78"/>
  <c r="O24" i="78" s="1"/>
  <c r="P23" i="78"/>
  <c r="P22" i="78"/>
  <c r="O22" i="78" s="1"/>
  <c r="P21" i="78"/>
  <c r="O21" i="78" s="1"/>
  <c r="P20" i="78"/>
  <c r="O20" i="78" s="1"/>
  <c r="P19" i="78"/>
  <c r="O19" i="78" s="1"/>
  <c r="P18" i="78"/>
  <c r="O18" i="78" s="1"/>
  <c r="P17" i="78"/>
  <c r="O17" i="78" s="1"/>
  <c r="P16" i="78"/>
  <c r="O16" i="78" s="1"/>
  <c r="P15" i="78"/>
  <c r="O15" i="78" s="1"/>
  <c r="P14" i="78"/>
  <c r="O14" i="78" s="1"/>
  <c r="P13" i="78"/>
  <c r="O13" i="78" s="1"/>
  <c r="P12" i="78"/>
  <c r="O12" i="78" s="1"/>
  <c r="P11" i="78"/>
  <c r="O11" i="78" s="1"/>
  <c r="P10" i="78"/>
  <c r="O10" i="78" s="1"/>
  <c r="P9" i="78"/>
  <c r="O9" i="78" s="1"/>
  <c r="P8" i="78"/>
  <c r="O8" i="78" s="1"/>
  <c r="P7" i="78"/>
  <c r="O7" i="78" s="1"/>
  <c r="O25" i="78"/>
  <c r="O23" i="78"/>
  <c r="L26" i="78"/>
  <c r="L25" i="78"/>
  <c r="K25" i="78" s="1"/>
  <c r="L24" i="78"/>
  <c r="K24" i="78" s="1"/>
  <c r="L23" i="78"/>
  <c r="L22" i="78"/>
  <c r="L21" i="78"/>
  <c r="K21" i="78" s="1"/>
  <c r="L20" i="78"/>
  <c r="K20" i="78" s="1"/>
  <c r="L19" i="78"/>
  <c r="K19" i="78" s="1"/>
  <c r="L18" i="78"/>
  <c r="L17" i="78"/>
  <c r="K17" i="78" s="1"/>
  <c r="L16" i="78"/>
  <c r="K16" i="78" s="1"/>
  <c r="L15" i="78"/>
  <c r="K15" i="78" s="1"/>
  <c r="L14" i="78"/>
  <c r="K14" i="78" s="1"/>
  <c r="L13" i="78"/>
  <c r="K13" i="78" s="1"/>
  <c r="L12" i="78"/>
  <c r="K12" i="78" s="1"/>
  <c r="L11" i="78"/>
  <c r="L10" i="78"/>
  <c r="L9" i="78"/>
  <c r="L8" i="78"/>
  <c r="K8" i="78" s="1"/>
  <c r="L7" i="78"/>
  <c r="K23" i="78"/>
  <c r="K22" i="78"/>
  <c r="K26" i="78"/>
  <c r="K18" i="78"/>
  <c r="K10" i="78"/>
  <c r="K9" i="78"/>
  <c r="F25" i="78"/>
  <c r="F17" i="78"/>
  <c r="F16" i="78"/>
  <c r="F9" i="78"/>
  <c r="G26" i="78"/>
  <c r="F26" i="78" s="1"/>
  <c r="G25" i="78"/>
  <c r="G24" i="78"/>
  <c r="F24" i="78" s="1"/>
  <c r="G23" i="78"/>
  <c r="F23" i="78" s="1"/>
  <c r="G22" i="78"/>
  <c r="F22" i="78" s="1"/>
  <c r="G21" i="78"/>
  <c r="F21" i="78" s="1"/>
  <c r="G20" i="78"/>
  <c r="F20" i="78" s="1"/>
  <c r="G19" i="78"/>
  <c r="F19" i="78" s="1"/>
  <c r="G18" i="78"/>
  <c r="F18" i="78" s="1"/>
  <c r="G17" i="78"/>
  <c r="G16" i="78"/>
  <c r="G15" i="78"/>
  <c r="F15" i="78" s="1"/>
  <c r="G14" i="78"/>
  <c r="F14" i="78" s="1"/>
  <c r="G13" i="78"/>
  <c r="F13" i="78" s="1"/>
  <c r="G12" i="78"/>
  <c r="F12" i="78" s="1"/>
  <c r="G11" i="78"/>
  <c r="F11" i="78" s="1"/>
  <c r="G10" i="78"/>
  <c r="F10" i="78" s="1"/>
  <c r="G9" i="78"/>
  <c r="G8" i="78"/>
  <c r="F8" i="78" s="1"/>
  <c r="G7" i="78"/>
  <c r="F7" i="78" s="1"/>
  <c r="U25" i="44"/>
  <c r="T25" i="44" s="1"/>
  <c r="U24" i="44"/>
  <c r="U23" i="44"/>
  <c r="T23" i="44" s="1"/>
  <c r="U22" i="44"/>
  <c r="T22" i="44" s="1"/>
  <c r="U21" i="44"/>
  <c r="U20" i="44"/>
  <c r="T20" i="44" s="1"/>
  <c r="U19" i="44"/>
  <c r="T19" i="44" s="1"/>
  <c r="U18" i="44"/>
  <c r="T18" i="44" s="1"/>
  <c r="U17" i="44"/>
  <c r="T17" i="44" s="1"/>
  <c r="U16" i="44"/>
  <c r="T16" i="44" s="1"/>
  <c r="U15" i="44"/>
  <c r="T15" i="44" s="1"/>
  <c r="U14" i="44"/>
  <c r="T14" i="44" s="1"/>
  <c r="U13" i="44"/>
  <c r="U12" i="44"/>
  <c r="T12" i="44" s="1"/>
  <c r="U11" i="44"/>
  <c r="T11" i="44" s="1"/>
  <c r="U10" i="44"/>
  <c r="T10" i="44" s="1"/>
  <c r="U9" i="44"/>
  <c r="T9" i="44" s="1"/>
  <c r="U8" i="44"/>
  <c r="T8" i="44" s="1"/>
  <c r="U7" i="44"/>
  <c r="T7" i="44" s="1"/>
  <c r="U6" i="44"/>
  <c r="T6" i="44" s="1"/>
  <c r="T21" i="44"/>
  <c r="T13" i="44"/>
  <c r="P25" i="44"/>
  <c r="O25" i="44" s="1"/>
  <c r="P24" i="44"/>
  <c r="O24" i="44" s="1"/>
  <c r="P23" i="44"/>
  <c r="O23" i="44" s="1"/>
  <c r="P22" i="44"/>
  <c r="O22" i="44" s="1"/>
  <c r="P21" i="44"/>
  <c r="O21" i="44" s="1"/>
  <c r="P20" i="44"/>
  <c r="O20" i="44" s="1"/>
  <c r="P19" i="44"/>
  <c r="O19" i="44" s="1"/>
  <c r="P18" i="44"/>
  <c r="O18" i="44" s="1"/>
  <c r="P17" i="44"/>
  <c r="O17" i="44" s="1"/>
  <c r="P16" i="44"/>
  <c r="O16" i="44" s="1"/>
  <c r="P15" i="44"/>
  <c r="O15" i="44" s="1"/>
  <c r="P14" i="44"/>
  <c r="O14" i="44" s="1"/>
  <c r="P13" i="44"/>
  <c r="O13" i="44" s="1"/>
  <c r="P12" i="44"/>
  <c r="O12" i="44" s="1"/>
  <c r="P11" i="44"/>
  <c r="O11" i="44" s="1"/>
  <c r="P10" i="44"/>
  <c r="O10" i="44" s="1"/>
  <c r="P9" i="44"/>
  <c r="O9" i="44" s="1"/>
  <c r="P8" i="44"/>
  <c r="O8" i="44" s="1"/>
  <c r="P7" i="44"/>
  <c r="O7" i="44" s="1"/>
  <c r="P6" i="44"/>
  <c r="J25" i="44"/>
  <c r="I25" i="44" s="1"/>
  <c r="J24" i="44"/>
  <c r="I24" i="44" s="1"/>
  <c r="J23" i="44"/>
  <c r="I23" i="44" s="1"/>
  <c r="J22" i="44"/>
  <c r="I22" i="44" s="1"/>
  <c r="J21" i="44"/>
  <c r="I21" i="44" s="1"/>
  <c r="J20" i="44"/>
  <c r="I20" i="44" s="1"/>
  <c r="J19" i="44"/>
  <c r="I19" i="44" s="1"/>
  <c r="J18" i="44"/>
  <c r="I18" i="44" s="1"/>
  <c r="J17" i="44"/>
  <c r="I17" i="44" s="1"/>
  <c r="J16" i="44"/>
  <c r="I16" i="44" s="1"/>
  <c r="J15" i="44"/>
  <c r="I15" i="44" s="1"/>
  <c r="J14" i="44"/>
  <c r="I14" i="44" s="1"/>
  <c r="J13" i="44"/>
  <c r="I13" i="44" s="1"/>
  <c r="J12" i="44"/>
  <c r="I12" i="44" s="1"/>
  <c r="J11" i="44"/>
  <c r="I11" i="44" s="1"/>
  <c r="J10" i="44"/>
  <c r="I10" i="44" s="1"/>
  <c r="J9" i="44"/>
  <c r="J8" i="44"/>
  <c r="I8" i="44" s="1"/>
  <c r="J7" i="44"/>
  <c r="I7" i="44" s="1"/>
  <c r="J6" i="44"/>
  <c r="I6" i="44" s="1"/>
  <c r="F25" i="44"/>
  <c r="E25" i="44" s="1"/>
  <c r="F24" i="44"/>
  <c r="E24" i="44" s="1"/>
  <c r="F23" i="44"/>
  <c r="E23" i="44" s="1"/>
  <c r="F22" i="44"/>
  <c r="E22" i="44" s="1"/>
  <c r="F21" i="44"/>
  <c r="E21" i="44" s="1"/>
  <c r="F20" i="44"/>
  <c r="E20" i="44" s="1"/>
  <c r="F19" i="44"/>
  <c r="E19" i="44" s="1"/>
  <c r="F18" i="44"/>
  <c r="E18" i="44" s="1"/>
  <c r="F17" i="44"/>
  <c r="E17" i="44" s="1"/>
  <c r="F16" i="44"/>
  <c r="E16" i="44" s="1"/>
  <c r="F15" i="44"/>
  <c r="E15" i="44" s="1"/>
  <c r="F14" i="44"/>
  <c r="E14" i="44" s="1"/>
  <c r="F13" i="44"/>
  <c r="E13" i="44" s="1"/>
  <c r="F12" i="44"/>
  <c r="E12" i="44" s="1"/>
  <c r="F11" i="44"/>
  <c r="E11" i="44" s="1"/>
  <c r="F10" i="44"/>
  <c r="E10" i="44" s="1"/>
  <c r="F9" i="44"/>
  <c r="E9" i="44" s="1"/>
  <c r="F8" i="44"/>
  <c r="E8" i="44" s="1"/>
  <c r="F7" i="44"/>
  <c r="E7" i="44" s="1"/>
  <c r="F6" i="44"/>
  <c r="E6" i="44" s="1"/>
  <c r="U26" i="44" l="1"/>
  <c r="T26" i="44" s="1"/>
  <c r="L27" i="78"/>
  <c r="T24" i="44"/>
  <c r="G27" i="78"/>
  <c r="P27" i="78"/>
  <c r="P26" i="44"/>
  <c r="O6" i="44"/>
  <c r="J26" i="44"/>
  <c r="I9" i="44"/>
  <c r="K11" i="78"/>
  <c r="K7" i="78"/>
  <c r="F26" i="44"/>
  <c r="L25" i="19" l="1"/>
  <c r="L24" i="19"/>
  <c r="L23" i="19"/>
  <c r="L22" i="19"/>
  <c r="L21" i="19"/>
  <c r="L20" i="19"/>
  <c r="L19" i="19"/>
  <c r="L18" i="19"/>
  <c r="L17" i="19"/>
  <c r="L16" i="19"/>
  <c r="L15" i="19"/>
  <c r="L14" i="19"/>
  <c r="L13" i="19"/>
  <c r="L12" i="19"/>
  <c r="L11" i="19"/>
  <c r="L10" i="19"/>
  <c r="L9" i="19"/>
  <c r="L8" i="19"/>
  <c r="L7" i="19"/>
  <c r="L6" i="19"/>
  <c r="K26" i="19"/>
  <c r="J26" i="19"/>
  <c r="L26" i="19" s="1"/>
  <c r="I26" i="19"/>
  <c r="H26" i="19"/>
  <c r="G26" i="19"/>
  <c r="F26" i="19"/>
  <c r="E26" i="19"/>
  <c r="D26" i="19"/>
  <c r="C26" i="19"/>
  <c r="K26" i="63"/>
  <c r="J26" i="63"/>
  <c r="L26" i="63" s="1"/>
  <c r="I26" i="63"/>
  <c r="H26" i="63"/>
  <c r="G26" i="63"/>
  <c r="F26" i="63"/>
  <c r="E26" i="63"/>
  <c r="D26" i="63"/>
  <c r="C26" i="63"/>
  <c r="L25" i="63"/>
  <c r="L24" i="63"/>
  <c r="L23" i="63"/>
  <c r="L22" i="63"/>
  <c r="L21" i="63"/>
  <c r="L20" i="63"/>
  <c r="L19" i="63"/>
  <c r="L18" i="63"/>
  <c r="L17" i="63"/>
  <c r="L16" i="63"/>
  <c r="L15" i="63"/>
  <c r="L14" i="63"/>
  <c r="L13" i="63"/>
  <c r="L12" i="63"/>
  <c r="L11" i="63"/>
  <c r="L10" i="63"/>
  <c r="L9" i="63"/>
  <c r="L8" i="63"/>
  <c r="L7" i="63"/>
  <c r="L6" i="63"/>
  <c r="K26" i="9"/>
  <c r="J26" i="9"/>
  <c r="I26" i="9"/>
  <c r="H26" i="9"/>
  <c r="G26" i="9"/>
  <c r="F26" i="9"/>
  <c r="E26" i="9"/>
  <c r="D26" i="9"/>
  <c r="C26" i="9"/>
  <c r="L25" i="9"/>
  <c r="L24" i="9"/>
  <c r="L23" i="9"/>
  <c r="L22" i="9"/>
  <c r="L21" i="9"/>
  <c r="L20" i="9"/>
  <c r="L19" i="9"/>
  <c r="L18" i="9"/>
  <c r="L17" i="9"/>
  <c r="L16" i="9"/>
  <c r="L15" i="9"/>
  <c r="L14" i="9"/>
  <c r="L13" i="9"/>
  <c r="L12" i="9"/>
  <c r="L11" i="9"/>
  <c r="L10" i="9"/>
  <c r="L9" i="9"/>
  <c r="L8" i="9"/>
  <c r="L7" i="9"/>
  <c r="L6" i="9"/>
  <c r="K26" i="5"/>
  <c r="J26" i="5"/>
  <c r="I26" i="5"/>
  <c r="H26" i="5"/>
  <c r="G26" i="5"/>
  <c r="F26" i="5"/>
  <c r="E26" i="5"/>
  <c r="D26" i="5"/>
  <c r="C26" i="5"/>
  <c r="L25" i="5"/>
  <c r="L24" i="5"/>
  <c r="L23" i="5"/>
  <c r="L22" i="5"/>
  <c r="L21" i="5"/>
  <c r="L20" i="5"/>
  <c r="L19" i="5"/>
  <c r="L18" i="5"/>
  <c r="L17" i="5"/>
  <c r="L16" i="5"/>
  <c r="L15" i="5"/>
  <c r="L14" i="5"/>
  <c r="L13" i="5"/>
  <c r="L12" i="5"/>
  <c r="L11" i="5"/>
  <c r="L10" i="5"/>
  <c r="L9" i="5"/>
  <c r="L8" i="5"/>
  <c r="L7" i="5"/>
  <c r="L25" i="4"/>
  <c r="L24" i="4"/>
  <c r="L23" i="4"/>
  <c r="L22" i="4"/>
  <c r="L21" i="4"/>
  <c r="L20" i="4"/>
  <c r="L19" i="4"/>
  <c r="L18" i="4"/>
  <c r="L17" i="4"/>
  <c r="L16" i="4"/>
  <c r="L15" i="4"/>
  <c r="L14" i="4"/>
  <c r="L13" i="4"/>
  <c r="L12" i="4"/>
  <c r="L11" i="4"/>
  <c r="L10" i="4"/>
  <c r="L9" i="4"/>
  <c r="L8" i="4"/>
  <c r="L7" i="4"/>
  <c r="L6" i="4"/>
  <c r="L25" i="20"/>
  <c r="L24" i="20"/>
  <c r="L23" i="20"/>
  <c r="L22" i="20"/>
  <c r="L21" i="20"/>
  <c r="L20" i="20"/>
  <c r="L19" i="20"/>
  <c r="L18" i="20"/>
  <c r="L17" i="20"/>
  <c r="L16" i="20"/>
  <c r="L15" i="20"/>
  <c r="L14" i="20"/>
  <c r="L13" i="20"/>
  <c r="L12" i="20"/>
  <c r="L11" i="20"/>
  <c r="L10" i="20"/>
  <c r="L9" i="20"/>
  <c r="L8" i="20"/>
  <c r="L7" i="20"/>
  <c r="L6" i="20"/>
  <c r="L25" i="3"/>
  <c r="L24" i="3"/>
  <c r="L23" i="3"/>
  <c r="L22" i="3"/>
  <c r="L21" i="3"/>
  <c r="L20" i="3"/>
  <c r="L19" i="3"/>
  <c r="L18" i="3"/>
  <c r="L17" i="3"/>
  <c r="L16" i="3"/>
  <c r="L15" i="3"/>
  <c r="L14" i="3"/>
  <c r="L13" i="3"/>
  <c r="L12" i="3"/>
  <c r="L11" i="3"/>
  <c r="L10" i="3"/>
  <c r="L9" i="3"/>
  <c r="L8" i="3"/>
  <c r="L7" i="3"/>
  <c r="L6" i="3"/>
  <c r="L25" i="1"/>
  <c r="L24" i="1"/>
  <c r="L23" i="1"/>
  <c r="L22" i="1"/>
  <c r="L21" i="1"/>
  <c r="L20" i="1"/>
  <c r="L19" i="1"/>
  <c r="L18" i="1"/>
  <c r="L17" i="1"/>
  <c r="L16" i="1"/>
  <c r="L15" i="1"/>
  <c r="L14" i="1"/>
  <c r="L13" i="1"/>
  <c r="L12" i="1"/>
  <c r="L11" i="1"/>
  <c r="L10" i="1"/>
  <c r="L9" i="1"/>
  <c r="L8" i="1"/>
  <c r="L7" i="1"/>
  <c r="L6" i="1"/>
  <c r="L26" i="5" l="1"/>
  <c r="L26" i="9"/>
  <c r="C27" i="78" l="1"/>
  <c r="N27" i="78"/>
  <c r="M27" i="78"/>
  <c r="J27" i="78"/>
  <c r="I27" i="78"/>
  <c r="H27" i="78"/>
  <c r="E27" i="78"/>
  <c r="D27" i="78"/>
  <c r="V25" i="1"/>
  <c r="F27" i="78" l="1"/>
  <c r="H26" i="1"/>
  <c r="AH5" i="23" l="1"/>
  <c r="AH6" i="23" s="1"/>
  <c r="AH7" i="23" s="1"/>
  <c r="AH8" i="23" s="1"/>
  <c r="AH9" i="23" s="1"/>
  <c r="AH10" i="23" s="1"/>
  <c r="AH11" i="23" s="1"/>
  <c r="AH12" i="23" s="1"/>
  <c r="AH13" i="23" s="1"/>
  <c r="AH14" i="23" s="1"/>
  <c r="AH15" i="23" s="1"/>
  <c r="AH16" i="23" s="1"/>
  <c r="AH17" i="23" s="1"/>
  <c r="AH18" i="23" s="1"/>
  <c r="AH19" i="23" s="1"/>
  <c r="AH20" i="23" s="1"/>
  <c r="AH21" i="23" s="1"/>
  <c r="AH22" i="23" s="1"/>
  <c r="AH23" i="23" s="1"/>
  <c r="AH24" i="23" s="1"/>
  <c r="H26" i="3" l="1"/>
  <c r="K26" i="20"/>
  <c r="I26" i="20"/>
  <c r="G26" i="20"/>
  <c r="F26" i="20"/>
  <c r="E26" i="20"/>
  <c r="D26" i="20"/>
  <c r="C26" i="20"/>
  <c r="K26" i="4"/>
  <c r="I26" i="4"/>
  <c r="G26" i="4"/>
  <c r="F26" i="4"/>
  <c r="E26" i="4"/>
  <c r="D26" i="4"/>
  <c r="C26" i="4"/>
  <c r="K26" i="3"/>
  <c r="I26" i="3"/>
  <c r="G26" i="3"/>
  <c r="F26" i="3"/>
  <c r="E26" i="3"/>
  <c r="D26" i="3"/>
  <c r="C26" i="3"/>
  <c r="H26" i="20" l="1"/>
  <c r="J26" i="20"/>
  <c r="L26" i="20" s="1"/>
  <c r="J26" i="4"/>
  <c r="L26" i="4" s="1"/>
  <c r="H26" i="4"/>
  <c r="J26" i="3" l="1"/>
  <c r="L26" i="3" s="1"/>
  <c r="K26" i="1" l="1"/>
  <c r="I26" i="1"/>
  <c r="G26" i="1"/>
  <c r="F26" i="1"/>
  <c r="E26" i="1"/>
  <c r="D26" i="1"/>
  <c r="C26" i="1"/>
  <c r="J26" i="1" l="1"/>
  <c r="L26" i="1" s="1"/>
  <c r="N26" i="44" l="1"/>
  <c r="M26" i="44"/>
  <c r="L26" i="44"/>
  <c r="O26" i="44" s="1"/>
  <c r="H26" i="44"/>
  <c r="G26" i="44"/>
  <c r="I26" i="44" s="1"/>
  <c r="D26" i="44"/>
  <c r="C26" i="44"/>
  <c r="E26" i="44" s="1"/>
  <c r="O74" i="23" l="1"/>
  <c r="O73" i="23"/>
  <c r="O72" i="23"/>
  <c r="O71" i="23"/>
  <c r="O70" i="23"/>
  <c r="O69" i="23"/>
  <c r="O68" i="23"/>
  <c r="O67" i="23"/>
  <c r="O66" i="23"/>
  <c r="O65" i="23"/>
  <c r="O64" i="23"/>
  <c r="O63" i="23"/>
  <c r="O62" i="23"/>
  <c r="O61" i="23"/>
  <c r="O60" i="23"/>
  <c r="O59" i="23"/>
  <c r="O58" i="23"/>
  <c r="O57" i="23"/>
  <c r="O56" i="23"/>
  <c r="O55" i="23"/>
  <c r="N74" i="23"/>
  <c r="M74" i="23"/>
  <c r="L74" i="23"/>
  <c r="K74" i="23"/>
  <c r="N73" i="23"/>
  <c r="M73" i="23"/>
  <c r="L73" i="23"/>
  <c r="K73" i="23"/>
  <c r="N72" i="23"/>
  <c r="M72" i="23"/>
  <c r="L72" i="23"/>
  <c r="K72" i="23"/>
  <c r="N71" i="23"/>
  <c r="M71" i="23"/>
  <c r="L71" i="23"/>
  <c r="K71" i="23"/>
  <c r="N70" i="23"/>
  <c r="M70" i="23"/>
  <c r="L70" i="23"/>
  <c r="K70" i="23"/>
  <c r="N69" i="23"/>
  <c r="M69" i="23"/>
  <c r="L69" i="23"/>
  <c r="K69" i="23"/>
  <c r="N68" i="23"/>
  <c r="M68" i="23"/>
  <c r="L68" i="23"/>
  <c r="K68" i="23"/>
  <c r="N67" i="23"/>
  <c r="M67" i="23"/>
  <c r="L67" i="23"/>
  <c r="K67" i="23"/>
  <c r="N66" i="23"/>
  <c r="M66" i="23"/>
  <c r="L66" i="23"/>
  <c r="K66" i="23"/>
  <c r="N65" i="23"/>
  <c r="M65" i="23"/>
  <c r="L65" i="23"/>
  <c r="K65" i="23"/>
  <c r="N64" i="23"/>
  <c r="M64" i="23"/>
  <c r="L64" i="23"/>
  <c r="K64" i="23"/>
  <c r="N63" i="23"/>
  <c r="M63" i="23"/>
  <c r="L63" i="23"/>
  <c r="K63" i="23"/>
  <c r="N62" i="23"/>
  <c r="M62" i="23"/>
  <c r="L62" i="23"/>
  <c r="K62" i="23"/>
  <c r="N61" i="23"/>
  <c r="M61" i="23"/>
  <c r="L61" i="23"/>
  <c r="K61" i="23"/>
  <c r="N60" i="23"/>
  <c r="M60" i="23"/>
  <c r="L60" i="23"/>
  <c r="K60" i="23"/>
  <c r="N59" i="23"/>
  <c r="M59" i="23"/>
  <c r="L59" i="23"/>
  <c r="K59" i="23"/>
  <c r="N58" i="23"/>
  <c r="M58" i="23"/>
  <c r="L58" i="23"/>
  <c r="K58" i="23"/>
  <c r="N57" i="23"/>
  <c r="M57" i="23"/>
  <c r="L57" i="23"/>
  <c r="K57" i="23"/>
  <c r="N56" i="23"/>
  <c r="M56" i="23"/>
  <c r="L56" i="23"/>
  <c r="K56" i="23"/>
  <c r="N55" i="23"/>
  <c r="M55" i="23"/>
  <c r="L55" i="23"/>
  <c r="K55" i="23"/>
  <c r="G74" i="23"/>
  <c r="G73" i="23"/>
  <c r="G72" i="23"/>
  <c r="G71" i="23"/>
  <c r="G70" i="23"/>
  <c r="G69" i="23"/>
  <c r="G68" i="23"/>
  <c r="G67" i="23"/>
  <c r="G66" i="23"/>
  <c r="G65" i="23"/>
  <c r="G64" i="23"/>
  <c r="G63" i="23"/>
  <c r="G62" i="23"/>
  <c r="G61" i="23"/>
  <c r="G60" i="23"/>
  <c r="G59" i="23"/>
  <c r="G58" i="23"/>
  <c r="G57" i="23"/>
  <c r="G56" i="23"/>
  <c r="G55" i="23"/>
  <c r="F74" i="23"/>
  <c r="E74" i="23"/>
  <c r="D74" i="23"/>
  <c r="C74" i="23"/>
  <c r="F73" i="23"/>
  <c r="E73" i="23"/>
  <c r="D73" i="23"/>
  <c r="C73" i="23"/>
  <c r="F72" i="23"/>
  <c r="E72" i="23"/>
  <c r="D72" i="23"/>
  <c r="C72" i="23"/>
  <c r="F71" i="23"/>
  <c r="E71" i="23"/>
  <c r="D71" i="23"/>
  <c r="C71" i="23"/>
  <c r="F70" i="23"/>
  <c r="E70" i="23"/>
  <c r="D70" i="23"/>
  <c r="C70" i="23"/>
  <c r="F69" i="23"/>
  <c r="E69" i="23"/>
  <c r="D69" i="23"/>
  <c r="C69" i="23"/>
  <c r="F68" i="23"/>
  <c r="E68" i="23"/>
  <c r="D68" i="23"/>
  <c r="C68" i="23"/>
  <c r="F67" i="23"/>
  <c r="E67" i="23"/>
  <c r="D67" i="23"/>
  <c r="C67" i="23"/>
  <c r="F66" i="23"/>
  <c r="E66" i="23"/>
  <c r="D66" i="23"/>
  <c r="C66" i="23"/>
  <c r="F65" i="23"/>
  <c r="E65" i="23"/>
  <c r="D65" i="23"/>
  <c r="C65" i="23"/>
  <c r="F64" i="23"/>
  <c r="E64" i="23"/>
  <c r="D64" i="23"/>
  <c r="C64" i="23"/>
  <c r="F63" i="23"/>
  <c r="E63" i="23"/>
  <c r="D63" i="23"/>
  <c r="C63" i="23"/>
  <c r="F62" i="23"/>
  <c r="E62" i="23"/>
  <c r="D62" i="23"/>
  <c r="C62" i="23"/>
  <c r="F61" i="23"/>
  <c r="E61" i="23"/>
  <c r="D61" i="23"/>
  <c r="C61" i="23"/>
  <c r="F60" i="23"/>
  <c r="E60" i="23"/>
  <c r="D60" i="23"/>
  <c r="C60" i="23"/>
  <c r="F59" i="23"/>
  <c r="E59" i="23"/>
  <c r="D59" i="23"/>
  <c r="C59" i="23"/>
  <c r="F58" i="23"/>
  <c r="E58" i="23"/>
  <c r="D58" i="23"/>
  <c r="C58" i="23"/>
  <c r="F57" i="23"/>
  <c r="E57" i="23"/>
  <c r="D57" i="23"/>
  <c r="C57" i="23"/>
  <c r="F56" i="23"/>
  <c r="E56" i="23"/>
  <c r="D56" i="23"/>
  <c r="C56" i="23"/>
  <c r="F55" i="23"/>
  <c r="E55" i="23"/>
  <c r="D55" i="23"/>
  <c r="C55" i="23"/>
  <c r="J55" i="23"/>
  <c r="J56" i="23" s="1"/>
  <c r="J57" i="23" s="1"/>
  <c r="J58" i="23" s="1"/>
  <c r="J59" i="23" s="1"/>
  <c r="J60" i="23" s="1"/>
  <c r="J61" i="23" s="1"/>
  <c r="J62" i="23" s="1"/>
  <c r="J63" i="23" s="1"/>
  <c r="J64" i="23" s="1"/>
  <c r="J65" i="23" s="1"/>
  <c r="J66" i="23" s="1"/>
  <c r="J67" i="23" s="1"/>
  <c r="J68" i="23" s="1"/>
  <c r="J69" i="23" s="1"/>
  <c r="J70" i="23" s="1"/>
  <c r="J71" i="23" s="1"/>
  <c r="J72" i="23" s="1"/>
  <c r="J73" i="23" s="1"/>
  <c r="J74" i="23" s="1"/>
  <c r="B55" i="23"/>
  <c r="B56" i="23" s="1"/>
  <c r="B57" i="23" s="1"/>
  <c r="B58" i="23" s="1"/>
  <c r="B59" i="23" s="1"/>
  <c r="B60" i="23" s="1"/>
  <c r="B61" i="23" s="1"/>
  <c r="B62" i="23" s="1"/>
  <c r="B63" i="23" s="1"/>
  <c r="B64" i="23" s="1"/>
  <c r="B65" i="23" s="1"/>
  <c r="B66" i="23" s="1"/>
  <c r="B67" i="23" s="1"/>
  <c r="B68" i="23" s="1"/>
  <c r="B69" i="23" s="1"/>
  <c r="B70" i="23" s="1"/>
  <c r="B71" i="23" s="1"/>
  <c r="B72" i="23" s="1"/>
  <c r="B73" i="23" s="1"/>
  <c r="B74" i="23" s="1"/>
  <c r="B6" i="4" l="1"/>
  <c r="B6" i="5"/>
  <c r="B6" i="9"/>
  <c r="B6" i="63"/>
  <c r="B6" i="19"/>
  <c r="B6" i="11"/>
  <c r="B6" i="44"/>
  <c r="B7" i="78" s="1"/>
  <c r="B6" i="20"/>
  <c r="B6" i="3"/>
  <c r="B7" i="1" l="1"/>
  <c r="B8" i="1" l="1"/>
  <c r="B7" i="4"/>
  <c r="B7" i="19"/>
  <c r="B7" i="9"/>
  <c r="B7" i="44"/>
  <c r="B8" i="78" s="1"/>
  <c r="B7" i="3"/>
  <c r="B7" i="20"/>
  <c r="B7" i="5"/>
  <c r="B7" i="63"/>
  <c r="B7" i="11"/>
  <c r="AH30" i="23"/>
  <c r="AH31" i="23" s="1"/>
  <c r="AH32" i="23" s="1"/>
  <c r="AH33" i="23" s="1"/>
  <c r="AH34" i="23" s="1"/>
  <c r="AH35" i="23" s="1"/>
  <c r="AH36" i="23" s="1"/>
  <c r="AH37" i="23" s="1"/>
  <c r="AH38" i="23" s="1"/>
  <c r="AH39" i="23" s="1"/>
  <c r="AH40" i="23" s="1"/>
  <c r="AH41" i="23" s="1"/>
  <c r="AH42" i="23" s="1"/>
  <c r="AH43" i="23" s="1"/>
  <c r="AH44" i="23" s="1"/>
  <c r="AH45" i="23" s="1"/>
  <c r="AH46" i="23" s="1"/>
  <c r="AH47" i="23" s="1"/>
  <c r="AH48" i="23" s="1"/>
  <c r="AH49" i="23" s="1"/>
  <c r="Z30" i="23"/>
  <c r="Z31" i="23" s="1"/>
  <c r="Z32" i="23" s="1"/>
  <c r="Z33" i="23" s="1"/>
  <c r="Z34" i="23" s="1"/>
  <c r="Z35" i="23" s="1"/>
  <c r="Z36" i="23" s="1"/>
  <c r="Z37" i="23" s="1"/>
  <c r="Z38" i="23" s="1"/>
  <c r="Z39" i="23" s="1"/>
  <c r="Z40" i="23" s="1"/>
  <c r="Z41" i="23" s="1"/>
  <c r="Z42" i="23" s="1"/>
  <c r="Z43" i="23" s="1"/>
  <c r="Z44" i="23" s="1"/>
  <c r="Z45" i="23" s="1"/>
  <c r="Z46" i="23" s="1"/>
  <c r="Z47" i="23" s="1"/>
  <c r="Z48" i="23" s="1"/>
  <c r="Z49" i="23" s="1"/>
  <c r="R30" i="23"/>
  <c r="R31" i="23" s="1"/>
  <c r="R32" i="23" s="1"/>
  <c r="R33" i="23" s="1"/>
  <c r="R34" i="23" s="1"/>
  <c r="R35" i="23" s="1"/>
  <c r="R36" i="23" s="1"/>
  <c r="R37" i="23" s="1"/>
  <c r="R38" i="23" s="1"/>
  <c r="R39" i="23" s="1"/>
  <c r="R40" i="23" s="1"/>
  <c r="R41" i="23" s="1"/>
  <c r="R42" i="23" s="1"/>
  <c r="R43" i="23" s="1"/>
  <c r="R44" i="23" s="1"/>
  <c r="R45" i="23" s="1"/>
  <c r="R46" i="23" s="1"/>
  <c r="R47" i="23" s="1"/>
  <c r="R48" i="23" s="1"/>
  <c r="R49" i="23" s="1"/>
  <c r="J30" i="23"/>
  <c r="J31" i="23" s="1"/>
  <c r="J32" i="23" s="1"/>
  <c r="J33" i="23" s="1"/>
  <c r="J34" i="23" s="1"/>
  <c r="J35" i="23" s="1"/>
  <c r="J36" i="23" s="1"/>
  <c r="J37" i="23" s="1"/>
  <c r="J38" i="23" s="1"/>
  <c r="J39" i="23" s="1"/>
  <c r="J40" i="23" s="1"/>
  <c r="J41" i="23" s="1"/>
  <c r="J42" i="23" s="1"/>
  <c r="J43" i="23" s="1"/>
  <c r="J44" i="23" s="1"/>
  <c r="J45" i="23" s="1"/>
  <c r="J46" i="23" s="1"/>
  <c r="J47" i="23" s="1"/>
  <c r="J48" i="23" s="1"/>
  <c r="J49" i="23" s="1"/>
  <c r="B9" i="1" l="1"/>
  <c r="B8" i="4"/>
  <c r="B8" i="9"/>
  <c r="B8" i="19"/>
  <c r="B8" i="44"/>
  <c r="B9" i="78" s="1"/>
  <c r="B8" i="3"/>
  <c r="B8" i="5"/>
  <c r="B8" i="63"/>
  <c r="B8" i="11"/>
  <c r="B8" i="20"/>
  <c r="R80" i="23"/>
  <c r="J80" i="23"/>
  <c r="B80" i="23"/>
  <c r="B81" i="23" s="1"/>
  <c r="B82" i="23" s="1"/>
  <c r="B83" i="23" s="1"/>
  <c r="B84" i="23" s="1"/>
  <c r="B85" i="23" s="1"/>
  <c r="B86" i="23" s="1"/>
  <c r="B87" i="23" s="1"/>
  <c r="B88" i="23" s="1"/>
  <c r="B89" i="23" s="1"/>
  <c r="B90" i="23" s="1"/>
  <c r="B91" i="23" s="1"/>
  <c r="B92" i="23" s="1"/>
  <c r="B93" i="23" s="1"/>
  <c r="B94" i="23" s="1"/>
  <c r="B95" i="23" s="1"/>
  <c r="B96" i="23" s="1"/>
  <c r="B97" i="23" s="1"/>
  <c r="B98" i="23" s="1"/>
  <c r="B99" i="23" s="1"/>
  <c r="B30" i="23"/>
  <c r="B31" i="23" s="1"/>
  <c r="B32" i="23" s="1"/>
  <c r="B33" i="23" s="1"/>
  <c r="B34" i="23" s="1"/>
  <c r="B35" i="23" s="1"/>
  <c r="B36" i="23" s="1"/>
  <c r="B37" i="23" s="1"/>
  <c r="B38" i="23" s="1"/>
  <c r="B39" i="23" s="1"/>
  <c r="B40" i="23" s="1"/>
  <c r="B41" i="23" s="1"/>
  <c r="B42" i="23" s="1"/>
  <c r="B43" i="23" s="1"/>
  <c r="B44" i="23" s="1"/>
  <c r="B45" i="23" s="1"/>
  <c r="B46" i="23" s="1"/>
  <c r="B47" i="23" s="1"/>
  <c r="B48" i="23" s="1"/>
  <c r="B49" i="23" s="1"/>
  <c r="R81" i="23"/>
  <c r="R82" i="23" s="1"/>
  <c r="R83" i="23" s="1"/>
  <c r="R84" i="23" s="1"/>
  <c r="R85" i="23" s="1"/>
  <c r="R86" i="23" s="1"/>
  <c r="R87" i="23" s="1"/>
  <c r="R88" i="23" s="1"/>
  <c r="R89" i="23" s="1"/>
  <c r="R90" i="23" s="1"/>
  <c r="R91" i="23" s="1"/>
  <c r="R92" i="23" s="1"/>
  <c r="R93" i="23" s="1"/>
  <c r="R94" i="23" s="1"/>
  <c r="R95" i="23" s="1"/>
  <c r="R96" i="23" s="1"/>
  <c r="R97" i="23" s="1"/>
  <c r="R98" i="23" s="1"/>
  <c r="R99" i="23" s="1"/>
  <c r="J81" i="23"/>
  <c r="J82" i="23" s="1"/>
  <c r="J83" i="23" s="1"/>
  <c r="J84" i="23" s="1"/>
  <c r="J85" i="23" s="1"/>
  <c r="J86" i="23" s="1"/>
  <c r="J87" i="23" s="1"/>
  <c r="J88" i="23" s="1"/>
  <c r="J89" i="23" s="1"/>
  <c r="J90" i="23" s="1"/>
  <c r="J91" i="23" s="1"/>
  <c r="J92" i="23" s="1"/>
  <c r="J93" i="23" s="1"/>
  <c r="J94" i="23" s="1"/>
  <c r="J95" i="23" s="1"/>
  <c r="J96" i="23" s="1"/>
  <c r="J97" i="23" s="1"/>
  <c r="J98" i="23" s="1"/>
  <c r="J99" i="23" s="1"/>
  <c r="J5" i="23"/>
  <c r="J6" i="23" s="1"/>
  <c r="J7" i="23" s="1"/>
  <c r="J8" i="23" s="1"/>
  <c r="J9" i="23" s="1"/>
  <c r="J10" i="23" s="1"/>
  <c r="J11" i="23" s="1"/>
  <c r="J12" i="23" s="1"/>
  <c r="J13" i="23" s="1"/>
  <c r="J14" i="23" s="1"/>
  <c r="J15" i="23" s="1"/>
  <c r="J16" i="23" s="1"/>
  <c r="J17" i="23" s="1"/>
  <c r="J18" i="23" s="1"/>
  <c r="J19" i="23" s="1"/>
  <c r="J20" i="23" s="1"/>
  <c r="J21" i="23" s="1"/>
  <c r="J22" i="23" s="1"/>
  <c r="J23" i="23" s="1"/>
  <c r="J24" i="23" s="1"/>
  <c r="B6" i="23"/>
  <c r="B7" i="23" s="1"/>
  <c r="B8" i="23" s="1"/>
  <c r="B9" i="23" s="1"/>
  <c r="B10" i="23" s="1"/>
  <c r="B11" i="23" s="1"/>
  <c r="B12" i="23" s="1"/>
  <c r="B13" i="23" s="1"/>
  <c r="B14" i="23" s="1"/>
  <c r="B15" i="23" s="1"/>
  <c r="B16" i="23" s="1"/>
  <c r="B17" i="23" s="1"/>
  <c r="B18" i="23" s="1"/>
  <c r="B19" i="23" s="1"/>
  <c r="B20" i="23" s="1"/>
  <c r="B21" i="23" s="1"/>
  <c r="B22" i="23" s="1"/>
  <c r="B23" i="23" s="1"/>
  <c r="B24" i="23" s="1"/>
  <c r="B10" i="1" l="1"/>
  <c r="B9" i="4"/>
  <c r="B9" i="9"/>
  <c r="B9" i="19"/>
  <c r="B9" i="44"/>
  <c r="B10" i="78" s="1"/>
  <c r="B9" i="3"/>
  <c r="B9" i="5"/>
  <c r="B9" i="63"/>
  <c r="B9" i="11"/>
  <c r="B9" i="20"/>
  <c r="W99" i="23"/>
  <c r="V98" i="23"/>
  <c r="U97" i="23"/>
  <c r="T96" i="23"/>
  <c r="V94" i="23"/>
  <c r="U93" i="23"/>
  <c r="T92" i="23"/>
  <c r="W91" i="23"/>
  <c r="V90" i="23"/>
  <c r="U89" i="23"/>
  <c r="T88" i="23"/>
  <c r="W87" i="23"/>
  <c r="V86" i="23"/>
  <c r="U85" i="23"/>
  <c r="T84" i="23"/>
  <c r="W83" i="23"/>
  <c r="V82" i="23"/>
  <c r="U81" i="23"/>
  <c r="B11" i="1" l="1"/>
  <c r="B10" i="20"/>
  <c r="B10" i="63"/>
  <c r="B10" i="11"/>
  <c r="B10" i="4"/>
  <c r="B10" i="5"/>
  <c r="B10" i="44"/>
  <c r="B11" i="78" s="1"/>
  <c r="B10" i="3"/>
  <c r="B10" i="9"/>
  <c r="B10" i="19"/>
  <c r="N5" i="23"/>
  <c r="M12" i="23"/>
  <c r="O15" i="23"/>
  <c r="K18" i="23"/>
  <c r="O23" i="23"/>
  <c r="L15" i="23"/>
  <c r="N17" i="23"/>
  <c r="O19" i="23"/>
  <c r="K6" i="23"/>
  <c r="L7" i="23"/>
  <c r="L6" i="23"/>
  <c r="N22" i="23"/>
  <c r="M15" i="23"/>
  <c r="M22" i="23"/>
  <c r="O10" i="23"/>
  <c r="L22" i="23"/>
  <c r="AL31" i="23"/>
  <c r="AM32" i="23"/>
  <c r="AJ33" i="23"/>
  <c r="AK34" i="23"/>
  <c r="AL35" i="23"/>
  <c r="AM36" i="23"/>
  <c r="AJ37" i="23"/>
  <c r="AK38" i="23"/>
  <c r="AL39" i="23"/>
  <c r="AM40" i="23"/>
  <c r="AJ41" i="23"/>
  <c r="AK42" i="23"/>
  <c r="AL43" i="23"/>
  <c r="AM44" i="23"/>
  <c r="AJ45" i="23"/>
  <c r="AK46" i="23"/>
  <c r="AL47" i="23"/>
  <c r="AM48" i="23"/>
  <c r="AJ49" i="23"/>
  <c r="N13" i="23"/>
  <c r="M20" i="23"/>
  <c r="M5" i="23"/>
  <c r="L11" i="23"/>
  <c r="AK31" i="23"/>
  <c r="AL32" i="23"/>
  <c r="AM33" i="23"/>
  <c r="AJ34" i="23"/>
  <c r="AK35" i="23"/>
  <c r="AL36" i="23"/>
  <c r="AM37" i="23"/>
  <c r="AJ38" i="23"/>
  <c r="AK39" i="23"/>
  <c r="AL40" i="23"/>
  <c r="AM41" i="23"/>
  <c r="AJ42" i="23"/>
  <c r="AK43" i="23"/>
  <c r="AL44" i="23"/>
  <c r="AM45" i="23"/>
  <c r="AJ46" i="23"/>
  <c r="AK47" i="23"/>
  <c r="AL48" i="23"/>
  <c r="AM49" i="23"/>
  <c r="L19" i="23"/>
  <c r="M8" i="23"/>
  <c r="K10" i="23"/>
  <c r="T81" i="23"/>
  <c r="U82" i="23"/>
  <c r="V83" i="23"/>
  <c r="W84" i="23"/>
  <c r="T85" i="23"/>
  <c r="U86" i="23"/>
  <c r="V87" i="23"/>
  <c r="W88" i="23"/>
  <c r="T89" i="23"/>
  <c r="U90" i="23"/>
  <c r="V91" i="23"/>
  <c r="W92" i="23"/>
  <c r="T93" i="23"/>
  <c r="U94" i="23"/>
  <c r="W96" i="23"/>
  <c r="T97" i="23"/>
  <c r="U98" i="23"/>
  <c r="V99" i="23"/>
  <c r="N9" i="23"/>
  <c r="O11" i="23"/>
  <c r="M16" i="23"/>
  <c r="K22" i="23"/>
  <c r="M24" i="23"/>
  <c r="V10" i="1"/>
  <c r="AB10" i="1" s="1"/>
  <c r="G9" i="23" s="1"/>
  <c r="AA30" i="23"/>
  <c r="S30" i="23"/>
  <c r="T31" i="23"/>
  <c r="AB31" i="23"/>
  <c r="AC32" i="23"/>
  <c r="U32" i="23"/>
  <c r="V33" i="23"/>
  <c r="AD33" i="23"/>
  <c r="AE34" i="23"/>
  <c r="W34" i="23"/>
  <c r="AA38" i="23"/>
  <c r="S38" i="23"/>
  <c r="T39" i="23"/>
  <c r="AB39" i="23"/>
  <c r="U40" i="23"/>
  <c r="AC40" i="23"/>
  <c r="AD41" i="23"/>
  <c r="V41" i="23"/>
  <c r="AE42" i="23"/>
  <c r="W42" i="23"/>
  <c r="AE46" i="23"/>
  <c r="W46" i="23"/>
  <c r="AC48" i="23"/>
  <c r="U48" i="23"/>
  <c r="V49" i="23"/>
  <c r="AD49" i="23"/>
  <c r="S83" i="23"/>
  <c r="S87" i="23"/>
  <c r="S102" i="23"/>
  <c r="S95" i="23"/>
  <c r="AJ30" i="23"/>
  <c r="AI37" i="23"/>
  <c r="AI45" i="23"/>
  <c r="M30" i="23"/>
  <c r="E30" i="23"/>
  <c r="N31" i="23"/>
  <c r="F31" i="23"/>
  <c r="O32" i="23"/>
  <c r="G32" i="23"/>
  <c r="K36" i="23"/>
  <c r="C36" i="23"/>
  <c r="K40" i="23"/>
  <c r="C40" i="23"/>
  <c r="L41" i="23"/>
  <c r="D41" i="23"/>
  <c r="M42" i="23"/>
  <c r="E42" i="23"/>
  <c r="N43" i="23"/>
  <c r="F43" i="23"/>
  <c r="O44" i="23"/>
  <c r="G44" i="23"/>
  <c r="L45" i="23"/>
  <c r="D45" i="23"/>
  <c r="M46" i="23"/>
  <c r="E46" i="23"/>
  <c r="N47" i="23"/>
  <c r="F47" i="23"/>
  <c r="O48" i="23"/>
  <c r="G48" i="23"/>
  <c r="C82" i="23"/>
  <c r="K82" i="23"/>
  <c r="D83" i="23"/>
  <c r="L83" i="23"/>
  <c r="E84" i="23"/>
  <c r="M84" i="23"/>
  <c r="F85" i="23"/>
  <c r="N85" i="23"/>
  <c r="G86" i="23"/>
  <c r="O86" i="23"/>
  <c r="D87" i="23"/>
  <c r="L87" i="23"/>
  <c r="E88" i="23"/>
  <c r="M88" i="23"/>
  <c r="F89" i="23"/>
  <c r="N89" i="23"/>
  <c r="D91" i="23"/>
  <c r="L91" i="23"/>
  <c r="E92" i="23"/>
  <c r="M92" i="23"/>
  <c r="F93" i="23"/>
  <c r="N93" i="23"/>
  <c r="G94" i="23"/>
  <c r="O94" i="23"/>
  <c r="K98" i="23"/>
  <c r="C98" i="23"/>
  <c r="D99" i="23"/>
  <c r="L99" i="23"/>
  <c r="R9" i="1"/>
  <c r="X9" i="1" s="1"/>
  <c r="C8" i="23" s="1"/>
  <c r="R17" i="1"/>
  <c r="X17" i="1" s="1"/>
  <c r="C16" i="23" s="1"/>
  <c r="R25" i="1"/>
  <c r="X25" i="1" s="1"/>
  <c r="C24" i="23" s="1"/>
  <c r="T30" i="23"/>
  <c r="AB30" i="23"/>
  <c r="AC31" i="23"/>
  <c r="U31" i="23"/>
  <c r="AD32" i="23"/>
  <c r="V32" i="23"/>
  <c r="AE33" i="23"/>
  <c r="W33" i="23"/>
  <c r="AC35" i="23"/>
  <c r="U35" i="23"/>
  <c r="V36" i="23"/>
  <c r="AD36" i="23"/>
  <c r="AE37" i="23"/>
  <c r="W37" i="23"/>
  <c r="T38" i="23"/>
  <c r="AB38" i="23"/>
  <c r="AC39" i="23"/>
  <c r="U39" i="23"/>
  <c r="AA41" i="23"/>
  <c r="S41" i="23"/>
  <c r="T42" i="23"/>
  <c r="AB42" i="23"/>
  <c r="U43" i="23"/>
  <c r="AC43" i="23"/>
  <c r="S45" i="23"/>
  <c r="AA45" i="23"/>
  <c r="AB46" i="23"/>
  <c r="T46" i="23"/>
  <c r="AC47" i="23"/>
  <c r="U47" i="23"/>
  <c r="V48" i="23"/>
  <c r="AD48" i="23"/>
  <c r="W49" i="23"/>
  <c r="AE49" i="23"/>
  <c r="U80" i="23"/>
  <c r="V81" i="23"/>
  <c r="W82" i="23"/>
  <c r="S86" i="23"/>
  <c r="T87" i="23"/>
  <c r="U88" i="23"/>
  <c r="V89" i="23"/>
  <c r="W90" i="23"/>
  <c r="U92" i="23"/>
  <c r="W94" i="23"/>
  <c r="T102" i="23"/>
  <c r="T95" i="23"/>
  <c r="U96" i="23"/>
  <c r="V97" i="23"/>
  <c r="W98" i="23"/>
  <c r="AI32" i="23"/>
  <c r="AI36" i="23"/>
  <c r="AI48" i="23"/>
  <c r="K31" i="23"/>
  <c r="C31" i="23"/>
  <c r="L32" i="23"/>
  <c r="D32" i="23"/>
  <c r="M33" i="23"/>
  <c r="E33" i="23"/>
  <c r="N34" i="23"/>
  <c r="F34" i="23"/>
  <c r="O35" i="23"/>
  <c r="G35" i="23"/>
  <c r="K39" i="23"/>
  <c r="C39" i="23"/>
  <c r="L40" i="23"/>
  <c r="D40" i="23"/>
  <c r="M41" i="23"/>
  <c r="E41" i="23"/>
  <c r="N42" i="23"/>
  <c r="F42" i="23"/>
  <c r="O43" i="23"/>
  <c r="G43" i="23"/>
  <c r="K47" i="23"/>
  <c r="C47" i="23"/>
  <c r="L48" i="23"/>
  <c r="D48" i="23"/>
  <c r="M49" i="23"/>
  <c r="E49" i="23"/>
  <c r="R14" i="1"/>
  <c r="X14" i="1" s="1"/>
  <c r="C13" i="23" s="1"/>
  <c r="R18" i="1"/>
  <c r="X18" i="1" s="1"/>
  <c r="C17" i="23" s="1"/>
  <c r="V22" i="1"/>
  <c r="AB22" i="1" s="1"/>
  <c r="G21" i="23" s="1"/>
  <c r="AE30" i="23"/>
  <c r="W30" i="23"/>
  <c r="AA34" i="23"/>
  <c r="S34" i="23"/>
  <c r="T35" i="23"/>
  <c r="AB35" i="23"/>
  <c r="AC36" i="23"/>
  <c r="U36" i="23"/>
  <c r="V37" i="23"/>
  <c r="AD37" i="23"/>
  <c r="W38" i="23"/>
  <c r="AE38" i="23"/>
  <c r="AA42" i="23"/>
  <c r="S42" i="23"/>
  <c r="T43" i="23"/>
  <c r="AB43" i="23"/>
  <c r="AC44" i="23"/>
  <c r="U44" i="23"/>
  <c r="V45" i="23"/>
  <c r="AD45" i="23"/>
  <c r="AA46" i="23"/>
  <c r="S46" i="23"/>
  <c r="T47" i="23"/>
  <c r="AB47" i="23"/>
  <c r="T80" i="23"/>
  <c r="S91" i="23"/>
  <c r="W102" i="23"/>
  <c r="W95" i="23"/>
  <c r="S99" i="23"/>
  <c r="AI33" i="23"/>
  <c r="AI41" i="23"/>
  <c r="AI49" i="23"/>
  <c r="K32" i="23"/>
  <c r="C32" i="23"/>
  <c r="L33" i="23"/>
  <c r="D33" i="23"/>
  <c r="M34" i="23"/>
  <c r="E34" i="23"/>
  <c r="N35" i="23"/>
  <c r="F35" i="23"/>
  <c r="O36" i="23"/>
  <c r="G36" i="23"/>
  <c r="L37" i="23"/>
  <c r="D37" i="23"/>
  <c r="M38" i="23"/>
  <c r="E38" i="23"/>
  <c r="N39" i="23"/>
  <c r="F39" i="23"/>
  <c r="O40" i="23"/>
  <c r="G40" i="23"/>
  <c r="K44" i="23"/>
  <c r="C44" i="23"/>
  <c r="K48" i="23"/>
  <c r="C48" i="23"/>
  <c r="L49" i="23"/>
  <c r="D49" i="23"/>
  <c r="E80" i="23"/>
  <c r="M80" i="23"/>
  <c r="F81" i="23"/>
  <c r="N81" i="23"/>
  <c r="G82" i="23"/>
  <c r="O82" i="23"/>
  <c r="C86" i="23"/>
  <c r="K86" i="23"/>
  <c r="C90" i="23"/>
  <c r="K90" i="23"/>
  <c r="G90" i="23"/>
  <c r="O90" i="23"/>
  <c r="C94" i="23"/>
  <c r="K94" i="23"/>
  <c r="D95" i="23"/>
  <c r="L95" i="23"/>
  <c r="E96" i="23"/>
  <c r="M96" i="23"/>
  <c r="F97" i="23"/>
  <c r="N97" i="23"/>
  <c r="G98" i="23"/>
  <c r="O98" i="23"/>
  <c r="R13" i="1"/>
  <c r="X13" i="1" s="1"/>
  <c r="C12" i="23" s="1"/>
  <c r="V21" i="1"/>
  <c r="AB21" i="1" s="1"/>
  <c r="G20" i="23" s="1"/>
  <c r="AA33" i="23"/>
  <c r="S33" i="23"/>
  <c r="AB34" i="23"/>
  <c r="T34" i="23"/>
  <c r="AA37" i="23"/>
  <c r="S37" i="23"/>
  <c r="AI12" i="23" s="1"/>
  <c r="AD40" i="23"/>
  <c r="V40" i="23"/>
  <c r="W41" i="23"/>
  <c r="AE41" i="23"/>
  <c r="AD44" i="23"/>
  <c r="V44" i="23"/>
  <c r="AE45" i="23"/>
  <c r="W45" i="23"/>
  <c r="AA49" i="23"/>
  <c r="S49" i="23"/>
  <c r="S82" i="23"/>
  <c r="T83" i="23"/>
  <c r="U84" i="23"/>
  <c r="V85" i="23"/>
  <c r="W86" i="23"/>
  <c r="S90" i="23"/>
  <c r="T91" i="23"/>
  <c r="V93" i="23"/>
  <c r="S94" i="23"/>
  <c r="S98" i="23"/>
  <c r="T99" i="23"/>
  <c r="AK30" i="23"/>
  <c r="AI40" i="23"/>
  <c r="AI44" i="23"/>
  <c r="N30" i="23"/>
  <c r="F30" i="23"/>
  <c r="O31" i="23"/>
  <c r="G31" i="23"/>
  <c r="K35" i="23"/>
  <c r="C35" i="23"/>
  <c r="L36" i="23"/>
  <c r="D36" i="23"/>
  <c r="M37" i="23"/>
  <c r="E37" i="23"/>
  <c r="N38" i="23"/>
  <c r="F38" i="23"/>
  <c r="O39" i="23"/>
  <c r="G39" i="23"/>
  <c r="K43" i="23"/>
  <c r="C43" i="23"/>
  <c r="L44" i="23"/>
  <c r="D44" i="23"/>
  <c r="M45" i="23"/>
  <c r="E45" i="23"/>
  <c r="N46" i="23"/>
  <c r="F46" i="23"/>
  <c r="O47" i="23"/>
  <c r="G47" i="23"/>
  <c r="C81" i="23"/>
  <c r="K81" i="23"/>
  <c r="D82" i="23"/>
  <c r="L82" i="23"/>
  <c r="E83" i="23"/>
  <c r="M83" i="23"/>
  <c r="F84" i="23"/>
  <c r="N84" i="23"/>
  <c r="G85" i="23"/>
  <c r="O85" i="23"/>
  <c r="F88" i="23"/>
  <c r="N88" i="23"/>
  <c r="G89" i="23"/>
  <c r="O89" i="23"/>
  <c r="C93" i="23"/>
  <c r="K93" i="23"/>
  <c r="D94" i="23"/>
  <c r="L94" i="23"/>
  <c r="E95" i="23"/>
  <c r="M95" i="23"/>
  <c r="F96" i="23"/>
  <c r="N96" i="23"/>
  <c r="G97" i="23"/>
  <c r="O97" i="23"/>
  <c r="E99" i="23"/>
  <c r="M99" i="23"/>
  <c r="T8" i="1"/>
  <c r="Z8" i="1" s="1"/>
  <c r="E7" i="23" s="1"/>
  <c r="U12" i="1"/>
  <c r="AA12" i="1" s="1"/>
  <c r="F11" i="23" s="1"/>
  <c r="R16" i="1"/>
  <c r="X16" i="1" s="1"/>
  <c r="C15" i="23" s="1"/>
  <c r="V20" i="1"/>
  <c r="AB20" i="1" s="1"/>
  <c r="G19" i="23" s="1"/>
  <c r="T24" i="1"/>
  <c r="Z24" i="1" s="1"/>
  <c r="E23" i="23" s="1"/>
  <c r="U30" i="23"/>
  <c r="AC30" i="23"/>
  <c r="AD31" i="23"/>
  <c r="V31" i="23"/>
  <c r="S32" i="23"/>
  <c r="AA32" i="23"/>
  <c r="W32" i="23"/>
  <c r="AE32" i="23"/>
  <c r="AB33" i="23"/>
  <c r="T33" i="23"/>
  <c r="U34" i="23"/>
  <c r="AC34" i="23"/>
  <c r="AD35" i="23"/>
  <c r="V35" i="23"/>
  <c r="S36" i="23"/>
  <c r="AA36" i="23"/>
  <c r="W36" i="23"/>
  <c r="AE36" i="23"/>
  <c r="T37" i="23"/>
  <c r="AB37" i="23"/>
  <c r="U38" i="23"/>
  <c r="AC38" i="23"/>
  <c r="AD39" i="23"/>
  <c r="V39" i="23"/>
  <c r="S40" i="23"/>
  <c r="AA40" i="23"/>
  <c r="W40" i="23"/>
  <c r="AE40" i="23"/>
  <c r="AB41" i="23"/>
  <c r="T41" i="23"/>
  <c r="U42" i="23"/>
  <c r="AC42" i="23"/>
  <c r="AD43" i="23"/>
  <c r="V43" i="23"/>
  <c r="S44" i="23"/>
  <c r="AA44" i="23"/>
  <c r="W44" i="23"/>
  <c r="AE44" i="23"/>
  <c r="AB45" i="23"/>
  <c r="T45" i="23"/>
  <c r="U46" i="23"/>
  <c r="AC46" i="23"/>
  <c r="AD47" i="23"/>
  <c r="V47" i="23"/>
  <c r="S48" i="23"/>
  <c r="AA48" i="23"/>
  <c r="W48" i="23"/>
  <c r="AE48" i="23"/>
  <c r="AB49" i="23"/>
  <c r="T49" i="23"/>
  <c r="V80" i="23"/>
  <c r="S81" i="23"/>
  <c r="W81" i="23"/>
  <c r="T82" i="23"/>
  <c r="U83" i="23"/>
  <c r="V84" i="23"/>
  <c r="S85" i="23"/>
  <c r="W85" i="23"/>
  <c r="T86" i="23"/>
  <c r="U87" i="23"/>
  <c r="V88" i="23"/>
  <c r="S89" i="23"/>
  <c r="W89" i="23"/>
  <c r="T90" i="23"/>
  <c r="U91" i="23"/>
  <c r="V92" i="23"/>
  <c r="S93" i="23"/>
  <c r="W93" i="23"/>
  <c r="T94" i="23"/>
  <c r="U102" i="23"/>
  <c r="U95" i="23"/>
  <c r="V96" i="23"/>
  <c r="S97" i="23"/>
  <c r="W97" i="23"/>
  <c r="T98" i="23"/>
  <c r="U99" i="23"/>
  <c r="AL30" i="23"/>
  <c r="AI31" i="23"/>
  <c r="AM31" i="23"/>
  <c r="AJ32" i="23"/>
  <c r="AK33" i="23"/>
  <c r="AL34" i="23"/>
  <c r="AI35" i="23"/>
  <c r="AM35" i="23"/>
  <c r="AJ36" i="23"/>
  <c r="AK37" i="23"/>
  <c r="AL38" i="23"/>
  <c r="AI39" i="23"/>
  <c r="AM39" i="23"/>
  <c r="AJ40" i="23"/>
  <c r="AK41" i="23"/>
  <c r="AL42" i="23"/>
  <c r="AI43" i="23"/>
  <c r="AM43" i="23"/>
  <c r="AJ44" i="23"/>
  <c r="AK45" i="23"/>
  <c r="AL46" i="23"/>
  <c r="AI47" i="23"/>
  <c r="AM47" i="23"/>
  <c r="AJ48" i="23"/>
  <c r="AK49" i="23"/>
  <c r="K30" i="23"/>
  <c r="C30" i="23"/>
  <c r="O30" i="23"/>
  <c r="G30" i="23"/>
  <c r="L31" i="23"/>
  <c r="D31" i="23"/>
  <c r="M32" i="23"/>
  <c r="E32" i="23"/>
  <c r="N33" i="23"/>
  <c r="F33" i="23"/>
  <c r="K34" i="23"/>
  <c r="C34" i="23"/>
  <c r="O34" i="23"/>
  <c r="G34" i="23"/>
  <c r="L35" i="23"/>
  <c r="D35" i="23"/>
  <c r="M36" i="23"/>
  <c r="E36" i="23"/>
  <c r="N37" i="23"/>
  <c r="F37" i="23"/>
  <c r="K38" i="23"/>
  <c r="C38" i="23"/>
  <c r="O38" i="23"/>
  <c r="G38" i="23"/>
  <c r="L39" i="23"/>
  <c r="D39" i="23"/>
  <c r="M40" i="23"/>
  <c r="E40" i="23"/>
  <c r="N41" i="23"/>
  <c r="F41" i="23"/>
  <c r="K42" i="23"/>
  <c r="C42" i="23"/>
  <c r="O42" i="23"/>
  <c r="G42" i="23"/>
  <c r="L43" i="23"/>
  <c r="D43" i="23"/>
  <c r="M44" i="23"/>
  <c r="E44" i="23"/>
  <c r="N45" i="23"/>
  <c r="F45" i="23"/>
  <c r="K46" i="23"/>
  <c r="C46" i="23"/>
  <c r="O46" i="23"/>
  <c r="G46" i="23"/>
  <c r="L47" i="23"/>
  <c r="D47" i="23"/>
  <c r="M48" i="23"/>
  <c r="E48" i="23"/>
  <c r="N49" i="23"/>
  <c r="F49" i="23"/>
  <c r="C80" i="23"/>
  <c r="K80" i="23"/>
  <c r="G80" i="23"/>
  <c r="O80" i="23"/>
  <c r="D81" i="23"/>
  <c r="L81" i="23"/>
  <c r="E82" i="23"/>
  <c r="M82" i="23"/>
  <c r="F83" i="23"/>
  <c r="N83" i="23"/>
  <c r="C84" i="23"/>
  <c r="K84" i="23"/>
  <c r="G84" i="23"/>
  <c r="O84" i="23"/>
  <c r="D85" i="23"/>
  <c r="L85" i="23"/>
  <c r="E86" i="23"/>
  <c r="M86" i="23"/>
  <c r="F87" i="23"/>
  <c r="N87" i="23"/>
  <c r="C88" i="23"/>
  <c r="K88" i="23"/>
  <c r="G88" i="23"/>
  <c r="O88" i="23"/>
  <c r="D89" i="23"/>
  <c r="L89" i="23"/>
  <c r="E90" i="23"/>
  <c r="M90" i="23"/>
  <c r="F91" i="23"/>
  <c r="N91" i="23"/>
  <c r="C92" i="23"/>
  <c r="K92" i="23"/>
  <c r="G92" i="23"/>
  <c r="O92" i="23"/>
  <c r="D93" i="23"/>
  <c r="L93" i="23"/>
  <c r="E94" i="23"/>
  <c r="M94" i="23"/>
  <c r="F95" i="23"/>
  <c r="N95" i="23"/>
  <c r="C96" i="23"/>
  <c r="K96" i="23"/>
  <c r="G96" i="23"/>
  <c r="O96" i="23"/>
  <c r="D97" i="23"/>
  <c r="L97" i="23"/>
  <c r="M98" i="23"/>
  <c r="E98" i="23"/>
  <c r="N99" i="23"/>
  <c r="F99" i="23"/>
  <c r="F80" i="23"/>
  <c r="N80" i="23"/>
  <c r="G81" i="23"/>
  <c r="O81" i="23"/>
  <c r="C85" i="23"/>
  <c r="K85" i="23"/>
  <c r="D86" i="23"/>
  <c r="L86" i="23"/>
  <c r="E87" i="23"/>
  <c r="M87" i="23"/>
  <c r="C89" i="23"/>
  <c r="K89" i="23"/>
  <c r="D90" i="23"/>
  <c r="L90" i="23"/>
  <c r="E91" i="23"/>
  <c r="M91" i="23"/>
  <c r="F92" i="23"/>
  <c r="N92" i="23"/>
  <c r="G93" i="23"/>
  <c r="O93" i="23"/>
  <c r="C97" i="23"/>
  <c r="K97" i="23"/>
  <c r="L98" i="23"/>
  <c r="D98" i="23"/>
  <c r="S7" i="1"/>
  <c r="Y7" i="1" s="1"/>
  <c r="D6" i="23" s="1"/>
  <c r="S11" i="1"/>
  <c r="Y11" i="1" s="1"/>
  <c r="D10" i="23" s="1"/>
  <c r="V15" i="1"/>
  <c r="AB15" i="1" s="1"/>
  <c r="G14" i="23" s="1"/>
  <c r="Q19" i="1"/>
  <c r="S23" i="1"/>
  <c r="Y23" i="1" s="1"/>
  <c r="D22" i="23" s="1"/>
  <c r="V30" i="23"/>
  <c r="AD30" i="23"/>
  <c r="AA31" i="23"/>
  <c r="S31" i="23"/>
  <c r="W31" i="23"/>
  <c r="AE31" i="23"/>
  <c r="AB32" i="23"/>
  <c r="T32" i="23"/>
  <c r="U33" i="23"/>
  <c r="AC33" i="23"/>
  <c r="AD34" i="23"/>
  <c r="V34" i="23"/>
  <c r="S35" i="23"/>
  <c r="AA35" i="23"/>
  <c r="AE35" i="23"/>
  <c r="W35" i="23"/>
  <c r="AB36" i="23"/>
  <c r="T36" i="23"/>
  <c r="AC37" i="23"/>
  <c r="U37" i="23"/>
  <c r="AD38" i="23"/>
  <c r="V38" i="23"/>
  <c r="AA39" i="23"/>
  <c r="S39" i="23"/>
  <c r="W39" i="23"/>
  <c r="AE39" i="23"/>
  <c r="AB40" i="23"/>
  <c r="T40" i="23"/>
  <c r="U41" i="23"/>
  <c r="AC41" i="23"/>
  <c r="AD42" i="23"/>
  <c r="V42" i="23"/>
  <c r="AA43" i="23"/>
  <c r="S43" i="23"/>
  <c r="W43" i="23"/>
  <c r="AE43" i="23"/>
  <c r="AB44" i="23"/>
  <c r="T44" i="23"/>
  <c r="U45" i="23"/>
  <c r="AC45" i="23"/>
  <c r="V46" i="23"/>
  <c r="AD46" i="23"/>
  <c r="S47" i="23"/>
  <c r="AA47" i="23"/>
  <c r="AE47" i="23"/>
  <c r="W47" i="23"/>
  <c r="T48" i="23"/>
  <c r="AB48" i="23"/>
  <c r="AC49" i="23"/>
  <c r="U49" i="23"/>
  <c r="S80" i="23"/>
  <c r="W80" i="23"/>
  <c r="S84" i="23"/>
  <c r="S88" i="23"/>
  <c r="S92" i="23"/>
  <c r="V102" i="23"/>
  <c r="V95" i="23"/>
  <c r="S96" i="23"/>
  <c r="AI30" i="23"/>
  <c r="AM30" i="23"/>
  <c r="AJ31" i="23"/>
  <c r="AK32" i="23"/>
  <c r="AL33" i="23"/>
  <c r="AI34" i="23"/>
  <c r="AM34" i="23"/>
  <c r="AJ35" i="23"/>
  <c r="AK36" i="23"/>
  <c r="AL37" i="23"/>
  <c r="AI38" i="23"/>
  <c r="AM38" i="23"/>
  <c r="AJ39" i="23"/>
  <c r="AK40" i="23"/>
  <c r="AL41" i="23"/>
  <c r="AI42" i="23"/>
  <c r="AM42" i="23"/>
  <c r="AJ43" i="23"/>
  <c r="AK44" i="23"/>
  <c r="AL45" i="23"/>
  <c r="AI46" i="23"/>
  <c r="AM46" i="23"/>
  <c r="AJ47" i="23"/>
  <c r="AK48" i="23"/>
  <c r="AL49" i="23"/>
  <c r="L30" i="23"/>
  <c r="D30" i="23"/>
  <c r="M31" i="23"/>
  <c r="E31" i="23"/>
  <c r="N32" i="23"/>
  <c r="F32" i="23"/>
  <c r="K33" i="23"/>
  <c r="C33" i="23"/>
  <c r="O33" i="23"/>
  <c r="G33" i="23"/>
  <c r="L34" i="23"/>
  <c r="D34" i="23"/>
  <c r="M35" i="23"/>
  <c r="E35" i="23"/>
  <c r="N36" i="23"/>
  <c r="F36" i="23"/>
  <c r="K37" i="23"/>
  <c r="C37" i="23"/>
  <c r="O37" i="23"/>
  <c r="G37" i="23"/>
  <c r="L38" i="23"/>
  <c r="D38" i="23"/>
  <c r="M39" i="23"/>
  <c r="E39" i="23"/>
  <c r="N40" i="23"/>
  <c r="F40" i="23"/>
  <c r="K41" i="23"/>
  <c r="C41" i="23"/>
  <c r="O41" i="23"/>
  <c r="G41" i="23"/>
  <c r="L42" i="23"/>
  <c r="D42" i="23"/>
  <c r="M43" i="23"/>
  <c r="E43" i="23"/>
  <c r="N44" i="23"/>
  <c r="F44" i="23"/>
  <c r="K45" i="23"/>
  <c r="C45" i="23"/>
  <c r="O45" i="23"/>
  <c r="G45" i="23"/>
  <c r="L46" i="23"/>
  <c r="D46" i="23"/>
  <c r="M47" i="23"/>
  <c r="E47" i="23"/>
  <c r="N48" i="23"/>
  <c r="F48" i="23"/>
  <c r="K49" i="23"/>
  <c r="C49" i="23"/>
  <c r="O49" i="23"/>
  <c r="G49" i="23"/>
  <c r="D80" i="23"/>
  <c r="L80" i="23"/>
  <c r="E81" i="23"/>
  <c r="M81" i="23"/>
  <c r="F82" i="23"/>
  <c r="N82" i="23"/>
  <c r="C83" i="23"/>
  <c r="K83" i="23"/>
  <c r="G83" i="23"/>
  <c r="O83" i="23"/>
  <c r="D84" i="23"/>
  <c r="L84" i="23"/>
  <c r="E85" i="23"/>
  <c r="M85" i="23"/>
  <c r="F86" i="23"/>
  <c r="N86" i="23"/>
  <c r="C87" i="23"/>
  <c r="K87" i="23"/>
  <c r="G87" i="23"/>
  <c r="O87" i="23"/>
  <c r="D88" i="23"/>
  <c r="L88" i="23"/>
  <c r="E89" i="23"/>
  <c r="M89" i="23"/>
  <c r="F90" i="23"/>
  <c r="N90" i="23"/>
  <c r="C91" i="23"/>
  <c r="K91" i="23"/>
  <c r="G91" i="23"/>
  <c r="O91" i="23"/>
  <c r="D92" i="23"/>
  <c r="L92" i="23"/>
  <c r="E93" i="23"/>
  <c r="M93" i="23"/>
  <c r="F94" i="23"/>
  <c r="N94" i="23"/>
  <c r="C95" i="23"/>
  <c r="K95" i="23"/>
  <c r="G95" i="23"/>
  <c r="O95" i="23"/>
  <c r="D96" i="23"/>
  <c r="L96" i="23"/>
  <c r="E97" i="23"/>
  <c r="M97" i="23"/>
  <c r="N98" i="23"/>
  <c r="F98" i="23"/>
  <c r="K99" i="23"/>
  <c r="C99" i="23"/>
  <c r="O99" i="23"/>
  <c r="G99" i="23"/>
  <c r="AI17" i="23" l="1"/>
  <c r="AL22" i="23"/>
  <c r="AK14" i="23"/>
  <c r="AJ16" i="23"/>
  <c r="AJ21" i="23"/>
  <c r="AK6" i="23"/>
  <c r="AK21" i="23"/>
  <c r="AI22" i="23"/>
  <c r="AI15" i="23"/>
  <c r="AM16" i="23"/>
  <c r="AM18" i="23"/>
  <c r="AM11" i="23"/>
  <c r="AM20" i="23"/>
  <c r="AM22" i="23"/>
  <c r="AL23" i="23"/>
  <c r="AJ13" i="23"/>
  <c r="AL17" i="23"/>
  <c r="AM10" i="23"/>
  <c r="AL10" i="23"/>
  <c r="AK5" i="23"/>
  <c r="AI21" i="23"/>
  <c r="AK18" i="23"/>
  <c r="AK24" i="23"/>
  <c r="AI18" i="23"/>
  <c r="AJ11" i="23"/>
  <c r="AJ20" i="23"/>
  <c r="AL14" i="23"/>
  <c r="AK22" i="23"/>
  <c r="AL7" i="23"/>
  <c r="AI14" i="23"/>
  <c r="AJ7" i="23"/>
  <c r="AJ19" i="23"/>
  <c r="AL13" i="23"/>
  <c r="AK10" i="23"/>
  <c r="AI24" i="23"/>
  <c r="AL24" i="23"/>
  <c r="AJ10" i="23"/>
  <c r="AM12" i="23"/>
  <c r="AK23" i="23"/>
  <c r="AL21" i="23"/>
  <c r="AM14" i="23"/>
  <c r="AK8" i="23"/>
  <c r="AL5" i="23"/>
  <c r="AM23" i="23"/>
  <c r="AK17" i="23"/>
  <c r="AI11" i="23"/>
  <c r="AM7" i="23"/>
  <c r="AL19" i="23"/>
  <c r="AJ9" i="23"/>
  <c r="AI9" i="23"/>
  <c r="AJ17" i="23"/>
  <c r="AK15" i="23"/>
  <c r="AL8" i="23"/>
  <c r="AL20" i="23"/>
  <c r="AM13" i="23"/>
  <c r="AI16" i="23"/>
  <c r="AM21" i="23"/>
  <c r="AK7" i="23"/>
  <c r="AJ23" i="23"/>
  <c r="AK20" i="23"/>
  <c r="AI23" i="23"/>
  <c r="AM19" i="23"/>
  <c r="AK13" i="23"/>
  <c r="AI7" i="23"/>
  <c r="AI8" i="23"/>
  <c r="AK19" i="23"/>
  <c r="AM5" i="23"/>
  <c r="AL11" i="23"/>
  <c r="AJ14" i="23"/>
  <c r="AL6" i="23"/>
  <c r="AL12" i="23"/>
  <c r="AM17" i="23"/>
  <c r="AI13" i="23"/>
  <c r="AK16" i="23"/>
  <c r="AI10" i="23"/>
  <c r="AM6" i="23"/>
  <c r="AI19" i="23"/>
  <c r="AM15" i="23"/>
  <c r="AJ12" i="23"/>
  <c r="AK9" i="23"/>
  <c r="AL15" i="23"/>
  <c r="AK11" i="23"/>
  <c r="AM24" i="23"/>
  <c r="AI20" i="23"/>
  <c r="AJ5" i="23"/>
  <c r="AJ6" i="23"/>
  <c r="AJ15" i="23"/>
  <c r="AK12" i="23"/>
  <c r="AL9" i="23"/>
  <c r="AI6" i="23"/>
  <c r="AJ24" i="23"/>
  <c r="AL18" i="23"/>
  <c r="AJ8" i="23"/>
  <c r="AJ22" i="23"/>
  <c r="AJ18" i="23"/>
  <c r="AM8" i="23"/>
  <c r="AL16" i="23"/>
  <c r="AM9" i="23"/>
  <c r="AI5" i="23"/>
  <c r="B12" i="1"/>
  <c r="B11" i="44"/>
  <c r="B12" i="78" s="1"/>
  <c r="B11" i="5"/>
  <c r="B11" i="11"/>
  <c r="B11" i="20"/>
  <c r="B11" i="63"/>
  <c r="B11" i="3"/>
  <c r="B11" i="4"/>
  <c r="B11" i="9"/>
  <c r="B11" i="19"/>
  <c r="AB25" i="1"/>
  <c r="G24" i="23" s="1"/>
  <c r="S25" i="1"/>
  <c r="Y25" i="1" s="1"/>
  <c r="D24" i="23" s="1"/>
  <c r="U25" i="1"/>
  <c r="AA25" i="1" s="1"/>
  <c r="F24" i="23" s="1"/>
  <c r="M17" i="23"/>
  <c r="N6" i="23"/>
  <c r="N14" i="23"/>
  <c r="M9" i="23"/>
  <c r="U10" i="1"/>
  <c r="AA10" i="1" s="1"/>
  <c r="F9" i="23" s="1"/>
  <c r="N12" i="23"/>
  <c r="L18" i="23"/>
  <c r="R15" i="1"/>
  <c r="X15" i="1" s="1"/>
  <c r="C14" i="23" s="1"/>
  <c r="T25" i="1"/>
  <c r="Z25" i="1" s="1"/>
  <c r="E24" i="23" s="1"/>
  <c r="Q24" i="1"/>
  <c r="Q25" i="1"/>
  <c r="T21" i="1"/>
  <c r="Z21" i="1" s="1"/>
  <c r="E20" i="23" s="1"/>
  <c r="Q21" i="1"/>
  <c r="T10" i="1"/>
  <c r="Z10" i="1" s="1"/>
  <c r="E9" i="23" s="1"/>
  <c r="S8" i="1"/>
  <c r="Y8" i="1" s="1"/>
  <c r="D7" i="23" s="1"/>
  <c r="Q10" i="1"/>
  <c r="V19" i="1"/>
  <c r="AB19" i="1" s="1"/>
  <c r="G18" i="23" s="1"/>
  <c r="R24" i="1"/>
  <c r="X24" i="1" s="1"/>
  <c r="C23" i="23" s="1"/>
  <c r="R21" i="1"/>
  <c r="X21" i="1" s="1"/>
  <c r="C20" i="23" s="1"/>
  <c r="S10" i="1"/>
  <c r="Y10" i="1" s="1"/>
  <c r="D9" i="23" s="1"/>
  <c r="R23" i="1"/>
  <c r="X23" i="1" s="1"/>
  <c r="C22" i="23" s="1"/>
  <c r="R19" i="1"/>
  <c r="X19" i="1" s="1"/>
  <c r="C18" i="23" s="1"/>
  <c r="S13" i="1"/>
  <c r="Y13" i="1" s="1"/>
  <c r="D12" i="23" s="1"/>
  <c r="T19" i="1"/>
  <c r="Z19" i="1" s="1"/>
  <c r="E18" i="23" s="1"/>
  <c r="Q7" i="1"/>
  <c r="Q12" i="1"/>
  <c r="Q9" i="1"/>
  <c r="R10" i="1"/>
  <c r="X10" i="1" s="1"/>
  <c r="C9" i="23" s="1"/>
  <c r="U7" i="1"/>
  <c r="AA7" i="1" s="1"/>
  <c r="F6" i="23" s="1"/>
  <c r="S12" i="1"/>
  <c r="Y12" i="1" s="1"/>
  <c r="D11" i="23" s="1"/>
  <c r="V7" i="1"/>
  <c r="AB7" i="1" s="1"/>
  <c r="G6" i="23" s="1"/>
  <c r="R20" i="1"/>
  <c r="X20" i="1" s="1"/>
  <c r="C19" i="23" s="1"/>
  <c r="V12" i="1"/>
  <c r="AB12" i="1" s="1"/>
  <c r="G11" i="23" s="1"/>
  <c r="T7" i="1"/>
  <c r="Z7" i="1" s="1"/>
  <c r="E6" i="23" s="1"/>
  <c r="K24" i="23"/>
  <c r="M14" i="23"/>
  <c r="N11" i="23"/>
  <c r="O5" i="23"/>
  <c r="L23" i="23"/>
  <c r="L24" i="23"/>
  <c r="L8" i="23"/>
  <c r="L21" i="23"/>
  <c r="L13" i="23"/>
  <c r="O9" i="23"/>
  <c r="S9" i="1"/>
  <c r="Y9" i="1" s="1"/>
  <c r="D8" i="23" s="1"/>
  <c r="V9" i="1"/>
  <c r="AB9" i="1" s="1"/>
  <c r="G8" i="23" s="1"/>
  <c r="O8" i="23"/>
  <c r="O22" i="23"/>
  <c r="N20" i="23"/>
  <c r="K17" i="23"/>
  <c r="O14" i="23"/>
  <c r="N8" i="23"/>
  <c r="M7" i="23"/>
  <c r="S24" i="1"/>
  <c r="Y24" i="1" s="1"/>
  <c r="D23" i="23" s="1"/>
  <c r="T9" i="1"/>
  <c r="Z9" i="1" s="1"/>
  <c r="E8" i="23" s="1"/>
  <c r="U101" i="23"/>
  <c r="V24" i="1"/>
  <c r="AB24" i="1" s="1"/>
  <c r="G23" i="23" s="1"/>
  <c r="T22" i="1"/>
  <c r="Z22" i="1" s="1"/>
  <c r="E21" i="23" s="1"/>
  <c r="Q17" i="1"/>
  <c r="N10" i="23"/>
  <c r="N23" i="23"/>
  <c r="K20" i="23"/>
  <c r="O17" i="23"/>
  <c r="K16" i="23"/>
  <c r="O13" i="23"/>
  <c r="K12" i="23"/>
  <c r="L9" i="23"/>
  <c r="L5" i="23"/>
  <c r="K14" i="23"/>
  <c r="M6" i="23"/>
  <c r="O24" i="23"/>
  <c r="L20" i="23"/>
  <c r="O16" i="23"/>
  <c r="K11" i="23"/>
  <c r="O21" i="23"/>
  <c r="N19" i="23"/>
  <c r="N15" i="23"/>
  <c r="M10" i="23"/>
  <c r="K8" i="23"/>
  <c r="M18" i="23"/>
  <c r="O20" i="23"/>
  <c r="K15" i="23"/>
  <c r="L17" i="23"/>
  <c r="N7" i="23"/>
  <c r="U24" i="1"/>
  <c r="AA24" i="1" s="1"/>
  <c r="F23" i="23" s="1"/>
  <c r="N18" i="23"/>
  <c r="K19" i="23"/>
  <c r="L12" i="23"/>
  <c r="K21" i="23"/>
  <c r="O18" i="23"/>
  <c r="N16" i="23"/>
  <c r="M11" i="23"/>
  <c r="O7" i="23"/>
  <c r="V23" i="1"/>
  <c r="AB23" i="1" s="1"/>
  <c r="G22" i="23" s="1"/>
  <c r="T17" i="1"/>
  <c r="Z17" i="1" s="1"/>
  <c r="E16" i="23" s="1"/>
  <c r="Q8" i="1"/>
  <c r="V8" i="1"/>
  <c r="AB8" i="1" s="1"/>
  <c r="G7" i="23" s="1"/>
  <c r="U8" i="1"/>
  <c r="AA8" i="1" s="1"/>
  <c r="F7" i="23" s="1"/>
  <c r="R22" i="1"/>
  <c r="X22" i="1" s="1"/>
  <c r="C21" i="23" s="1"/>
  <c r="U9" i="1"/>
  <c r="AA9" i="1" s="1"/>
  <c r="F8" i="23" s="1"/>
  <c r="U20" i="1"/>
  <c r="AA20" i="1" s="1"/>
  <c r="F19" i="23" s="1"/>
  <c r="M21" i="23"/>
  <c r="K23" i="23"/>
  <c r="L16" i="23"/>
  <c r="O12" i="23"/>
  <c r="K7" i="23"/>
  <c r="N24" i="23"/>
  <c r="M23" i="23"/>
  <c r="M19" i="23"/>
  <c r="L14" i="23"/>
  <c r="K13" i="23"/>
  <c r="L10" i="23"/>
  <c r="K9" i="23"/>
  <c r="O6" i="23"/>
  <c r="K5" i="23"/>
  <c r="N21" i="23"/>
  <c r="M13" i="23"/>
  <c r="U11" i="1"/>
  <c r="AA11" i="1" s="1"/>
  <c r="F10" i="23" s="1"/>
  <c r="U16" i="1"/>
  <c r="AA16" i="1" s="1"/>
  <c r="F15" i="23" s="1"/>
  <c r="S17" i="1"/>
  <c r="Y17" i="1" s="1"/>
  <c r="D16" i="23" s="1"/>
  <c r="T16" i="1"/>
  <c r="Z16" i="1" s="1"/>
  <c r="E15" i="23" s="1"/>
  <c r="S101" i="23"/>
  <c r="U21" i="1"/>
  <c r="AA21" i="1" s="1"/>
  <c r="F20" i="23" s="1"/>
  <c r="U17" i="1"/>
  <c r="AA17" i="1" s="1"/>
  <c r="F16" i="23" s="1"/>
  <c r="U13" i="1"/>
  <c r="AA13" i="1" s="1"/>
  <c r="F12" i="23" s="1"/>
  <c r="V101" i="23"/>
  <c r="Q20" i="1"/>
  <c r="S16" i="1"/>
  <c r="Y16" i="1" s="1"/>
  <c r="D15" i="23" s="1"/>
  <c r="U14" i="1"/>
  <c r="AA14" i="1" s="1"/>
  <c r="F13" i="23" s="1"/>
  <c r="V11" i="1"/>
  <c r="AB11" i="1" s="1"/>
  <c r="G10" i="23" s="1"/>
  <c r="R7" i="1"/>
  <c r="X7" i="1" s="1"/>
  <c r="C6" i="23" s="1"/>
  <c r="S21" i="1"/>
  <c r="Y21" i="1" s="1"/>
  <c r="D20" i="23" s="1"/>
  <c r="U19" i="1"/>
  <c r="AA19" i="1" s="1"/>
  <c r="F18" i="23" s="1"/>
  <c r="V16" i="1"/>
  <c r="AB16" i="1" s="1"/>
  <c r="G15" i="23" s="1"/>
  <c r="T14" i="1"/>
  <c r="Z14" i="1" s="1"/>
  <c r="E13" i="23" s="1"/>
  <c r="R12" i="1"/>
  <c r="X12" i="1" s="1"/>
  <c r="C11" i="23" s="1"/>
  <c r="R8" i="1"/>
  <c r="X8" i="1" s="1"/>
  <c r="C7" i="23" s="1"/>
  <c r="T23" i="1"/>
  <c r="Z23" i="1" s="1"/>
  <c r="E22" i="23" s="1"/>
  <c r="Q18" i="1"/>
  <c r="S14" i="1"/>
  <c r="Y14" i="1" s="1"/>
  <c r="D13" i="23" s="1"/>
  <c r="S19" i="1"/>
  <c r="Y19" i="1" s="1"/>
  <c r="D18" i="23" s="1"/>
  <c r="S15" i="1"/>
  <c r="Y15" i="1" s="1"/>
  <c r="D14" i="23" s="1"/>
  <c r="T101" i="23"/>
  <c r="Q22" i="1"/>
  <c r="S18" i="1"/>
  <c r="Y18" i="1" s="1"/>
  <c r="D17" i="23" s="1"/>
  <c r="V13" i="1"/>
  <c r="AB13" i="1" s="1"/>
  <c r="G12" i="23" s="1"/>
  <c r="Q23" i="1"/>
  <c r="T20" i="1"/>
  <c r="Z20" i="1" s="1"/>
  <c r="E19" i="23" s="1"/>
  <c r="Q15" i="1"/>
  <c r="T12" i="1"/>
  <c r="Z12" i="1" s="1"/>
  <c r="E11" i="23" s="1"/>
  <c r="V18" i="1"/>
  <c r="AB18" i="1" s="1"/>
  <c r="G17" i="23" s="1"/>
  <c r="V14" i="1"/>
  <c r="AB14" i="1" s="1"/>
  <c r="G13" i="23" s="1"/>
  <c r="Q16" i="1"/>
  <c r="U15" i="1"/>
  <c r="AA15" i="1" s="1"/>
  <c r="F14" i="23" s="1"/>
  <c r="T15" i="1"/>
  <c r="Z15" i="1" s="1"/>
  <c r="E14" i="23" s="1"/>
  <c r="T11" i="1"/>
  <c r="Z11" i="1" s="1"/>
  <c r="E10" i="23" s="1"/>
  <c r="W101" i="23"/>
  <c r="Q11" i="1"/>
  <c r="Q14" i="1"/>
  <c r="U22" i="1"/>
  <c r="AA22" i="1" s="1"/>
  <c r="F21" i="23" s="1"/>
  <c r="S20" i="1"/>
  <c r="Y20" i="1" s="1"/>
  <c r="D19" i="23" s="1"/>
  <c r="U18" i="1"/>
  <c r="AA18" i="1" s="1"/>
  <c r="F17" i="23" s="1"/>
  <c r="T13" i="1"/>
  <c r="Z13" i="1" s="1"/>
  <c r="E12" i="23" s="1"/>
  <c r="R11" i="1"/>
  <c r="X11" i="1" s="1"/>
  <c r="C10" i="23" s="1"/>
  <c r="U23" i="1"/>
  <c r="AA23" i="1" s="1"/>
  <c r="F22" i="23" s="1"/>
  <c r="T18" i="1"/>
  <c r="Z18" i="1" s="1"/>
  <c r="E17" i="23" s="1"/>
  <c r="Q13" i="1"/>
  <c r="S22" i="1"/>
  <c r="Y22" i="1" s="1"/>
  <c r="D21" i="23" s="1"/>
  <c r="V17" i="1"/>
  <c r="AB17" i="1" s="1"/>
  <c r="G16" i="23" s="1"/>
  <c r="B13" i="1" l="1"/>
  <c r="B12" i="5"/>
  <c r="B12" i="63"/>
  <c r="B12" i="11"/>
  <c r="B12" i="20"/>
  <c r="B12" i="4"/>
  <c r="B12" i="9"/>
  <c r="B12" i="19"/>
  <c r="B12" i="44"/>
  <c r="B13" i="78" s="1"/>
  <c r="B12" i="3"/>
  <c r="K26" i="23"/>
  <c r="M26" i="23"/>
  <c r="L26" i="23"/>
  <c r="O26" i="23"/>
  <c r="N26" i="23"/>
  <c r="B14" i="1" l="1"/>
  <c r="B13" i="5"/>
  <c r="B13" i="63"/>
  <c r="B13" i="11"/>
  <c r="B13" i="20"/>
  <c r="B13" i="4"/>
  <c r="B13" i="9"/>
  <c r="B13" i="19"/>
  <c r="B13" i="44"/>
  <c r="B14" i="78" s="1"/>
  <c r="B13" i="3"/>
  <c r="S6" i="1"/>
  <c r="Y6" i="1" s="1"/>
  <c r="D5" i="23" s="1"/>
  <c r="V6" i="1"/>
  <c r="AB6" i="1" s="1"/>
  <c r="G5" i="23" s="1"/>
  <c r="T6" i="1"/>
  <c r="Z6" i="1" s="1"/>
  <c r="E5" i="23" s="1"/>
  <c r="Q6" i="1"/>
  <c r="U6" i="1"/>
  <c r="AA6" i="1" s="1"/>
  <c r="F5" i="23" s="1"/>
  <c r="R6" i="1"/>
  <c r="B15" i="1" l="1"/>
  <c r="B14" i="44"/>
  <c r="B15" i="78" s="1"/>
  <c r="B14" i="63"/>
  <c r="B14" i="11"/>
  <c r="B14" i="9"/>
  <c r="B14" i="19"/>
  <c r="B14" i="4"/>
  <c r="B14" i="3"/>
  <c r="B14" i="5"/>
  <c r="B14" i="20"/>
  <c r="X6" i="1"/>
  <c r="C5" i="23" s="1"/>
  <c r="B16" i="1" l="1"/>
  <c r="B15" i="19"/>
  <c r="B15" i="44"/>
  <c r="B16" i="78" s="1"/>
  <c r="B15" i="4"/>
  <c r="B15" i="9"/>
  <c r="B15" i="3"/>
  <c r="B15" i="20"/>
  <c r="B15" i="5"/>
  <c r="B15" i="63"/>
  <c r="B15" i="11"/>
  <c r="B17" i="1" l="1"/>
  <c r="B16" i="4"/>
  <c r="B16" i="9"/>
  <c r="B16" i="19"/>
  <c r="B16" i="44"/>
  <c r="B17" i="78" s="1"/>
  <c r="B16" i="3"/>
  <c r="B16" i="5"/>
  <c r="B16" i="63"/>
  <c r="B16" i="11"/>
  <c r="B16" i="20"/>
  <c r="B18" i="1" l="1"/>
  <c r="B17" i="4"/>
  <c r="B17" i="9"/>
  <c r="B17" i="19"/>
  <c r="B17" i="44"/>
  <c r="B18" i="78" s="1"/>
  <c r="B17" i="3"/>
  <c r="B17" i="11"/>
  <c r="B17" i="5"/>
  <c r="B17" i="63"/>
  <c r="B17" i="20"/>
  <c r="B19" i="1" l="1"/>
  <c r="B18" i="5"/>
  <c r="B18" i="19"/>
  <c r="B18" i="63"/>
  <c r="B18" i="11"/>
  <c r="B18" i="20"/>
  <c r="B18" i="9"/>
  <c r="B18" i="4"/>
  <c r="B18" i="44"/>
  <c r="B19" i="78" s="1"/>
  <c r="B18" i="3"/>
  <c r="B20" i="1" l="1"/>
  <c r="B19" i="11"/>
  <c r="B19" i="20"/>
  <c r="B19" i="3"/>
  <c r="B19" i="5"/>
  <c r="B19" i="63"/>
  <c r="B19" i="44"/>
  <c r="B20" i="78" s="1"/>
  <c r="B19" i="4"/>
  <c r="B19" i="9"/>
  <c r="B19" i="19"/>
  <c r="B21" i="1" l="1"/>
  <c r="B20" i="5"/>
  <c r="B20" i="63"/>
  <c r="B20" i="11"/>
  <c r="B20" i="20"/>
  <c r="B20" i="4"/>
  <c r="B20" i="9"/>
  <c r="B20" i="19"/>
  <c r="B20" i="44"/>
  <c r="B21" i="78" s="1"/>
  <c r="B20" i="3"/>
  <c r="B22" i="1" l="1"/>
  <c r="B21" i="5"/>
  <c r="B21" i="63"/>
  <c r="B21" i="11"/>
  <c r="B21" i="20"/>
  <c r="B21" i="3"/>
  <c r="B21" i="4"/>
  <c r="B21" i="9"/>
  <c r="B21" i="19"/>
  <c r="B21" i="44"/>
  <c r="B22" i="78" s="1"/>
  <c r="B23" i="1" l="1"/>
  <c r="B22" i="20"/>
  <c r="B22" i="4"/>
  <c r="B22" i="9"/>
  <c r="B22" i="19"/>
  <c r="B22" i="44"/>
  <c r="B23" i="78" s="1"/>
  <c r="B22" i="3"/>
  <c r="B22" i="5"/>
  <c r="B22" i="63"/>
  <c r="B22" i="11"/>
  <c r="B24" i="1" l="1"/>
  <c r="B23" i="3"/>
  <c r="B23" i="19"/>
  <c r="B23" i="4"/>
  <c r="B23" i="9"/>
  <c r="B23" i="44"/>
  <c r="B24" i="78" s="1"/>
  <c r="B23" i="5"/>
  <c r="B23" i="63"/>
  <c r="B23" i="11"/>
  <c r="B23" i="20"/>
  <c r="B25" i="1" l="1"/>
  <c r="B24" i="4"/>
  <c r="B24" i="9"/>
  <c r="B24" i="19"/>
  <c r="B24" i="44"/>
  <c r="B25" i="78" s="1"/>
  <c r="B24" i="3"/>
  <c r="B24" i="5"/>
  <c r="B24" i="63"/>
  <c r="B24" i="11"/>
  <c r="B24" i="20"/>
  <c r="B25" i="4" l="1"/>
  <c r="B25" i="9"/>
  <c r="B25" i="19"/>
  <c r="B25" i="44"/>
  <c r="B26" i="78" s="1"/>
  <c r="B25" i="3"/>
  <c r="B25" i="5"/>
  <c r="B25" i="20"/>
  <c r="B25" i="63"/>
  <c r="B25" i="11"/>
  <c r="K27" i="78"/>
  <c r="O27" i="78"/>
</calcChain>
</file>

<file path=xl/comments1.xml><?xml version="1.0" encoding="utf-8"?>
<comments xmlns="http://schemas.openxmlformats.org/spreadsheetml/2006/main">
  <authors>
    <author>WILDEM</author>
  </authors>
  <commentList>
    <comment ref="H5" authorId="0" shapeId="0">
      <text>
        <r>
          <rPr>
            <b/>
            <sz val="8"/>
            <color indexed="81"/>
            <rFont val="Tahoma"/>
            <family val="2"/>
          </rPr>
          <t xml:space="preserve">AWP II:
</t>
        </r>
        <r>
          <rPr>
            <sz val="8"/>
            <color indexed="81"/>
            <rFont val="Tahoma"/>
            <family val="2"/>
          </rPr>
          <t>sum of:
Pleural Plaques (Scottish and NI only)
Asbestosis
Asbestos Related Lung Cancer
Pleural Thickening</t>
        </r>
      </text>
    </comment>
    <comment ref="J5" authorId="0" shapeId="0">
      <text>
        <r>
          <rPr>
            <b/>
            <sz val="8"/>
            <color indexed="81"/>
            <rFont val="Tahoma"/>
            <family val="2"/>
          </rPr>
          <t>AWP II:</t>
        </r>
        <r>
          <rPr>
            <sz val="8"/>
            <color indexed="81"/>
            <rFont val="Tahoma"/>
            <family val="2"/>
          </rPr>
          <t xml:space="preserve">
Sum of:
Total Non-Mesothelioma
Mesothelioma</t>
        </r>
      </text>
    </comment>
  </commentList>
</comments>
</file>

<file path=xl/comments2.xml><?xml version="1.0" encoding="utf-8"?>
<comments xmlns="http://schemas.openxmlformats.org/spreadsheetml/2006/main">
  <authors>
    <author>WILDEM</author>
  </authors>
  <commentList>
    <comment ref="H5" authorId="0" shapeId="0">
      <text>
        <r>
          <rPr>
            <b/>
            <sz val="8"/>
            <color indexed="81"/>
            <rFont val="Tahoma"/>
            <family val="2"/>
          </rPr>
          <t xml:space="preserve">AWP II:
</t>
        </r>
        <r>
          <rPr>
            <sz val="8"/>
            <color indexed="81"/>
            <rFont val="Tahoma"/>
            <family val="2"/>
          </rPr>
          <t>sum of:
Pleural Plaques (Scottish and NI only)
Asbestosis
Asbestos Related Lung Cancer
Pleural Thickening</t>
        </r>
      </text>
    </comment>
    <comment ref="J5" authorId="0" shapeId="0">
      <text>
        <r>
          <rPr>
            <b/>
            <sz val="8"/>
            <color indexed="81"/>
            <rFont val="Tahoma"/>
            <family val="2"/>
          </rPr>
          <t>AWP II:</t>
        </r>
        <r>
          <rPr>
            <sz val="8"/>
            <color indexed="81"/>
            <rFont val="Tahoma"/>
            <family val="2"/>
          </rPr>
          <t xml:space="preserve">
Sum of:
Total Non-Mesothelioma
Mesothelioma</t>
        </r>
      </text>
    </comment>
  </commentList>
</comments>
</file>

<file path=xl/comments3.xml><?xml version="1.0" encoding="utf-8"?>
<comments xmlns="http://schemas.openxmlformats.org/spreadsheetml/2006/main">
  <authors>
    <author>WILDEM</author>
  </authors>
  <commentList>
    <comment ref="H5" authorId="0" shapeId="0">
      <text>
        <r>
          <rPr>
            <b/>
            <sz val="8"/>
            <color indexed="81"/>
            <rFont val="Tahoma"/>
            <family val="2"/>
          </rPr>
          <t xml:space="preserve">AWP II:
</t>
        </r>
        <r>
          <rPr>
            <sz val="8"/>
            <color indexed="81"/>
            <rFont val="Tahoma"/>
            <family val="2"/>
          </rPr>
          <t>sum of:
Pleural Plaques (Scottish and NI only)
Asbestosis
Asbestos Related Lung Cancer
Pleural Thickening</t>
        </r>
      </text>
    </comment>
    <comment ref="J5" authorId="0" shapeId="0">
      <text>
        <r>
          <rPr>
            <b/>
            <sz val="8"/>
            <color indexed="81"/>
            <rFont val="Tahoma"/>
            <family val="2"/>
          </rPr>
          <t>AWP II:</t>
        </r>
        <r>
          <rPr>
            <sz val="8"/>
            <color indexed="81"/>
            <rFont val="Tahoma"/>
            <family val="2"/>
          </rPr>
          <t xml:space="preserve">
Sum of:
Total Non-Mesothelioma
Mesothelioma</t>
        </r>
      </text>
    </comment>
  </commentList>
</comments>
</file>

<file path=xl/comments4.xml><?xml version="1.0" encoding="utf-8"?>
<comments xmlns="http://schemas.openxmlformats.org/spreadsheetml/2006/main">
  <authors>
    <author>WILDEM</author>
  </authors>
  <commentList>
    <comment ref="H5" authorId="0" shapeId="0">
      <text>
        <r>
          <rPr>
            <b/>
            <sz val="8"/>
            <color indexed="81"/>
            <rFont val="Tahoma"/>
            <family val="2"/>
          </rPr>
          <t xml:space="preserve">AWP II:
</t>
        </r>
        <r>
          <rPr>
            <sz val="8"/>
            <color indexed="81"/>
            <rFont val="Tahoma"/>
            <family val="2"/>
          </rPr>
          <t>sum of:
Pleural Plaques (Scottish and NI only)
Asbestosis
Asbestos Related Lung Cancer
Pleural Thickening</t>
        </r>
      </text>
    </comment>
    <comment ref="J5" authorId="0" shapeId="0">
      <text>
        <r>
          <rPr>
            <b/>
            <sz val="8"/>
            <color indexed="81"/>
            <rFont val="Tahoma"/>
            <family val="2"/>
          </rPr>
          <t>AWP II:</t>
        </r>
        <r>
          <rPr>
            <sz val="8"/>
            <color indexed="81"/>
            <rFont val="Tahoma"/>
            <family val="2"/>
          </rPr>
          <t xml:space="preserve">
Sum of:
Total Non-Mesothelioma
Mesothelioma</t>
        </r>
      </text>
    </comment>
  </commentList>
</comments>
</file>

<file path=xl/comments5.xml><?xml version="1.0" encoding="utf-8"?>
<comments xmlns="http://schemas.openxmlformats.org/spreadsheetml/2006/main">
  <authors>
    <author>WILDEM</author>
  </authors>
  <commentList>
    <comment ref="H5" authorId="0" shapeId="0">
      <text>
        <r>
          <rPr>
            <b/>
            <sz val="8"/>
            <color indexed="81"/>
            <rFont val="Tahoma"/>
            <family val="2"/>
          </rPr>
          <t xml:space="preserve">AWP II:
</t>
        </r>
        <r>
          <rPr>
            <sz val="8"/>
            <color indexed="81"/>
            <rFont val="Tahoma"/>
            <family val="2"/>
          </rPr>
          <t>sum of:
Pleural Plaques (Scottish and NI only)
Asbestosis
Asbestos Related Lung Cancer
Pleural Thickening</t>
        </r>
      </text>
    </comment>
    <comment ref="J5" authorId="0" shapeId="0">
      <text>
        <r>
          <rPr>
            <b/>
            <sz val="8"/>
            <color indexed="81"/>
            <rFont val="Tahoma"/>
            <family val="2"/>
          </rPr>
          <t>AWP II:</t>
        </r>
        <r>
          <rPr>
            <sz val="8"/>
            <color indexed="81"/>
            <rFont val="Tahoma"/>
            <family val="2"/>
          </rPr>
          <t xml:space="preserve">
Sum of:
Total Non-Mesothelioma
Mesothelioma</t>
        </r>
      </text>
    </comment>
  </commentList>
</comments>
</file>

<file path=xl/comments6.xml><?xml version="1.0" encoding="utf-8"?>
<comments xmlns="http://schemas.openxmlformats.org/spreadsheetml/2006/main">
  <authors>
    <author>WILDEM</author>
  </authors>
  <commentList>
    <comment ref="H5" authorId="0" shapeId="0">
      <text>
        <r>
          <rPr>
            <b/>
            <sz val="8"/>
            <color indexed="81"/>
            <rFont val="Tahoma"/>
            <family val="2"/>
          </rPr>
          <t xml:space="preserve">AWP II:
</t>
        </r>
        <r>
          <rPr>
            <sz val="8"/>
            <color indexed="81"/>
            <rFont val="Tahoma"/>
            <family val="2"/>
          </rPr>
          <t>sum of:
Pleural Plaques (Scottish and NI only)
Asbestosis
Asbestos Related Lung Cancer
Pleural Thickening</t>
        </r>
      </text>
    </comment>
    <comment ref="J5" authorId="0" shapeId="0">
      <text>
        <r>
          <rPr>
            <b/>
            <sz val="8"/>
            <color indexed="81"/>
            <rFont val="Tahoma"/>
            <family val="2"/>
          </rPr>
          <t>AWP II:</t>
        </r>
        <r>
          <rPr>
            <sz val="8"/>
            <color indexed="81"/>
            <rFont val="Tahoma"/>
            <family val="2"/>
          </rPr>
          <t xml:space="preserve">
Sum of:
Total Non-Mesothelioma
Mesothelioma</t>
        </r>
      </text>
    </comment>
  </commentList>
</comments>
</file>

<file path=xl/comments7.xml><?xml version="1.0" encoding="utf-8"?>
<comments xmlns="http://schemas.openxmlformats.org/spreadsheetml/2006/main">
  <authors>
    <author>WILDEM</author>
  </authors>
  <commentList>
    <comment ref="H5" authorId="0" shapeId="0">
      <text>
        <r>
          <rPr>
            <b/>
            <sz val="8"/>
            <color indexed="81"/>
            <rFont val="Tahoma"/>
            <family val="2"/>
          </rPr>
          <t xml:space="preserve">AWP II:
</t>
        </r>
        <r>
          <rPr>
            <sz val="8"/>
            <color indexed="81"/>
            <rFont val="Tahoma"/>
            <family val="2"/>
          </rPr>
          <t>sum of:
Pleural Plaques (Scottish and NI only)
Asbestosis
Asbestos Related Lung Cancer
Pleural Thickening</t>
        </r>
      </text>
    </comment>
    <comment ref="J5" authorId="0" shapeId="0">
      <text>
        <r>
          <rPr>
            <b/>
            <sz val="8"/>
            <color indexed="81"/>
            <rFont val="Tahoma"/>
            <family val="2"/>
          </rPr>
          <t>AWP II:</t>
        </r>
        <r>
          <rPr>
            <sz val="8"/>
            <color indexed="81"/>
            <rFont val="Tahoma"/>
            <family val="2"/>
          </rPr>
          <t xml:space="preserve">
Sum of:
Total Non-Mesothelioma
Mesothelioma</t>
        </r>
      </text>
    </comment>
  </commentList>
</comments>
</file>

<file path=xl/comments8.xml><?xml version="1.0" encoding="utf-8"?>
<comments xmlns="http://schemas.openxmlformats.org/spreadsheetml/2006/main">
  <authors>
    <author>WILDEM</author>
  </authors>
  <commentList>
    <comment ref="H5" authorId="0" shapeId="0">
      <text>
        <r>
          <rPr>
            <b/>
            <sz val="8"/>
            <color indexed="81"/>
            <rFont val="Tahoma"/>
            <family val="2"/>
          </rPr>
          <t xml:space="preserve">AWP II:
</t>
        </r>
        <r>
          <rPr>
            <sz val="8"/>
            <color indexed="81"/>
            <rFont val="Tahoma"/>
            <family val="2"/>
          </rPr>
          <t>sum of:
Pleural Plaques (Scottish and NI only)
Asbestosis
Asbestos Related Lung Cancer
Pleural Thickening</t>
        </r>
      </text>
    </comment>
    <comment ref="J5" authorId="0" shapeId="0">
      <text>
        <r>
          <rPr>
            <b/>
            <sz val="8"/>
            <color indexed="81"/>
            <rFont val="Tahoma"/>
            <family val="2"/>
          </rPr>
          <t>AWP II:</t>
        </r>
        <r>
          <rPr>
            <sz val="8"/>
            <color indexed="81"/>
            <rFont val="Tahoma"/>
            <family val="2"/>
          </rPr>
          <t xml:space="preserve">
Sum of:
Total Non-Mesothelioma
Mesothelioma</t>
        </r>
      </text>
    </comment>
  </commentList>
</comments>
</file>

<file path=xl/comments9.xml><?xml version="1.0" encoding="utf-8"?>
<comments xmlns="http://schemas.openxmlformats.org/spreadsheetml/2006/main">
  <authors>
    <author>WILDEM</author>
  </authors>
  <commentList>
    <comment ref="H5" authorId="0" shapeId="0">
      <text>
        <r>
          <rPr>
            <b/>
            <sz val="8"/>
            <color indexed="81"/>
            <rFont val="Tahoma"/>
            <family val="2"/>
          </rPr>
          <t xml:space="preserve">AWP II:
</t>
        </r>
        <r>
          <rPr>
            <sz val="8"/>
            <color indexed="81"/>
            <rFont val="Tahoma"/>
            <family val="2"/>
          </rPr>
          <t>sum of:
Pleural Plaques (Scottish and NI only)
Asbestosis
Asbestos Related Lung Cancer
Pleural Thickening</t>
        </r>
      </text>
    </comment>
    <comment ref="J5" authorId="0" shapeId="0">
      <text>
        <r>
          <rPr>
            <b/>
            <sz val="8"/>
            <color indexed="81"/>
            <rFont val="Tahoma"/>
            <family val="2"/>
          </rPr>
          <t>AWP II:</t>
        </r>
        <r>
          <rPr>
            <sz val="8"/>
            <color indexed="81"/>
            <rFont val="Tahoma"/>
            <family val="2"/>
          </rPr>
          <t xml:space="preserve">
Sum of:
Total Non-Mesothelioma
Mesothelioma</t>
        </r>
      </text>
    </comment>
  </commentList>
</comments>
</file>

<file path=xl/sharedStrings.xml><?xml version="1.0" encoding="utf-8"?>
<sst xmlns="http://schemas.openxmlformats.org/spreadsheetml/2006/main" count="387" uniqueCount="123">
  <si>
    <t>Notification Year</t>
  </si>
  <si>
    <t>Pleural Plaques</t>
  </si>
  <si>
    <t>Asbestosis</t>
  </si>
  <si>
    <t>Asbestos Related Lung Cancer</t>
  </si>
  <si>
    <t>Mesothelioma</t>
  </si>
  <si>
    <t>Total Non-Mesothelioma</t>
  </si>
  <si>
    <t>Total</t>
  </si>
  <si>
    <t>Pleural Thickening</t>
  </si>
  <si>
    <t>Total Identified Asbestos Related</t>
  </si>
  <si>
    <t>Total Unidentified Asbestos Related</t>
  </si>
  <si>
    <t>NUMBER OF CLAIMS NOTIFIED BY NOTIFICATION YEAR</t>
  </si>
  <si>
    <t>AVERAGE AGE OF CLAIMANT AT NOTIFICATION BY NOTIFICATION YEAR</t>
  </si>
  <si>
    <t>Notes</t>
  </si>
  <si>
    <t>Please provide the number of claims (nil and non-nil) notified to your company for each notification year, split by disease-type.</t>
  </si>
  <si>
    <t>Gross means gross of any reinsurance amounts, but net of any recoveries from any other primary insurers</t>
  </si>
  <si>
    <t>Please provide the average age of claimants at notification by notification year where date of birth of claimant is available</t>
  </si>
  <si>
    <t>Please give a rough indication of the % of claims for which this data is available</t>
  </si>
  <si>
    <t>Settlement Year</t>
  </si>
  <si>
    <t>NUMBER OF CLAIMS SETTLED AT TRUE NIL COST (£0) BY NOTIFICATION YEAR</t>
  </si>
  <si>
    <r>
      <t xml:space="preserve">Please provide the number of claims notified to your company and settled at </t>
    </r>
    <r>
      <rPr>
        <b/>
        <i/>
        <sz val="10"/>
        <rFont val="Arial"/>
        <family val="2"/>
      </rPr>
      <t>precisely nil-cost</t>
    </r>
    <r>
      <rPr>
        <i/>
        <sz val="10"/>
        <rFont val="Arial"/>
        <family val="2"/>
      </rPr>
      <t xml:space="preserve"> for each notification year, split by disease-type.</t>
    </r>
  </si>
  <si>
    <t>Please provide the total gross incurred amount (paid + outstandings) in respect of indemnity and costs (both own and third-party) on all notified claims (open or settled) for each notification year, split by disease-type.</t>
  </si>
  <si>
    <t>Total Identified Asbestos Related = Total Non-Mesothelioma + Mesothelioma</t>
  </si>
  <si>
    <t>NUMBER OF CLAIMS SETTLED AT COST (NON-ZERO) BY NOTIFICATION YEAR</t>
  </si>
  <si>
    <t>NUMBER OF CLAIMS SETTLED AT COST (NON-ZERO) BY CLAIM SETTLEMENT YEAR</t>
  </si>
  <si>
    <t>Please provide the number of claims notified to your company and settled at cost for each year of claim settlement, split by disease-type.</t>
  </si>
  <si>
    <t>Please provide the total gross paid amount in respect of indemnity and costs (both own and third-party) on all settled claim for each settlement year, split by disease-type.</t>
  </si>
  <si>
    <r>
      <t xml:space="preserve">Please provide the number of claims notified to your company and settled at </t>
    </r>
    <r>
      <rPr>
        <b/>
        <i/>
        <sz val="10"/>
        <rFont val="Arial"/>
        <family val="2"/>
      </rPr>
      <t>precisely nil-cost</t>
    </r>
    <r>
      <rPr>
        <i/>
        <sz val="10"/>
        <rFont val="Arial"/>
        <family val="2"/>
      </rPr>
      <t xml:space="preserve"> for each settlement year, split by disease-type.</t>
    </r>
  </si>
  <si>
    <t>NUMBER OF CLAIMS SETTLED AT TRUE NIL COST (£0) BY CLAIM SETTLEMENT YEAR</t>
  </si>
  <si>
    <t>Total Non-Mesothelioma = Pleural Plaques (Scottish &amp; NI) + Asbestosis + Asbestos Related Lung Cancer + Pleural Thickening</t>
  </si>
  <si>
    <t>GROSS INCURRED AMOUNT (£) BY CLAIM NOTIFICATION YEAR</t>
  </si>
  <si>
    <t>GROSS PAID AMOUNT (£) ON SETTLED CLAIMS BY SETTLEMENT YEAR</t>
  </si>
  <si>
    <t>Pleural Plaques (Scottish &amp; NI exposure only)</t>
  </si>
  <si>
    <t>Percentage of Identified That is</t>
  </si>
  <si>
    <t>Adjusted Total - Survey Only</t>
  </si>
  <si>
    <t>AVERAGE INCURRED CLAIM COST BY NOTIFICATION YEAR - includes nils</t>
  </si>
  <si>
    <t>AVERAGE SETTLED CLAIM COST BY SETTLEMENT YEAR - excludes nils</t>
  </si>
  <si>
    <t>AVERAGE SETTLED CLAIM COST BY SETTLEMENT YEAR - includes nils</t>
  </si>
  <si>
    <t>NIL CLAIMS PERCENTAGE BY SETTLEMENT YEAR</t>
  </si>
  <si>
    <t>5yr simple</t>
  </si>
  <si>
    <t>5yr weighted</t>
  </si>
  <si>
    <t>Average exposure year by notification year - Mesothelioma only</t>
  </si>
  <si>
    <t>Living</t>
  </si>
  <si>
    <t>Deceased</t>
  </si>
  <si>
    <t>Not known</t>
  </si>
  <si>
    <t>Total Mesothelioma</t>
  </si>
  <si>
    <t>Male</t>
  </si>
  <si>
    <t>Female</t>
  </si>
  <si>
    <t>England &amp; Wales</t>
  </si>
  <si>
    <t>Scotland</t>
  </si>
  <si>
    <t>Northern Ireland</t>
  </si>
  <si>
    <t xml:space="preserve">Claimant status we are interested in the status (living/deceased) of the claimant at the time the claim is made </t>
  </si>
  <si>
    <t>The average exposure period at each notification for all mesothelioma claims (i.e. a mesothelioma claim with exposure between 1950-1960 the average is 1955)</t>
  </si>
  <si>
    <t>For mesothelioma claims only</t>
  </si>
  <si>
    <t>Percentage of total that is unidentified</t>
  </si>
  <si>
    <t>NIL SETTLED CLAIMS PERCENTAGE BY NOTIFICATION YEAR</t>
  </si>
  <si>
    <t>AVERAGE INCURRED CLAIM COST BY NOTIFICATION YEAR - excludes settled nils</t>
  </si>
  <si>
    <t>PERCENTAGE OF CLAIMS OPEN BY NOTIFICATION YEAR</t>
  </si>
  <si>
    <t>SETTLED CLAIMS AT COST PERCENTAGE BY NOTIFICATION YEAR</t>
  </si>
  <si>
    <t>Reliable and Consistent = Y</t>
  </si>
  <si>
    <t>3) Nil Settled (SY)</t>
  </si>
  <si>
    <t>7) Paid on Settled (NY)</t>
  </si>
  <si>
    <t>GROSS PAID AMOUNT (£) ON SETTLED CLAIMS BY NOTIFICATION YEAR</t>
  </si>
  <si>
    <t>Please provide the total gross paid amount in respect of indemnity and costs (both own and third-party) on all settled claim for each notification year, split by disease-type.</t>
  </si>
  <si>
    <t>Availability %</t>
  </si>
  <si>
    <t>1) Claims Notified</t>
  </si>
  <si>
    <t>2) Nil Settled (NY)</t>
  </si>
  <si>
    <t>4) Settled At Cost (NY)</t>
  </si>
  <si>
    <t>5) Settled At Cost (SY)</t>
  </si>
  <si>
    <t>6) Incurred (NY)</t>
  </si>
  <si>
    <t>8) Paid on Settled (SY)</t>
  </si>
  <si>
    <t>9) Average Age (NY)</t>
  </si>
  <si>
    <t>10) Mesothelioma info (NY)</t>
  </si>
  <si>
    <t>Number of participants</t>
  </si>
  <si>
    <t>Covering notes from the UK Asbestos Working Party</t>
  </si>
  <si>
    <t>The data collected covers 12 participating entities, believed to represent a majority of the insurance market.</t>
  </si>
  <si>
    <t>The number of claims in the context of this exercise represents the number of notifications to individual insurers.</t>
  </si>
  <si>
    <t>A claimant may bring a claim against several insurers.  The number of claims reported here will be greater than the number of underlying claimants.</t>
  </si>
  <si>
    <t>1. reproduced accurately and is unaltered;</t>
  </si>
  <si>
    <t>2. not used in a misleading context; and</t>
  </si>
  <si>
    <t xml:space="preserve">3. correctly referenced and includes both the IFoA’s disclaimer notice set out above and the IFoA’s copyright notice, as follows: </t>
  </si>
  <si>
    <t>Not all 12 participants were able to provide data for all sections of the exercise or the same years.  The number of contributors has been indicated on the relevant worksheet tabs.</t>
  </si>
  <si>
    <t>The data differs in places compared with previous data collected, in part due to changes in the participants who were willing and able to contribute data.</t>
  </si>
  <si>
    <r>
      <rPr>
        <b/>
        <sz val="16"/>
        <rFont val="Arial"/>
        <family val="2"/>
      </rPr>
      <t>Copyright notice:</t>
    </r>
    <r>
      <rPr>
        <b/>
        <sz val="13"/>
        <rFont val="Arial"/>
        <family val="2"/>
      </rPr>
      <t xml:space="preserve"> You may reproduce the contents of this spreadsheet provided if it is:</t>
    </r>
  </si>
  <si>
    <t>Weighted Average</t>
  </si>
  <si>
    <t>Please provide the number of claims notified to your company and settled at cost for each notification year, split by disease-type.</t>
  </si>
  <si>
    <t>Please provide the total gross incurred amount (paid + outstandings) in respect of indemnity and costs (both own and third-party) on all notified claims (open or settled) for each notification year, split by country of exposure</t>
  </si>
  <si>
    <t>MESOTHELIOMA CLAIMANT STATUS AT NOTIFICATION BY NOTIFICATION YEAR</t>
  </si>
  <si>
    <t>MESOTHELIOMA CLAIMANT GENDER BY NOTIFICATION YEAR</t>
  </si>
  <si>
    <t>NUMBER OF MESOTHELIOMA CLAIMS BY NOTIFICATION YEAR AND COUNTRY OF EXPOSURE</t>
  </si>
  <si>
    <t>GROSS INCURRED AMOUNT (£) BY MESOTHELIOMA NOTIFICATION YEAR AND COUNTRY OF EXPOSURE</t>
  </si>
  <si>
    <t>© Institute and Faculty of Actuaries' UK Asbestos Working Party</t>
  </si>
  <si>
    <t>AVERAGE SETTLED CLAIM COST BY NOTIFICATION YEAR - includes nils</t>
  </si>
  <si>
    <t>AVERAGE SETTLED CLAIM COST BY NOTIFICATION YEAR - excludes settled nils</t>
  </si>
  <si>
    <t>Disclaimer: This spreadsheet has been prepared by and/or on behalf of the AWP of the Institute and Facility of Actuaries ("IFoA").  
The IFoA does not accept any responsibility and/or liability whatsoever for the content or use of this spreadsheet.  
Whilst care has been taken during the development of the spreadsheet, the IFoA does not 
(i) warrant its accuracy; or 
(ii) guarantee any outcome or result from the application of this spreadsheet or of any of the IFoA’s work (whether contained in or arising from the application of this spreadsheet or otherwise).  
You assume sole responsibility for your use of this spreadsheet, and for any and all conclusions drawn from its use.  
The IFoA hereby excludes all warranties, representations, conditions and all other terms of any kind whatsoever implied by statute or common law in relation to this spreadsheet, to the fullest extent permitted by applicable law.  
If you are in any doubt as to using anything produced by the IFoA, please seek independent advice.</t>
  </si>
  <si>
    <t>The data included is the raw aggregated data (apart from the changes on Pleural Plaques (Scottish &amp; NI exposure only) claims, see below).  No adjustments have been made to gross up for entities unable to provide data for certain years.</t>
  </si>
  <si>
    <t>Please provide the number of claims (nil and non-nil) notified to your company for each notification year, split by country of exposure</t>
  </si>
  <si>
    <t>STATUS BY NOTIFICATION YEAR CHECK</t>
  </si>
  <si>
    <t>The Institute and Facility of Actuaries' UK Asbestos Working Party ("AWP") have continued their market wide data collection for 2019, and would like to thank those who contributed to the exercise.</t>
  </si>
  <si>
    <t>The AWP is currently analysing this aggregated data and will publish commentary and findings in due course at GIRO 2019.</t>
  </si>
  <si>
    <t>UK Asbestos Working Party Disclaimer: Data as at 31/12/2018</t>
  </si>
  <si>
    <t xml:space="preserve"> </t>
  </si>
  <si>
    <t>Average participants who completed this field</t>
  </si>
  <si>
    <t>Actual participation rate across all companies</t>
  </si>
  <si>
    <t>VOLUME WEIGHTED AVERAGE AGE OF CLAIMANT AT NOTIFICATION BY NOTIFICATION YEAR</t>
  </si>
  <si>
    <t/>
  </si>
  <si>
    <t>11) Mesothelioma info (SY)</t>
  </si>
  <si>
    <t>NUMBER OF MESOTHELIOMA CLAIMS SETTLED AT COST (NON-ZERO) BY CLAIM SETTLEMENT YEAR AND COUNTRY OF EXPOSURE</t>
  </si>
  <si>
    <t>GROSS PAID AMOUNT (£) ON SETTLED MESOTHELIOMA CLAIMS BY SETTLEMENT YEAR AND COUNTRY OF EXPOSURE</t>
  </si>
  <si>
    <t>MESOTHELIOMA CLAIMANT STATUS AT SETTLEMENT BY SETTLEMENT YEAR</t>
  </si>
  <si>
    <t>Please provide the total gross paid amount in respect of indemnity and costs (both own and third-party) on all settled claim for each settlement year, split by country of exposure</t>
  </si>
  <si>
    <t>Please provide the number of claims notified to your company and settled at cost for each year of claim settlement, split by country of exposure</t>
  </si>
  <si>
    <t>12) Immunotherapy</t>
  </si>
  <si>
    <t>For the mesothelioma claims reported in 2018, what proportion have a request on Immunotherapy treatment cost for the sufferer</t>
  </si>
  <si>
    <t>For the mesothelioma claims settled in 2018, what proportion have settled with an agreed settlement on Immunotherapy treatment for the mesothelioma sufferer</t>
  </si>
  <si>
    <t>Average</t>
  </si>
  <si>
    <t>Weighted average</t>
  </si>
  <si>
    <t>Including those that entered zero</t>
  </si>
  <si>
    <t>Excluding those that entered zero</t>
  </si>
  <si>
    <t>Maximum amount entered was 2%</t>
  </si>
  <si>
    <t>Maximum amount entered was 14%</t>
  </si>
  <si>
    <t>Data has been collected as at year-end 2018 to produce the attached aggregated summaries.</t>
  </si>
  <si>
    <t>The relevant summaries on ACPC, nils percentages and open percentages are internally consistent.</t>
  </si>
  <si>
    <t>NUMBER OF CLAIMS NOTIFIED BY NOTIFICATION YEAR - includes nils and unidentified allocation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</si>
</sst>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00_);_(* \(#,##0.00\);_(* &quot;-&quot;??_);_(@_)"/>
    <numFmt numFmtId="165" formatCode="_-* #,##0_-;\-* #,##0_-;_-* &quot;-&quot;??_-;_-@_-"/>
    <numFmt numFmtId="166" formatCode="_-* #,##0.0_-;\-* #,##0.0_-;_-* &quot;-&quot;??_-;_-@_-"/>
    <numFmt numFmtId="167" formatCode="0.0"/>
    <numFmt numFmtId="168" formatCode="#,##0.0"/>
    <numFmt numFmtId="169" formatCode="#,##0;\-#,##0;\-"/>
    <numFmt numFmtId="170" formatCode="0.0%"/>
  </numFmts>
  <fonts count="22" x14ac:knownFonts="1">
    <font>
      <sz val="10"/>
      <name val="Arial"/>
    </font>
    <font>
      <sz val="11"/>
      <color theme="1"/>
      <name val="Calibri"/>
      <family val="2"/>
      <scheme val="minor"/>
    </font>
    <font>
      <sz val="10"/>
      <name val="Arial"/>
      <family val="2"/>
    </font>
    <font>
      <b/>
      <sz val="10"/>
      <name val="Arial"/>
      <family val="2"/>
    </font>
    <font>
      <sz val="8"/>
      <name val="Arial"/>
      <family val="2"/>
    </font>
    <font>
      <i/>
      <sz val="10"/>
      <name val="Arial"/>
      <family val="2"/>
    </font>
    <font>
      <u/>
      <sz val="10"/>
      <name val="Arial"/>
      <family val="2"/>
    </font>
    <font>
      <b/>
      <i/>
      <sz val="10"/>
      <name val="Arial"/>
      <family val="2"/>
    </font>
    <font>
      <sz val="8"/>
      <color indexed="81"/>
      <name val="Tahoma"/>
      <family val="2"/>
    </font>
    <font>
      <b/>
      <sz val="8"/>
      <color indexed="81"/>
      <name val="Tahoma"/>
      <family val="2"/>
    </font>
    <font>
      <sz val="10"/>
      <name val="Arial"/>
      <family val="2"/>
    </font>
    <font>
      <b/>
      <sz val="12"/>
      <name val="Arial"/>
      <family val="2"/>
    </font>
    <font>
      <b/>
      <sz val="13"/>
      <name val="Arial"/>
      <family val="2"/>
    </font>
    <font>
      <sz val="13"/>
      <name val="Arial"/>
      <family val="2"/>
    </font>
    <font>
      <b/>
      <u/>
      <sz val="16"/>
      <name val="Arial"/>
      <family val="2"/>
    </font>
    <font>
      <b/>
      <sz val="16"/>
      <name val="Arial"/>
      <family val="2"/>
    </font>
    <font>
      <sz val="9"/>
      <color theme="1"/>
      <name val="Calibri"/>
      <family val="2"/>
      <scheme val="minor"/>
    </font>
    <font>
      <sz val="10"/>
      <color theme="1"/>
      <name val="Arial"/>
      <family val="2"/>
    </font>
    <font>
      <sz val="11"/>
      <color theme="1"/>
      <name val="Arial"/>
      <family val="2"/>
    </font>
    <font>
      <b/>
      <sz val="11"/>
      <color theme="1"/>
      <name val="Arial"/>
      <family val="2"/>
    </font>
    <font>
      <b/>
      <sz val="10"/>
      <color rgb="FFFF0000"/>
      <name val="Arial"/>
      <family val="2"/>
    </font>
    <font>
      <sz val="10"/>
      <color rgb="FFFF0000"/>
      <name val="Arial"/>
      <family val="2"/>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s>
  <cellStyleXfs count="11">
    <xf numFmtId="0" fontId="0" fillId="0" borderId="0"/>
    <xf numFmtId="164"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0" fontId="2" fillId="0" borderId="0"/>
    <xf numFmtId="164" fontId="1" fillId="0" borderId="0" applyFont="0" applyFill="0" applyBorder="0" applyAlignment="0" applyProtection="0"/>
    <xf numFmtId="0" fontId="1" fillId="0" borderId="0"/>
    <xf numFmtId="164" fontId="2" fillId="0" borderId="0" applyFont="0" applyFill="0" applyBorder="0" applyAlignment="0" applyProtection="0"/>
    <xf numFmtId="0" fontId="2" fillId="0" borderId="0"/>
    <xf numFmtId="164" fontId="2" fillId="0" borderId="0" applyFont="0" applyFill="0" applyBorder="0" applyAlignment="0" applyProtection="0"/>
    <xf numFmtId="164" fontId="2" fillId="0" borderId="0" applyFont="0" applyFill="0" applyBorder="0" applyAlignment="0" applyProtection="0"/>
  </cellStyleXfs>
  <cellXfs count="278">
    <xf numFmtId="0" fontId="0" fillId="0" borderId="0" xfId="0"/>
    <xf numFmtId="0" fontId="5" fillId="0" borderId="0" xfId="0" applyFont="1"/>
    <xf numFmtId="0" fontId="6" fillId="0" borderId="0" xfId="0" applyFont="1"/>
    <xf numFmtId="0" fontId="3" fillId="0" borderId="3" xfId="0" applyFont="1" applyFill="1" applyBorder="1" applyAlignment="1">
      <alignment horizontal="center" vertical="center" wrapText="1"/>
    </xf>
    <xf numFmtId="165" fontId="3" fillId="0" borderId="0" xfId="1" applyNumberFormat="1" applyFont="1" applyFill="1" applyBorder="1"/>
    <xf numFmtId="0" fontId="2" fillId="0" borderId="1" xfId="0" applyFont="1" applyBorder="1" applyAlignment="1">
      <alignment horizontal="center" vertical="center" wrapText="1"/>
    </xf>
    <xf numFmtId="0" fontId="2" fillId="0" borderId="0" xfId="0" applyFont="1"/>
    <xf numFmtId="9" fontId="2" fillId="0" borderId="10" xfId="3" applyFont="1" applyBorder="1" applyAlignment="1">
      <alignment horizontal="center"/>
    </xf>
    <xf numFmtId="165" fontId="2" fillId="0" borderId="0" xfId="1" applyNumberFormat="1" applyFont="1" applyFill="1" applyBorder="1"/>
    <xf numFmtId="165" fontId="2" fillId="0" borderId="10" xfId="1" applyNumberFormat="1" applyFont="1" applyFill="1" applyBorder="1"/>
    <xf numFmtId="165" fontId="2" fillId="0" borderId="11" xfId="1" applyNumberFormat="1" applyFont="1" applyFill="1" applyBorder="1"/>
    <xf numFmtId="165" fontId="2" fillId="0" borderId="7" xfId="1" applyNumberFormat="1" applyFont="1" applyFill="1" applyBorder="1"/>
    <xf numFmtId="165" fontId="2" fillId="0" borderId="8" xfId="1" applyNumberFormat="1" applyFont="1" applyFill="1" applyBorder="1"/>
    <xf numFmtId="165" fontId="2" fillId="0" borderId="9" xfId="1" applyNumberFormat="1" applyFont="1" applyFill="1" applyBorder="1"/>
    <xf numFmtId="0" fontId="6" fillId="0" borderId="0" xfId="4" applyFont="1"/>
    <xf numFmtId="0" fontId="5" fillId="0" borderId="0" xfId="4" applyFont="1"/>
    <xf numFmtId="165" fontId="2" fillId="0" borderId="5" xfId="1" applyNumberFormat="1" applyFont="1" applyFill="1" applyBorder="1"/>
    <xf numFmtId="165" fontId="3" fillId="0" borderId="11" xfId="1" applyNumberFormat="1" applyFont="1" applyFill="1" applyBorder="1"/>
    <xf numFmtId="165" fontId="3" fillId="0" borderId="1" xfId="1" applyNumberFormat="1" applyFont="1" applyFill="1" applyBorder="1"/>
    <xf numFmtId="165" fontId="3" fillId="0" borderId="2" xfId="1" applyNumberFormat="1" applyFont="1" applyFill="1" applyBorder="1"/>
    <xf numFmtId="165" fontId="2" fillId="0" borderId="0" xfId="1" applyNumberFormat="1" applyFont="1"/>
    <xf numFmtId="0" fontId="2" fillId="0" borderId="2" xfId="4" applyFont="1" applyBorder="1" applyAlignment="1">
      <alignment horizontal="center" vertical="center" wrapText="1"/>
    </xf>
    <xf numFmtId="0" fontId="3" fillId="0" borderId="0" xfId="0" applyFont="1"/>
    <xf numFmtId="0" fontId="3" fillId="0" borderId="3" xfId="0" applyFont="1" applyBorder="1" applyAlignment="1">
      <alignment horizontal="center" vertical="center" wrapText="1"/>
    </xf>
    <xf numFmtId="3" fontId="3" fillId="0" borderId="1" xfId="4" applyNumberFormat="1" applyFont="1" applyBorder="1"/>
    <xf numFmtId="9" fontId="2" fillId="0" borderId="7" xfId="3" applyFont="1" applyBorder="1" applyAlignment="1">
      <alignment horizontal="center"/>
    </xf>
    <xf numFmtId="9" fontId="2" fillId="0" borderId="8" xfId="3" applyFont="1" applyBorder="1" applyAlignment="1">
      <alignment horizontal="center"/>
    </xf>
    <xf numFmtId="9" fontId="2" fillId="0" borderId="9" xfId="3" applyFont="1" applyBorder="1" applyAlignment="1">
      <alignment horizontal="center"/>
    </xf>
    <xf numFmtId="3" fontId="2" fillId="0" borderId="7" xfId="0" applyNumberFormat="1" applyFont="1" applyBorder="1"/>
    <xf numFmtId="3" fontId="2" fillId="0" borderId="8" xfId="0" applyNumberFormat="1" applyFont="1" applyBorder="1"/>
    <xf numFmtId="3" fontId="2" fillId="0" borderId="9" xfId="0" applyNumberFormat="1" applyFont="1" applyBorder="1"/>
    <xf numFmtId="166" fontId="2" fillId="0" borderId="5" xfId="1" applyNumberFormat="1" applyFont="1" applyFill="1" applyBorder="1"/>
    <xf numFmtId="0" fontId="2" fillId="0" borderId="0" xfId="0" applyFont="1" applyFill="1"/>
    <xf numFmtId="9" fontId="2" fillId="0" borderId="0" xfId="2" applyFont="1" applyFill="1"/>
    <xf numFmtId="9" fontId="2" fillId="0" borderId="0" xfId="2" applyFont="1"/>
    <xf numFmtId="165" fontId="2" fillId="0" borderId="5" xfId="5" applyNumberFormat="1" applyFont="1" applyFill="1" applyBorder="1"/>
    <xf numFmtId="165" fontId="3" fillId="0" borderId="4" xfId="1" applyNumberFormat="1" applyFont="1" applyFill="1" applyBorder="1"/>
    <xf numFmtId="165" fontId="3" fillId="0" borderId="3" xfId="1" applyNumberFormat="1" applyFont="1" applyFill="1" applyBorder="1"/>
    <xf numFmtId="3" fontId="2" fillId="0" borderId="5" xfId="5" applyNumberFormat="1" applyFont="1" applyFill="1" applyBorder="1" applyAlignment="1">
      <alignment horizontal="center" vertical="center"/>
    </xf>
    <xf numFmtId="3" fontId="2" fillId="0" borderId="6" xfId="5" applyNumberFormat="1" applyFont="1" applyFill="1" applyBorder="1" applyAlignment="1">
      <alignment horizontal="center" vertical="center"/>
    </xf>
    <xf numFmtId="2" fontId="4" fillId="0" borderId="0" xfId="1" applyNumberFormat="1" applyFont="1"/>
    <xf numFmtId="0" fontId="3" fillId="0" borderId="3" xfId="6" applyFont="1" applyFill="1" applyBorder="1" applyAlignment="1">
      <alignment horizontal="center" vertical="center" wrapText="1"/>
    </xf>
    <xf numFmtId="0" fontId="2" fillId="0" borderId="3" xfId="6" applyFont="1" applyBorder="1" applyAlignment="1">
      <alignment horizontal="center" vertical="center" wrapText="1"/>
    </xf>
    <xf numFmtId="0" fontId="6" fillId="0" borderId="0" xfId="6" applyFont="1"/>
    <xf numFmtId="0" fontId="5" fillId="0" borderId="0" xfId="6" applyFont="1"/>
    <xf numFmtId="166" fontId="2" fillId="0" borderId="6" xfId="1" applyNumberFormat="1" applyFont="1" applyFill="1" applyBorder="1"/>
    <xf numFmtId="0" fontId="11" fillId="0" borderId="0" xfId="0" applyFont="1"/>
    <xf numFmtId="0" fontId="3" fillId="0" borderId="0" xfId="0" applyFont="1" applyBorder="1" applyAlignment="1">
      <alignment horizontal="center"/>
    </xf>
    <xf numFmtId="0" fontId="3"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3" fontId="2" fillId="0" borderId="5" xfId="0" applyNumberFormat="1" applyFont="1" applyFill="1" applyBorder="1" applyAlignment="1">
      <alignment horizontal="center" vertical="center"/>
    </xf>
    <xf numFmtId="3" fontId="2" fillId="0" borderId="6" xfId="0" applyNumberFormat="1" applyFont="1" applyFill="1" applyBorder="1" applyAlignment="1">
      <alignment horizontal="center" vertical="center"/>
    </xf>
    <xf numFmtId="0" fontId="2" fillId="0" borderId="0" xfId="4" applyFont="1" applyAlignment="1">
      <alignment vertical="center"/>
    </xf>
    <xf numFmtId="0" fontId="2" fillId="0" borderId="0" xfId="4" applyFont="1" applyAlignment="1">
      <alignment vertical="center" wrapText="1"/>
    </xf>
    <xf numFmtId="0" fontId="12" fillId="0" borderId="0" xfId="8" applyFont="1" applyAlignment="1">
      <alignment vertical="center"/>
    </xf>
    <xf numFmtId="0" fontId="3" fillId="0" borderId="0" xfId="4" applyFont="1" applyAlignment="1">
      <alignment vertical="center"/>
    </xf>
    <xf numFmtId="0" fontId="13" fillId="0" borderId="0" xfId="4" applyFont="1" applyAlignment="1">
      <alignment vertical="center"/>
    </xf>
    <xf numFmtId="0" fontId="13" fillId="0" borderId="0" xfId="8" applyFont="1" applyAlignment="1">
      <alignment vertical="center"/>
    </xf>
    <xf numFmtId="0" fontId="13" fillId="0" borderId="0" xfId="8" applyFont="1" applyAlignment="1">
      <alignment horizontal="left" vertical="center" wrapText="1"/>
    </xf>
    <xf numFmtId="0" fontId="14" fillId="0" borderId="0" xfId="8" applyFont="1" applyAlignment="1">
      <alignment vertical="center"/>
    </xf>
    <xf numFmtId="166" fontId="3" fillId="0" borderId="11" xfId="0" applyNumberFormat="1" applyFont="1" applyFill="1" applyBorder="1"/>
    <xf numFmtId="166" fontId="3" fillId="0" borderId="9" xfId="0" applyNumberFormat="1" applyFont="1" applyFill="1" applyBorder="1"/>
    <xf numFmtId="168" fontId="3" fillId="0" borderId="6" xfId="0" applyNumberFormat="1" applyFont="1" applyFill="1" applyBorder="1"/>
    <xf numFmtId="168" fontId="3" fillId="0" borderId="7" xfId="0" applyNumberFormat="1" applyFont="1" applyFill="1" applyBorder="1"/>
    <xf numFmtId="168" fontId="3" fillId="0" borderId="8" xfId="0" applyNumberFormat="1" applyFont="1" applyFill="1" applyBorder="1"/>
    <xf numFmtId="168" fontId="3" fillId="0" borderId="9" xfId="0" applyNumberFormat="1" applyFont="1" applyFill="1" applyBorder="1"/>
    <xf numFmtId="168" fontId="3" fillId="0" borderId="1" xfId="0" applyNumberFormat="1" applyFont="1" applyFill="1" applyBorder="1"/>
    <xf numFmtId="0" fontId="3" fillId="0" borderId="0" xfId="0" applyFont="1" applyFill="1"/>
    <xf numFmtId="3" fontId="3" fillId="0" borderId="4" xfId="4" applyNumberFormat="1" applyFont="1" applyBorder="1"/>
    <xf numFmtId="3" fontId="3" fillId="0" borderId="2" xfId="4" applyNumberFormat="1" applyFont="1" applyBorder="1"/>
    <xf numFmtId="167" fontId="3" fillId="0" borderId="1" xfId="4" applyNumberFormat="1" applyFont="1" applyBorder="1"/>
    <xf numFmtId="0" fontId="3" fillId="0" borderId="0" xfId="4" applyFont="1"/>
    <xf numFmtId="0" fontId="2" fillId="0" borderId="0" xfId="4" applyFont="1"/>
    <xf numFmtId="3" fontId="3" fillId="0" borderId="5" xfId="4" applyNumberFormat="1" applyFont="1" applyFill="1" applyBorder="1"/>
    <xf numFmtId="3" fontId="3" fillId="0" borderId="6" xfId="4" applyNumberFormat="1" applyFont="1" applyFill="1" applyBorder="1"/>
    <xf numFmtId="0" fontId="3" fillId="0" borderId="1" xfId="4" applyFont="1" applyBorder="1" applyAlignment="1">
      <alignment horizontal="center" vertical="center" wrapText="1"/>
    </xf>
    <xf numFmtId="167" fontId="3" fillId="0" borderId="5" xfId="4" applyNumberFormat="1" applyFont="1" applyFill="1" applyBorder="1"/>
    <xf numFmtId="165" fontId="2" fillId="0" borderId="0" xfId="0" applyNumberFormat="1" applyFont="1"/>
    <xf numFmtId="3" fontId="2" fillId="0" borderId="10" xfId="4" applyNumberFormat="1" applyFont="1" applyFill="1" applyBorder="1"/>
    <xf numFmtId="3" fontId="2" fillId="0" borderId="0" xfId="4" applyNumberFormat="1" applyFont="1" applyFill="1" applyBorder="1"/>
    <xf numFmtId="3" fontId="2" fillId="0" borderId="7" xfId="4" applyNumberFormat="1" applyFont="1" applyFill="1" applyBorder="1"/>
    <xf numFmtId="3" fontId="2" fillId="0" borderId="8" xfId="4" applyNumberFormat="1" applyFont="1" applyFill="1" applyBorder="1"/>
    <xf numFmtId="3" fontId="2" fillId="0" borderId="0" xfId="4" applyNumberFormat="1" applyFont="1"/>
    <xf numFmtId="166" fontId="2" fillId="0" borderId="5" xfId="0" applyNumberFormat="1" applyFont="1" applyFill="1" applyBorder="1"/>
    <xf numFmtId="166" fontId="2" fillId="0" borderId="0" xfId="0" applyNumberFormat="1" applyFont="1" applyFill="1" applyBorder="1"/>
    <xf numFmtId="166" fontId="2" fillId="0" borderId="10" xfId="0" applyNumberFormat="1" applyFont="1" applyFill="1" applyBorder="1"/>
    <xf numFmtId="166" fontId="2" fillId="0" borderId="11" xfId="0" applyNumberFormat="1" applyFont="1" applyFill="1" applyBorder="1"/>
    <xf numFmtId="166" fontId="2" fillId="0" borderId="8" xfId="0" applyNumberFormat="1" applyFont="1" applyFill="1" applyBorder="1"/>
    <xf numFmtId="166" fontId="2" fillId="0" borderId="7" xfId="0" applyNumberFormat="1" applyFont="1" applyFill="1" applyBorder="1"/>
    <xf numFmtId="166" fontId="2" fillId="0" borderId="9" xfId="0" applyNumberFormat="1" applyFont="1" applyFill="1" applyBorder="1"/>
    <xf numFmtId="0" fontId="2" fillId="0" borderId="0" xfId="0" applyFont="1" applyBorder="1"/>
    <xf numFmtId="165" fontId="2" fillId="0" borderId="0" xfId="1" applyNumberFormat="1" applyFont="1" applyBorder="1"/>
    <xf numFmtId="164" fontId="2" fillId="0" borderId="0" xfId="0" applyNumberFormat="1" applyFont="1"/>
    <xf numFmtId="0" fontId="2"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xf numFmtId="9" fontId="2" fillId="0" borderId="0" xfId="3" applyFont="1" applyBorder="1" applyAlignment="1">
      <alignment horizontal="center"/>
    </xf>
    <xf numFmtId="9" fontId="2" fillId="0" borderId="11" xfId="3" applyFont="1" applyBorder="1" applyAlignment="1">
      <alignment horizontal="center"/>
    </xf>
    <xf numFmtId="3" fontId="2" fillId="0" borderId="10" xfId="0" applyNumberFormat="1" applyFont="1" applyBorder="1"/>
    <xf numFmtId="3" fontId="2" fillId="0" borderId="0" xfId="0" applyNumberFormat="1" applyFont="1" applyBorder="1"/>
    <xf numFmtId="3" fontId="2" fillId="0" borderId="11" xfId="0" applyNumberFormat="1" applyFont="1" applyBorder="1"/>
    <xf numFmtId="14" fontId="2" fillId="0" borderId="0" xfId="0" applyNumberFormat="1" applyFont="1" applyFill="1"/>
    <xf numFmtId="0" fontId="2" fillId="0" borderId="3" xfId="0" applyFont="1" applyFill="1" applyBorder="1" applyAlignment="1">
      <alignment horizontal="center" vertical="center" wrapText="1"/>
    </xf>
    <xf numFmtId="0" fontId="2" fillId="0" borderId="10" xfId="0" applyFont="1" applyFill="1" applyBorder="1" applyAlignment="1">
      <alignment horizontal="left"/>
    </xf>
    <xf numFmtId="166" fontId="2" fillId="0" borderId="10" xfId="1" applyNumberFormat="1" applyFont="1" applyFill="1" applyBorder="1"/>
    <xf numFmtId="166" fontId="2" fillId="0" borderId="0" xfId="1" applyNumberFormat="1" applyFont="1" applyFill="1" applyBorder="1"/>
    <xf numFmtId="166" fontId="2" fillId="0" borderId="11" xfId="1" applyNumberFormat="1" applyFont="1" applyFill="1" applyBorder="1"/>
    <xf numFmtId="0" fontId="2" fillId="0" borderId="7" xfId="0" applyFont="1" applyFill="1" applyBorder="1" applyAlignment="1">
      <alignment horizontal="left"/>
    </xf>
    <xf numFmtId="166" fontId="2" fillId="0" borderId="7" xfId="1" applyNumberFormat="1" applyFont="1" applyFill="1" applyBorder="1"/>
    <xf numFmtId="166" fontId="2" fillId="0" borderId="8" xfId="1" applyNumberFormat="1" applyFont="1" applyFill="1" applyBorder="1"/>
    <xf numFmtId="166" fontId="2" fillId="0" borderId="9" xfId="1" applyNumberFormat="1" applyFont="1" applyFill="1" applyBorder="1"/>
    <xf numFmtId="0" fontId="2" fillId="0" borderId="0" xfId="0" applyFont="1" applyFill="1" applyBorder="1" applyAlignment="1">
      <alignment horizontal="left"/>
    </xf>
    <xf numFmtId="0" fontId="2" fillId="0" borderId="0" xfId="0" applyFont="1" applyFill="1" applyAlignment="1">
      <alignment horizontal="right"/>
    </xf>
    <xf numFmtId="166" fontId="2" fillId="0" borderId="0" xfId="1" applyNumberFormat="1" applyFont="1" applyFill="1"/>
    <xf numFmtId="9" fontId="2" fillId="0" borderId="10" xfId="2" applyFont="1" applyFill="1" applyBorder="1"/>
    <xf numFmtId="9" fontId="2" fillId="0" borderId="0" xfId="2" applyFont="1" applyFill="1" applyBorder="1"/>
    <xf numFmtId="9" fontId="2" fillId="0" borderId="11" xfId="2" applyFont="1" applyFill="1" applyBorder="1"/>
    <xf numFmtId="10" fontId="2" fillId="0" borderId="0" xfId="0" applyNumberFormat="1" applyFont="1" applyFill="1"/>
    <xf numFmtId="9" fontId="2" fillId="0" borderId="7" xfId="2" applyFont="1" applyFill="1" applyBorder="1"/>
    <xf numFmtId="9" fontId="2" fillId="0" borderId="8" xfId="2" applyFont="1" applyFill="1" applyBorder="1"/>
    <xf numFmtId="9" fontId="2" fillId="0" borderId="9" xfId="2" applyFont="1" applyFill="1" applyBorder="1"/>
    <xf numFmtId="164" fontId="2" fillId="0" borderId="0" xfId="1" applyFont="1" applyFill="1"/>
    <xf numFmtId="9" fontId="2" fillId="0" borderId="0" xfId="0" applyNumberFormat="1" applyFont="1" applyFill="1"/>
    <xf numFmtId="0" fontId="16" fillId="0" borderId="0" xfId="0" applyFont="1" applyAlignment="1">
      <alignment horizontal="center" vertical="center"/>
    </xf>
    <xf numFmtId="164" fontId="2" fillId="0" borderId="0" xfId="0" applyNumberFormat="1" applyFont="1" applyFill="1"/>
    <xf numFmtId="0" fontId="2" fillId="0" borderId="0" xfId="0" applyFont="1" applyFill="1"/>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165" fontId="2" fillId="0" borderId="0" xfId="0" applyNumberFormat="1" applyFont="1" applyFill="1"/>
    <xf numFmtId="3" fontId="2" fillId="0" borderId="0" xfId="0" applyNumberFormat="1" applyFont="1" applyFill="1"/>
    <xf numFmtId="0" fontId="2" fillId="0" borderId="0" xfId="0" applyFont="1" applyFill="1" applyBorder="1"/>
    <xf numFmtId="164" fontId="2" fillId="0" borderId="0" xfId="1" applyFont="1"/>
    <xf numFmtId="0" fontId="18" fillId="0" borderId="0" xfId="6" applyFont="1"/>
    <xf numFmtId="0" fontId="2" fillId="0" borderId="0" xfId="0" applyFont="1" applyAlignment="1">
      <alignment horizontal="center"/>
    </xf>
    <xf numFmtId="0" fontId="17" fillId="0" borderId="0" xfId="6" applyFont="1"/>
    <xf numFmtId="9" fontId="2" fillId="0" borderId="0" xfId="0" applyNumberFormat="1" applyFont="1"/>
    <xf numFmtId="0" fontId="19" fillId="0" borderId="0" xfId="0" applyFont="1"/>
    <xf numFmtId="0" fontId="2" fillId="0" borderId="1" xfId="4" applyFont="1" applyBorder="1" applyAlignment="1">
      <alignment horizontal="center" vertical="center" wrapText="1"/>
    </xf>
    <xf numFmtId="0" fontId="2" fillId="0" borderId="4" xfId="4" applyFont="1" applyBorder="1" applyAlignment="1">
      <alignment horizontal="center" vertical="center" wrapText="1"/>
    </xf>
    <xf numFmtId="0" fontId="18" fillId="0" borderId="1" xfId="6" applyFont="1" applyBorder="1" applyAlignment="1">
      <alignment horizontal="center" vertical="center" wrapText="1"/>
    </xf>
    <xf numFmtId="0" fontId="18" fillId="0" borderId="2" xfId="6" applyFont="1" applyBorder="1" applyAlignment="1">
      <alignment horizontal="center" vertical="center" wrapText="1"/>
    </xf>
    <xf numFmtId="0" fontId="18" fillId="0" borderId="4" xfId="6" applyFont="1" applyFill="1" applyBorder="1" applyAlignment="1">
      <alignment horizontal="center" vertical="center" wrapText="1"/>
    </xf>
    <xf numFmtId="0" fontId="18" fillId="0" borderId="3" xfId="6" applyFont="1" applyBorder="1" applyAlignment="1">
      <alignment horizontal="center" vertical="center" wrapText="1"/>
    </xf>
    <xf numFmtId="0" fontId="18" fillId="0" borderId="0" xfId="6" applyFont="1" applyFill="1"/>
    <xf numFmtId="0" fontId="17" fillId="0" borderId="0" xfId="6" applyFont="1" applyFill="1"/>
    <xf numFmtId="14" fontId="17" fillId="0" borderId="0" xfId="6" applyNumberFormat="1" applyFont="1" applyFill="1"/>
    <xf numFmtId="0" fontId="21" fillId="0" borderId="1"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21" fillId="0" borderId="10" xfId="0" applyFont="1" applyFill="1" applyBorder="1" applyAlignment="1">
      <alignment horizontal="left"/>
    </xf>
    <xf numFmtId="169" fontId="21" fillId="0" borderId="10" xfId="2" applyNumberFormat="1" applyFont="1" applyFill="1" applyBorder="1"/>
    <xf numFmtId="169" fontId="21" fillId="0" borderId="0" xfId="2" applyNumberFormat="1" applyFont="1" applyFill="1" applyBorder="1"/>
    <xf numFmtId="169" fontId="21" fillId="0" borderId="11" xfId="2" applyNumberFormat="1" applyFont="1" applyFill="1" applyBorder="1"/>
    <xf numFmtId="0" fontId="21" fillId="0" borderId="7" xfId="0" applyFont="1" applyFill="1" applyBorder="1" applyAlignment="1">
      <alignment horizontal="left"/>
    </xf>
    <xf numFmtId="169" fontId="21" fillId="0" borderId="7" xfId="2" applyNumberFormat="1" applyFont="1" applyFill="1" applyBorder="1"/>
    <xf numFmtId="169" fontId="21" fillId="0" borderId="8" xfId="2" applyNumberFormat="1" applyFont="1" applyFill="1" applyBorder="1"/>
    <xf numFmtId="169" fontId="21" fillId="0" borderId="9" xfId="2" applyNumberFormat="1" applyFont="1" applyFill="1" applyBorder="1"/>
    <xf numFmtId="0" fontId="2" fillId="0" borderId="15" xfId="0" applyFont="1" applyBorder="1"/>
    <xf numFmtId="9" fontId="2" fillId="0" borderId="14" xfId="2" applyFont="1" applyFill="1" applyBorder="1"/>
    <xf numFmtId="0" fontId="2" fillId="0" borderId="14" xfId="0" applyFont="1" applyBorder="1"/>
    <xf numFmtId="0" fontId="2" fillId="0" borderId="12" xfId="0" applyFont="1" applyBorder="1"/>
    <xf numFmtId="0" fontId="2" fillId="0" borderId="7" xfId="0" applyFont="1" applyBorder="1"/>
    <xf numFmtId="0" fontId="2" fillId="0" borderId="8" xfId="0" applyFont="1" applyBorder="1"/>
    <xf numFmtId="0" fontId="2" fillId="0" borderId="9" xfId="0" applyFont="1" applyBorder="1"/>
    <xf numFmtId="9" fontId="2" fillId="0" borderId="8" xfId="2" applyFont="1" applyBorder="1"/>
    <xf numFmtId="0" fontId="0" fillId="0" borderId="0" xfId="0" applyAlignment="1">
      <alignment vertical="center" wrapText="1"/>
    </xf>
    <xf numFmtId="3" fontId="0" fillId="0" borderId="0" xfId="0" applyNumberFormat="1"/>
    <xf numFmtId="3" fontId="0" fillId="0" borderId="0" xfId="0" applyNumberFormat="1" applyBorder="1"/>
    <xf numFmtId="3" fontId="3" fillId="0" borderId="0" xfId="0" applyNumberFormat="1" applyFont="1" applyBorder="1"/>
    <xf numFmtId="0" fontId="0" fillId="0" borderId="1" xfId="0" applyFill="1" applyBorder="1" applyAlignment="1">
      <alignment horizontal="center" vertical="center" wrapText="1"/>
    </xf>
    <xf numFmtId="0" fontId="0" fillId="0" borderId="2" xfId="0" applyFill="1" applyBorder="1" applyAlignment="1">
      <alignment horizontal="center" vertical="center" wrapText="1"/>
    </xf>
    <xf numFmtId="0" fontId="3" fillId="0" borderId="12" xfId="0" applyFont="1" applyFill="1" applyBorder="1" applyAlignment="1">
      <alignment horizontal="center" vertical="center" wrapText="1"/>
    </xf>
    <xf numFmtId="3" fontId="0" fillId="0" borderId="0" xfId="0" applyNumberFormat="1" applyFill="1" applyBorder="1"/>
    <xf numFmtId="3" fontId="3" fillId="0" borderId="13" xfId="0" applyNumberFormat="1" applyFont="1" applyFill="1" applyBorder="1"/>
    <xf numFmtId="3" fontId="0" fillId="0" borderId="10" xfId="0" applyNumberFormat="1" applyFill="1" applyBorder="1"/>
    <xf numFmtId="3" fontId="3" fillId="0" borderId="5" xfId="0" applyNumberFormat="1" applyFont="1" applyFill="1" applyBorder="1"/>
    <xf numFmtId="3" fontId="0" fillId="0" borderId="8" xfId="0" applyNumberFormat="1" applyFill="1" applyBorder="1"/>
    <xf numFmtId="3" fontId="3" fillId="0" borderId="6" xfId="0" applyNumberFormat="1" applyFont="1" applyFill="1" applyBorder="1"/>
    <xf numFmtId="3" fontId="0" fillId="0" borderId="7" xfId="0" applyNumberFormat="1" applyFill="1" applyBorder="1"/>
    <xf numFmtId="3" fontId="3" fillId="0" borderId="4" xfId="0" applyNumberFormat="1" applyFont="1" applyFill="1" applyBorder="1"/>
    <xf numFmtId="3" fontId="3" fillId="0" borderId="2" xfId="0" applyNumberFormat="1" applyFont="1" applyFill="1" applyBorder="1"/>
    <xf numFmtId="0" fontId="0" fillId="0" borderId="0" xfId="0" applyFill="1"/>
    <xf numFmtId="0" fontId="0" fillId="0" borderId="0" xfId="0" applyAlignment="1">
      <alignment horizontal="center" vertical="center" wrapText="1"/>
    </xf>
    <xf numFmtId="0" fontId="0" fillId="0" borderId="0" xfId="0" applyFill="1" applyAlignment="1">
      <alignment horizontal="center" vertical="center" wrapText="1"/>
    </xf>
    <xf numFmtId="0" fontId="0" fillId="0" borderId="3" xfId="0" applyFill="1" applyBorder="1"/>
    <xf numFmtId="9" fontId="0" fillId="0" borderId="15" xfId="3" applyFont="1" applyFill="1" applyBorder="1" applyAlignment="1" applyProtection="1">
      <alignment horizontal="center" vertical="center" wrapText="1"/>
      <protection locked="0"/>
    </xf>
    <xf numFmtId="0" fontId="0" fillId="0" borderId="14" xfId="0" applyBorder="1" applyAlignment="1">
      <alignment horizontal="center" vertical="center" wrapText="1"/>
    </xf>
    <xf numFmtId="9" fontId="0" fillId="0" borderId="10" xfId="3" applyFont="1" applyFill="1" applyBorder="1" applyProtection="1">
      <protection locked="0"/>
    </xf>
    <xf numFmtId="0" fontId="0" fillId="0" borderId="0" xfId="0" applyFill="1" applyBorder="1"/>
    <xf numFmtId="0" fontId="2" fillId="0" borderId="0" xfId="4" applyFill="1" applyBorder="1"/>
    <xf numFmtId="9" fontId="0" fillId="0" borderId="7" xfId="3" applyFont="1" applyFill="1" applyBorder="1" applyProtection="1">
      <protection locked="0"/>
    </xf>
    <xf numFmtId="0" fontId="2" fillId="0" borderId="8" xfId="4" applyFill="1" applyBorder="1"/>
    <xf numFmtId="9" fontId="0" fillId="0" borderId="8" xfId="3" applyFont="1" applyFill="1" applyBorder="1" applyProtection="1">
      <protection locked="0"/>
    </xf>
    <xf numFmtId="0" fontId="0" fillId="0" borderId="9" xfId="0" applyFill="1" applyBorder="1"/>
    <xf numFmtId="0" fontId="3" fillId="0" borderId="14" xfId="4" applyFont="1" applyFill="1" applyBorder="1" applyAlignment="1">
      <alignment horizontal="center" vertical="center" wrapText="1"/>
    </xf>
    <xf numFmtId="0" fontId="3" fillId="0" borderId="12" xfId="4" applyFont="1" applyFill="1" applyBorder="1" applyAlignment="1">
      <alignment horizontal="center" vertical="center" wrapText="1"/>
    </xf>
    <xf numFmtId="0" fontId="2" fillId="0" borderId="0" xfId="4" applyFont="1" applyAlignment="1">
      <alignment wrapText="1"/>
    </xf>
    <xf numFmtId="0" fontId="0" fillId="0" borderId="0" xfId="0" applyAlignment="1">
      <alignment wrapText="1"/>
    </xf>
    <xf numFmtId="0" fontId="3" fillId="0" borderId="3" xfId="0" applyFont="1" applyFill="1" applyBorder="1" applyAlignment="1">
      <alignment horizontal="center" vertical="center" wrapText="1"/>
    </xf>
    <xf numFmtId="0" fontId="0" fillId="0" borderId="4" xfId="0" applyFill="1" applyBorder="1" applyAlignment="1">
      <alignment horizontal="center" vertical="center" wrapText="1"/>
    </xf>
    <xf numFmtId="3" fontId="0" fillId="0" borderId="0" xfId="0" applyNumberFormat="1" applyFill="1" applyBorder="1"/>
    <xf numFmtId="3" fontId="3" fillId="0" borderId="13" xfId="0" applyNumberFormat="1" applyFont="1" applyFill="1" applyBorder="1"/>
    <xf numFmtId="3" fontId="3" fillId="0" borderId="5" xfId="0" applyNumberFormat="1" applyFont="1" applyFill="1" applyBorder="1"/>
    <xf numFmtId="3" fontId="3" fillId="0" borderId="6" xfId="0" applyNumberFormat="1" applyFont="1" applyFill="1" applyBorder="1"/>
    <xf numFmtId="0" fontId="2" fillId="0" borderId="0" xfId="0" applyFont="1" applyFill="1" applyAlignment="1">
      <alignment wrapText="1"/>
    </xf>
    <xf numFmtId="3" fontId="2" fillId="0" borderId="10" xfId="4" applyNumberFormat="1" applyFont="1" applyFill="1" applyBorder="1" applyAlignment="1">
      <alignment horizontal="right" wrapText="1"/>
    </xf>
    <xf numFmtId="3" fontId="2" fillId="0" borderId="0" xfId="4" applyNumberFormat="1" applyFont="1" applyFill="1" applyBorder="1" applyAlignment="1">
      <alignment horizontal="right" wrapText="1"/>
    </xf>
    <xf numFmtId="3" fontId="3" fillId="0" borderId="13" xfId="4" applyNumberFormat="1" applyFont="1" applyFill="1" applyBorder="1" applyAlignment="1">
      <alignment horizontal="right" wrapText="1"/>
    </xf>
    <xf numFmtId="167" fontId="3" fillId="0" borderId="5" xfId="4" applyNumberFormat="1" applyFont="1" applyFill="1" applyBorder="1" applyAlignment="1">
      <alignment horizontal="right" wrapText="1"/>
    </xf>
    <xf numFmtId="3" fontId="2" fillId="0" borderId="13" xfId="0" applyNumberFormat="1" applyFont="1" applyFill="1" applyBorder="1" applyAlignment="1">
      <alignment horizontal="center" vertical="center" wrapText="1"/>
    </xf>
    <xf numFmtId="166" fontId="2" fillId="0" borderId="13" xfId="0" applyNumberFormat="1" applyFont="1" applyFill="1" applyBorder="1" applyAlignment="1">
      <alignment wrapText="1"/>
    </xf>
    <xf numFmtId="166" fontId="2" fillId="0" borderId="14" xfId="0" applyNumberFormat="1" applyFont="1" applyFill="1" applyBorder="1" applyAlignment="1">
      <alignment wrapText="1"/>
    </xf>
    <xf numFmtId="166" fontId="2" fillId="0" borderId="5" xfId="1" applyNumberFormat="1" applyFont="1" applyFill="1" applyBorder="1" applyAlignment="1">
      <alignment wrapText="1"/>
    </xf>
    <xf numFmtId="166" fontId="2" fillId="0" borderId="15" xfId="0" applyNumberFormat="1" applyFont="1" applyFill="1" applyBorder="1" applyAlignment="1">
      <alignment wrapText="1"/>
    </xf>
    <xf numFmtId="166" fontId="2" fillId="0" borderId="12" xfId="0" applyNumberFormat="1" applyFont="1" applyFill="1" applyBorder="1" applyAlignment="1">
      <alignment wrapText="1"/>
    </xf>
    <xf numFmtId="166" fontId="3" fillId="0" borderId="12" xfId="0" applyNumberFormat="1" applyFont="1" applyFill="1" applyBorder="1" applyAlignment="1">
      <alignment wrapText="1"/>
    </xf>
    <xf numFmtId="0" fontId="17" fillId="0" borderId="0" xfId="6" applyFont="1" applyAlignment="1">
      <alignment wrapText="1"/>
    </xf>
    <xf numFmtId="3" fontId="2" fillId="0" borderId="13" xfId="5" applyNumberFormat="1" applyFont="1" applyFill="1" applyBorder="1" applyAlignment="1">
      <alignment horizontal="center" vertical="center" wrapText="1"/>
    </xf>
    <xf numFmtId="0" fontId="2" fillId="0" borderId="0" xfId="0" applyFont="1" applyAlignment="1">
      <alignment wrapText="1"/>
    </xf>
    <xf numFmtId="165" fontId="2" fillId="0" borderId="5" xfId="1" applyNumberFormat="1" applyFont="1" applyFill="1" applyBorder="1" applyAlignment="1">
      <alignment wrapText="1"/>
    </xf>
    <xf numFmtId="165" fontId="2" fillId="0" borderId="0" xfId="1" applyNumberFormat="1" applyFont="1" applyFill="1" applyBorder="1" applyAlignment="1">
      <alignment wrapText="1"/>
    </xf>
    <xf numFmtId="165" fontId="2" fillId="0" borderId="5" xfId="5" applyNumberFormat="1" applyFont="1" applyFill="1" applyBorder="1" applyAlignment="1">
      <alignment wrapText="1"/>
    </xf>
    <xf numFmtId="165" fontId="2" fillId="0" borderId="15" xfId="5" applyNumberFormat="1" applyFont="1" applyFill="1" applyBorder="1" applyAlignment="1">
      <alignment wrapText="1"/>
    </xf>
    <xf numFmtId="165" fontId="2" fillId="0" borderId="11" xfId="1" applyNumberFormat="1" applyFont="1" applyFill="1" applyBorder="1" applyAlignment="1">
      <alignment wrapText="1"/>
    </xf>
    <xf numFmtId="165" fontId="3" fillId="0" borderId="11" xfId="1" applyNumberFormat="1" applyFont="1" applyFill="1" applyBorder="1" applyAlignment="1">
      <alignment wrapText="1"/>
    </xf>
    <xf numFmtId="3" fontId="2" fillId="0" borderId="5" xfId="5" applyNumberFormat="1" applyFont="1" applyFill="1" applyBorder="1" applyAlignment="1">
      <alignment horizontal="center" vertical="center" wrapText="1"/>
    </xf>
    <xf numFmtId="165" fontId="3" fillId="0" borderId="0" xfId="1" applyNumberFormat="1" applyFont="1" applyFill="1" applyBorder="1" applyAlignment="1">
      <alignment wrapText="1"/>
    </xf>
    <xf numFmtId="9" fontId="2" fillId="0" borderId="10" xfId="3" applyFont="1" applyBorder="1" applyAlignment="1">
      <alignment horizontal="center" wrapText="1"/>
    </xf>
    <xf numFmtId="9" fontId="2" fillId="0" borderId="0" xfId="3" applyFont="1" applyBorder="1" applyAlignment="1">
      <alignment horizontal="center" wrapText="1"/>
    </xf>
    <xf numFmtId="9" fontId="2" fillId="0" borderId="11" xfId="3" applyFont="1" applyBorder="1" applyAlignment="1">
      <alignment horizontal="center" wrapText="1"/>
    </xf>
    <xf numFmtId="3" fontId="2" fillId="0" borderId="10" xfId="0" applyNumberFormat="1" applyFont="1" applyBorder="1" applyAlignment="1">
      <alignment wrapText="1"/>
    </xf>
    <xf numFmtId="3" fontId="2" fillId="0" borderId="0" xfId="0" applyNumberFormat="1" applyFont="1" applyBorder="1" applyAlignment="1">
      <alignment wrapText="1"/>
    </xf>
    <xf numFmtId="3" fontId="2" fillId="0" borderId="11" xfId="0" applyNumberFormat="1" applyFont="1" applyBorder="1" applyAlignment="1">
      <alignment wrapText="1"/>
    </xf>
    <xf numFmtId="0" fontId="0" fillId="0" borderId="5" xfId="0" applyFill="1" applyBorder="1" applyAlignment="1">
      <alignment horizontal="center"/>
    </xf>
    <xf numFmtId="0" fontId="3" fillId="0" borderId="1" xfId="4" applyFont="1" applyFill="1" applyBorder="1" applyAlignment="1">
      <alignment horizontal="center"/>
    </xf>
    <xf numFmtId="0" fontId="2" fillId="0" borderId="0" xfId="4" applyFont="1" applyAlignment="1">
      <alignment horizontal="center"/>
    </xf>
    <xf numFmtId="0" fontId="2" fillId="0" borderId="5" xfId="0" applyFont="1" applyBorder="1" applyAlignment="1">
      <alignment horizontal="center" wrapText="1"/>
    </xf>
    <xf numFmtId="0" fontId="2" fillId="0" borderId="5" xfId="0" applyFont="1" applyBorder="1" applyAlignment="1">
      <alignment horizontal="center"/>
    </xf>
    <xf numFmtId="0" fontId="2" fillId="0" borderId="6" xfId="0" applyFont="1" applyBorder="1" applyAlignment="1">
      <alignment horizontal="center"/>
    </xf>
    <xf numFmtId="0" fontId="3" fillId="0" borderId="1" xfId="4" applyFont="1" applyBorder="1" applyAlignment="1">
      <alignment horizontal="center"/>
    </xf>
    <xf numFmtId="0" fontId="3" fillId="0" borderId="1" xfId="0" applyFont="1" applyBorder="1" applyAlignment="1">
      <alignment horizontal="center"/>
    </xf>
    <xf numFmtId="0" fontId="2" fillId="0" borderId="0" xfId="0" applyFont="1" applyFill="1" applyAlignment="1">
      <alignment horizontal="center"/>
    </xf>
    <xf numFmtId="0" fontId="2" fillId="0" borderId="6" xfId="0" applyFont="1" applyFill="1" applyBorder="1" applyAlignment="1">
      <alignment horizontal="center"/>
    </xf>
    <xf numFmtId="0" fontId="17" fillId="0" borderId="6" xfId="6" applyFont="1" applyBorder="1" applyAlignment="1">
      <alignment horizontal="center"/>
    </xf>
    <xf numFmtId="0" fontId="17" fillId="0" borderId="0" xfId="6" applyFont="1" applyAlignment="1">
      <alignment horizontal="center"/>
    </xf>
    <xf numFmtId="170" fontId="0" fillId="0" borderId="0" xfId="3" applyNumberFormat="1" applyFont="1" applyFill="1" applyBorder="1" applyProtection="1">
      <protection locked="0"/>
    </xf>
    <xf numFmtId="170" fontId="0" fillId="0" borderId="11" xfId="3" applyNumberFormat="1" applyFont="1" applyFill="1" applyBorder="1" applyProtection="1">
      <protection locked="0"/>
    </xf>
    <xf numFmtId="0" fontId="2" fillId="0" borderId="0" xfId="0" applyFont="1" applyFill="1" applyAlignment="1">
      <alignment vertical="center" wrapText="1"/>
    </xf>
    <xf numFmtId="0" fontId="2" fillId="0" borderId="0" xfId="0" applyFont="1" applyFill="1" applyBorder="1" applyAlignment="1">
      <alignment vertical="center" wrapText="1"/>
    </xf>
    <xf numFmtId="0" fontId="13" fillId="0" borderId="0" xfId="8" applyFont="1" applyAlignment="1">
      <alignment horizontal="left" vertical="center" wrapText="1"/>
    </xf>
    <xf numFmtId="0" fontId="3" fillId="0" borderId="4" xfId="0" applyFont="1" applyFill="1" applyBorder="1" applyAlignment="1">
      <alignment horizontal="center"/>
    </xf>
    <xf numFmtId="0" fontId="3" fillId="0" borderId="2" xfId="0" applyFont="1" applyFill="1" applyBorder="1" applyAlignment="1">
      <alignment horizontal="center"/>
    </xf>
    <xf numFmtId="0" fontId="3" fillId="0" borderId="3" xfId="0" applyFont="1" applyFill="1" applyBorder="1" applyAlignment="1">
      <alignment horizontal="center"/>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3" fillId="0" borderId="4"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3" fillId="0" borderId="4" xfId="6" applyFont="1" applyBorder="1" applyAlignment="1">
      <alignment horizontal="center"/>
    </xf>
    <xf numFmtId="0" fontId="3" fillId="0" borderId="2" xfId="6" applyFont="1" applyBorder="1" applyAlignment="1">
      <alignment horizontal="center"/>
    </xf>
    <xf numFmtId="0" fontId="3" fillId="0" borderId="3" xfId="6" applyFont="1" applyBorder="1" applyAlignment="1">
      <alignment horizontal="center"/>
    </xf>
    <xf numFmtId="0" fontId="3" fillId="0" borderId="4" xfId="4" applyFont="1" applyBorder="1" applyAlignment="1">
      <alignment horizontal="center" vertical="center" wrapText="1"/>
    </xf>
    <xf numFmtId="0" fontId="3" fillId="0" borderId="2" xfId="4" applyFont="1" applyBorder="1" applyAlignment="1">
      <alignment horizontal="center" vertical="center" wrapText="1"/>
    </xf>
    <xf numFmtId="0" fontId="3" fillId="0" borderId="3" xfId="4" applyFont="1" applyBorder="1" applyAlignment="1">
      <alignment horizontal="center" vertical="center" wrapText="1"/>
    </xf>
    <xf numFmtId="0" fontId="3" fillId="0" borderId="13" xfId="4" applyFont="1" applyBorder="1" applyAlignment="1">
      <alignment horizontal="center" vertical="center" wrapText="1"/>
    </xf>
    <xf numFmtId="0" fontId="3" fillId="0" borderId="6" xfId="4"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2" fillId="0" borderId="4" xfId="0" applyFont="1" applyFill="1" applyBorder="1" applyAlignment="1">
      <alignment horizontal="left" vertical="center" wrapText="1"/>
    </xf>
    <xf numFmtId="0" fontId="2" fillId="0" borderId="2" xfId="0" applyFont="1" applyFill="1" applyBorder="1" applyAlignment="1">
      <alignment horizontal="left" vertical="center" wrapText="1"/>
    </xf>
  </cellXfs>
  <cellStyles count="11">
    <cellStyle name="Comma" xfId="1" builtinId="3"/>
    <cellStyle name="Comma 2" xfId="5"/>
    <cellStyle name="Comma 2 2" xfId="7"/>
    <cellStyle name="Comma 3" xfId="9"/>
    <cellStyle name="Comma 4" xfId="10"/>
    <cellStyle name="Normal" xfId="0" builtinId="0"/>
    <cellStyle name="Normal 12 2" xfId="8"/>
    <cellStyle name="Normal 2" xfId="4"/>
    <cellStyle name="Normal 3" xfId="6"/>
    <cellStyle name="Percent" xfId="2" builtinId="5"/>
    <cellStyle name="Percent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autoPageBreaks="0"/>
  </sheetPr>
  <dimension ref="A1:S24"/>
  <sheetViews>
    <sheetView showGridLines="0" showRowColHeaders="0" zoomScale="60" zoomScaleNormal="60" workbookViewId="0"/>
  </sheetViews>
  <sheetFormatPr defaultColWidth="0" defaultRowHeight="12.75" customHeight="1" zeroHeight="1" x14ac:dyDescent="0.2"/>
  <cols>
    <col min="1" max="1" width="5.28515625" style="52" customWidth="1"/>
    <col min="2" max="2" width="14" style="55" customWidth="1"/>
    <col min="3" max="18" width="14" style="52" customWidth="1"/>
    <col min="19" max="19" width="16.42578125" style="52" customWidth="1"/>
    <col min="20" max="16384" width="9.140625" style="52" hidden="1"/>
  </cols>
  <sheetData>
    <row r="1" spans="2:18" x14ac:dyDescent="0.2">
      <c r="B1" s="52"/>
    </row>
    <row r="2" spans="2:18" ht="20.25" x14ac:dyDescent="0.2">
      <c r="B2" s="59" t="s">
        <v>73</v>
      </c>
      <c r="C2" s="56"/>
      <c r="D2" s="56"/>
      <c r="E2" s="56"/>
      <c r="F2" s="56"/>
      <c r="G2" s="56"/>
      <c r="H2" s="56"/>
      <c r="I2" s="56"/>
      <c r="J2" s="56"/>
      <c r="K2" s="56"/>
      <c r="L2" s="56"/>
      <c r="M2" s="56"/>
      <c r="N2" s="56"/>
      <c r="O2" s="56"/>
      <c r="P2" s="56"/>
      <c r="Q2" s="56"/>
      <c r="R2" s="56"/>
    </row>
    <row r="3" spans="2:18" ht="7.5" customHeight="1" x14ac:dyDescent="0.2">
      <c r="B3" s="56"/>
      <c r="C3" s="56"/>
      <c r="D3" s="56"/>
      <c r="E3" s="56"/>
      <c r="F3" s="56"/>
      <c r="G3" s="56"/>
      <c r="H3" s="56"/>
      <c r="I3" s="56"/>
      <c r="J3" s="56"/>
      <c r="K3" s="56"/>
      <c r="L3" s="56"/>
      <c r="M3" s="56"/>
      <c r="N3" s="56"/>
      <c r="O3" s="56"/>
      <c r="P3" s="56"/>
      <c r="Q3" s="56"/>
      <c r="R3" s="56"/>
    </row>
    <row r="4" spans="2:18" ht="16.5" x14ac:dyDescent="0.2">
      <c r="B4" s="57" t="s">
        <v>97</v>
      </c>
      <c r="C4" s="56"/>
      <c r="D4" s="56"/>
      <c r="E4" s="56"/>
      <c r="F4" s="56"/>
      <c r="G4" s="56"/>
      <c r="H4" s="56"/>
      <c r="I4" s="56"/>
      <c r="J4" s="56"/>
      <c r="K4" s="56"/>
      <c r="L4" s="56"/>
      <c r="M4" s="56"/>
      <c r="N4" s="56"/>
      <c r="O4" s="56"/>
      <c r="P4" s="56"/>
      <c r="Q4" s="56"/>
      <c r="R4" s="56"/>
    </row>
    <row r="5" spans="2:18" ht="16.5" x14ac:dyDescent="0.2">
      <c r="B5" s="57" t="s">
        <v>120</v>
      </c>
      <c r="C5" s="56"/>
      <c r="D5" s="56"/>
      <c r="E5" s="56"/>
      <c r="F5" s="56"/>
      <c r="G5" s="56"/>
      <c r="H5" s="56"/>
      <c r="I5" s="56"/>
      <c r="J5" s="56"/>
      <c r="K5" s="56"/>
      <c r="L5" s="56"/>
      <c r="M5" s="56"/>
      <c r="N5" s="56"/>
      <c r="O5" s="56"/>
      <c r="P5" s="56"/>
      <c r="Q5" s="56"/>
      <c r="R5" s="56"/>
    </row>
    <row r="6" spans="2:18" ht="16.5" x14ac:dyDescent="0.2">
      <c r="B6" s="57" t="s">
        <v>98</v>
      </c>
      <c r="C6" s="56"/>
      <c r="D6" s="56"/>
      <c r="E6" s="56"/>
      <c r="F6" s="56"/>
      <c r="G6" s="56"/>
      <c r="H6" s="56"/>
      <c r="I6" s="56"/>
      <c r="J6" s="56"/>
      <c r="K6" s="56"/>
      <c r="L6" s="56"/>
      <c r="M6" s="56"/>
      <c r="N6" s="56"/>
      <c r="O6" s="56"/>
      <c r="P6" s="56"/>
      <c r="Q6" s="56"/>
      <c r="R6" s="56"/>
    </row>
    <row r="7" spans="2:18" ht="16.5" x14ac:dyDescent="0.2">
      <c r="B7" s="57" t="s">
        <v>74</v>
      </c>
      <c r="C7" s="56"/>
      <c r="D7" s="56"/>
      <c r="E7" s="56"/>
      <c r="F7" s="56"/>
      <c r="G7" s="56"/>
      <c r="H7" s="56"/>
      <c r="I7" s="56"/>
      <c r="J7" s="56"/>
      <c r="K7" s="56"/>
      <c r="L7" s="56"/>
      <c r="M7" s="56"/>
      <c r="N7" s="56"/>
      <c r="O7" s="56"/>
      <c r="P7" s="56"/>
      <c r="Q7" s="56"/>
      <c r="R7" s="56"/>
    </row>
    <row r="8" spans="2:18" ht="16.5" x14ac:dyDescent="0.2">
      <c r="B8" s="57" t="s">
        <v>81</v>
      </c>
      <c r="C8" s="56"/>
      <c r="D8" s="56"/>
      <c r="E8" s="56"/>
      <c r="F8" s="56"/>
      <c r="G8" s="56"/>
      <c r="H8" s="56"/>
      <c r="I8" s="56"/>
      <c r="J8" s="56"/>
      <c r="K8" s="56"/>
      <c r="L8" s="56"/>
      <c r="M8" s="56"/>
      <c r="N8" s="56"/>
      <c r="O8" s="56"/>
      <c r="P8" s="56"/>
      <c r="Q8" s="56"/>
      <c r="R8" s="56"/>
    </row>
    <row r="9" spans="2:18" ht="16.5" x14ac:dyDescent="0.2">
      <c r="B9" s="57" t="s">
        <v>80</v>
      </c>
      <c r="C9" s="56"/>
      <c r="D9" s="56"/>
      <c r="E9" s="56"/>
      <c r="F9" s="56"/>
      <c r="G9" s="56"/>
      <c r="H9" s="56"/>
      <c r="I9" s="56"/>
      <c r="J9" s="56"/>
      <c r="K9" s="56"/>
      <c r="L9" s="56"/>
      <c r="M9" s="56"/>
      <c r="N9" s="56"/>
      <c r="O9" s="56"/>
      <c r="P9" s="56"/>
      <c r="Q9" s="56"/>
      <c r="R9" s="56"/>
    </row>
    <row r="10" spans="2:18" ht="16.5" x14ac:dyDescent="0.2">
      <c r="B10" s="57" t="s">
        <v>94</v>
      </c>
      <c r="C10" s="56"/>
      <c r="D10" s="56"/>
      <c r="E10" s="56"/>
      <c r="F10" s="56"/>
      <c r="G10" s="56"/>
      <c r="H10" s="56"/>
      <c r="I10" s="56"/>
      <c r="J10" s="56"/>
      <c r="K10" s="56"/>
      <c r="L10" s="56"/>
      <c r="M10" s="56"/>
      <c r="N10" s="56"/>
      <c r="O10" s="56"/>
      <c r="P10" s="56"/>
      <c r="Q10" s="56"/>
      <c r="R10" s="56"/>
    </row>
    <row r="11" spans="2:18" ht="16.5" x14ac:dyDescent="0.2">
      <c r="B11" s="57" t="s">
        <v>121</v>
      </c>
      <c r="C11" s="56"/>
      <c r="D11" s="56"/>
      <c r="E11" s="56"/>
      <c r="F11" s="56"/>
      <c r="G11" s="56"/>
      <c r="H11" s="56"/>
      <c r="I11" s="56"/>
      <c r="J11" s="56"/>
      <c r="K11" s="56"/>
      <c r="L11" s="56"/>
      <c r="M11" s="56"/>
      <c r="N11" s="56"/>
      <c r="O11" s="56"/>
      <c r="P11" s="56"/>
      <c r="Q11" s="56"/>
      <c r="R11" s="56"/>
    </row>
    <row r="12" spans="2:18" ht="16.5" x14ac:dyDescent="0.2">
      <c r="B12" s="57" t="s">
        <v>75</v>
      </c>
      <c r="C12" s="56"/>
      <c r="D12" s="56"/>
      <c r="E12" s="56"/>
      <c r="F12" s="56"/>
      <c r="G12" s="56"/>
      <c r="H12" s="56"/>
      <c r="I12" s="56"/>
      <c r="J12" s="56"/>
      <c r="K12" s="56"/>
      <c r="L12" s="56"/>
      <c r="M12" s="56"/>
      <c r="N12" s="56"/>
      <c r="O12" s="56"/>
      <c r="P12" s="56"/>
      <c r="Q12" s="56"/>
      <c r="R12" s="56"/>
    </row>
    <row r="13" spans="2:18" ht="16.5" x14ac:dyDescent="0.2">
      <c r="B13" s="57" t="s">
        <v>76</v>
      </c>
      <c r="C13" s="56"/>
      <c r="D13" s="56"/>
      <c r="E13" s="56"/>
      <c r="F13" s="56"/>
      <c r="G13" s="56"/>
      <c r="H13" s="56"/>
      <c r="I13" s="56"/>
      <c r="J13" s="56"/>
      <c r="K13" s="56"/>
      <c r="L13" s="56"/>
      <c r="M13" s="56"/>
      <c r="N13" s="56"/>
      <c r="O13" s="56"/>
      <c r="P13" s="56"/>
      <c r="Q13" s="56"/>
      <c r="R13" s="56"/>
    </row>
    <row r="14" spans="2:18" ht="16.5" x14ac:dyDescent="0.2">
      <c r="B14" s="57"/>
      <c r="C14" s="56"/>
      <c r="D14" s="56"/>
      <c r="E14" s="56"/>
      <c r="F14" s="56"/>
      <c r="G14" s="56"/>
      <c r="H14" s="56"/>
      <c r="I14" s="56"/>
      <c r="J14" s="56"/>
      <c r="K14" s="56"/>
      <c r="L14" s="56"/>
      <c r="M14" s="56"/>
      <c r="N14" s="56"/>
      <c r="O14" s="56"/>
      <c r="P14" s="56"/>
      <c r="Q14" s="56"/>
      <c r="R14" s="56"/>
    </row>
    <row r="15" spans="2:18" ht="20.25" x14ac:dyDescent="0.2">
      <c r="B15" s="59" t="s">
        <v>99</v>
      </c>
      <c r="C15" s="56"/>
      <c r="D15" s="56"/>
      <c r="E15" s="56"/>
      <c r="F15" s="56"/>
      <c r="G15" s="56"/>
      <c r="H15" s="56"/>
      <c r="I15" s="56"/>
      <c r="J15" s="56"/>
      <c r="K15" s="56"/>
      <c r="L15" s="56"/>
      <c r="M15" s="56"/>
      <c r="N15" s="56"/>
      <c r="O15" s="56"/>
      <c r="P15" s="56"/>
      <c r="Q15" s="56"/>
      <c r="R15" s="56"/>
    </row>
    <row r="16" spans="2:18" ht="244.15" customHeight="1" x14ac:dyDescent="0.2">
      <c r="B16" s="249" t="s">
        <v>93</v>
      </c>
      <c r="C16" s="249"/>
      <c r="D16" s="249"/>
      <c r="E16" s="249"/>
      <c r="F16" s="249"/>
      <c r="G16" s="249"/>
      <c r="H16" s="249"/>
      <c r="I16" s="249"/>
      <c r="J16" s="249"/>
      <c r="K16" s="249"/>
      <c r="L16" s="249"/>
      <c r="M16" s="249"/>
      <c r="N16" s="249"/>
      <c r="O16" s="249"/>
      <c r="P16" s="249"/>
      <c r="Q16" s="249"/>
      <c r="R16" s="249"/>
    </row>
    <row r="17" spans="2:18" s="53" customFormat="1" ht="16.5" x14ac:dyDescent="0.2">
      <c r="B17" s="58"/>
      <c r="C17" s="58"/>
      <c r="D17" s="58"/>
      <c r="E17" s="58"/>
      <c r="F17" s="58"/>
      <c r="G17" s="58"/>
      <c r="H17" s="58"/>
      <c r="I17" s="58"/>
      <c r="J17" s="58"/>
      <c r="K17" s="58"/>
      <c r="L17" s="58"/>
      <c r="M17" s="58"/>
      <c r="N17" s="58"/>
      <c r="O17" s="58"/>
      <c r="P17" s="58"/>
      <c r="Q17" s="58"/>
      <c r="R17" s="58"/>
    </row>
    <row r="18" spans="2:18" ht="20.25" x14ac:dyDescent="0.2">
      <c r="B18" s="54" t="s">
        <v>82</v>
      </c>
      <c r="C18" s="56"/>
      <c r="D18" s="56"/>
      <c r="E18" s="56"/>
      <c r="F18" s="56"/>
      <c r="G18" s="56"/>
      <c r="H18" s="56"/>
      <c r="I18" s="56"/>
      <c r="J18" s="56"/>
      <c r="K18" s="56"/>
      <c r="L18" s="56"/>
      <c r="M18" s="56"/>
      <c r="N18" s="56"/>
      <c r="O18" s="56"/>
      <c r="P18" s="56"/>
      <c r="Q18" s="56"/>
      <c r="R18" s="56"/>
    </row>
    <row r="19" spans="2:18" ht="16.5" x14ac:dyDescent="0.2">
      <c r="B19" s="54" t="s">
        <v>77</v>
      </c>
      <c r="C19" s="56"/>
      <c r="D19" s="56"/>
      <c r="E19" s="56"/>
      <c r="F19" s="56"/>
      <c r="G19" s="56"/>
      <c r="H19" s="56"/>
      <c r="I19" s="56"/>
      <c r="J19" s="56"/>
      <c r="K19" s="56"/>
      <c r="L19" s="56"/>
      <c r="M19" s="56"/>
      <c r="N19" s="56"/>
      <c r="O19" s="56"/>
      <c r="P19" s="56"/>
      <c r="Q19" s="56"/>
      <c r="R19" s="56"/>
    </row>
    <row r="20" spans="2:18" ht="16.5" x14ac:dyDescent="0.2">
      <c r="B20" s="54" t="s">
        <v>78</v>
      </c>
      <c r="C20" s="56"/>
      <c r="D20" s="56"/>
      <c r="E20" s="56"/>
      <c r="F20" s="56"/>
      <c r="G20" s="56"/>
      <c r="H20" s="56"/>
      <c r="I20" s="56"/>
      <c r="J20" s="56"/>
      <c r="K20" s="56"/>
      <c r="L20" s="56"/>
      <c r="M20" s="56"/>
      <c r="N20" s="56"/>
      <c r="O20" s="56"/>
      <c r="P20" s="56"/>
      <c r="Q20" s="56"/>
      <c r="R20" s="56"/>
    </row>
    <row r="21" spans="2:18" ht="16.5" x14ac:dyDescent="0.2">
      <c r="B21" s="54" t="s">
        <v>79</v>
      </c>
      <c r="C21" s="56"/>
      <c r="D21" s="56"/>
      <c r="E21" s="56"/>
      <c r="F21" s="56"/>
      <c r="G21" s="56"/>
      <c r="H21" s="56"/>
      <c r="I21" s="56"/>
      <c r="J21" s="56"/>
      <c r="K21" s="56"/>
      <c r="L21" s="56"/>
      <c r="M21" s="56"/>
      <c r="N21" s="56"/>
      <c r="O21" s="56"/>
      <c r="P21" s="56"/>
      <c r="Q21" s="56"/>
      <c r="R21" s="56"/>
    </row>
    <row r="22" spans="2:18" ht="16.5" x14ac:dyDescent="0.2">
      <c r="B22" s="54" t="s">
        <v>90</v>
      </c>
      <c r="C22" s="56"/>
      <c r="D22" s="56"/>
      <c r="E22" s="56"/>
      <c r="F22" s="56"/>
      <c r="G22" s="56"/>
      <c r="H22" s="56"/>
      <c r="I22" s="56"/>
      <c r="J22" s="56"/>
      <c r="K22" s="56"/>
      <c r="L22" s="56"/>
      <c r="M22" s="56"/>
      <c r="N22" s="56"/>
      <c r="O22" s="56"/>
      <c r="P22" s="56"/>
      <c r="Q22" s="56"/>
      <c r="R22" s="56"/>
    </row>
    <row r="23" spans="2:18" x14ac:dyDescent="0.2"/>
    <row r="24" spans="2:18" ht="12.75" customHeight="1" x14ac:dyDescent="0.2"/>
  </sheetData>
  <sheetProtection sheet="1" objects="1" scenarios="1"/>
  <mergeCells count="1">
    <mergeCell ref="B16:R16"/>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FF00"/>
    <pageSetUpPr fitToPage="1"/>
  </sheetPr>
  <dimension ref="A1:P62"/>
  <sheetViews>
    <sheetView showGridLines="0" showRowColHeaders="0" zoomScale="70" zoomScaleNormal="70" workbookViewId="0"/>
  </sheetViews>
  <sheetFormatPr defaultColWidth="0" defaultRowHeight="12.75" zeroHeight="1" x14ac:dyDescent="0.2"/>
  <cols>
    <col min="1" max="1" width="3.7109375" style="6" customWidth="1"/>
    <col min="2" max="2" width="11.85546875" style="6" customWidth="1"/>
    <col min="3" max="8" width="16.7109375" style="6" customWidth="1"/>
    <col min="9" max="9" width="17.7109375" style="6" bestFit="1" customWidth="1"/>
    <col min="10" max="10" width="17.28515625" style="124" customWidth="1"/>
    <col min="11" max="11" width="16.7109375" style="6" customWidth="1"/>
    <col min="12" max="12" width="17.7109375" style="124" bestFit="1" customWidth="1"/>
    <col min="13" max="13" width="3.85546875" style="134" customWidth="1"/>
    <col min="14" max="14" width="16.7109375" style="6" customWidth="1"/>
    <col min="15" max="15" width="17.85546875" style="6" customWidth="1"/>
    <col min="16" max="16" width="9.140625" style="6" customWidth="1"/>
    <col min="17" max="16384" width="0" style="6" hidden="1"/>
  </cols>
  <sheetData>
    <row r="1" spans="1:16" ht="15.75" x14ac:dyDescent="0.25">
      <c r="A1" s="46" t="s">
        <v>69</v>
      </c>
      <c r="B1" s="131"/>
      <c r="M1" s="132"/>
    </row>
    <row r="2" spans="1:16" x14ac:dyDescent="0.2">
      <c r="A2" s="40"/>
      <c r="M2" s="6"/>
    </row>
    <row r="3" spans="1:16" x14ac:dyDescent="0.2">
      <c r="A3" s="40"/>
      <c r="M3" s="6"/>
    </row>
    <row r="4" spans="1:16" ht="14.25" x14ac:dyDescent="0.2">
      <c r="B4" s="259" t="s">
        <v>30</v>
      </c>
      <c r="C4" s="260"/>
      <c r="D4" s="260"/>
      <c r="E4" s="260"/>
      <c r="F4" s="260"/>
      <c r="G4" s="260"/>
      <c r="H4" s="260"/>
      <c r="I4" s="260"/>
      <c r="J4" s="260"/>
      <c r="K4" s="260"/>
      <c r="L4" s="261"/>
      <c r="M4" s="132"/>
    </row>
    <row r="5" spans="1:16" s="132" customFormat="1" ht="57" x14ac:dyDescent="0.2">
      <c r="A5" s="124"/>
      <c r="B5" s="139" t="s">
        <v>17</v>
      </c>
      <c r="C5" s="139" t="s">
        <v>1</v>
      </c>
      <c r="D5" s="140" t="s">
        <v>31</v>
      </c>
      <c r="E5" s="140" t="s">
        <v>2</v>
      </c>
      <c r="F5" s="140" t="s">
        <v>3</v>
      </c>
      <c r="G5" s="140" t="s">
        <v>7</v>
      </c>
      <c r="H5" s="139" t="s">
        <v>5</v>
      </c>
      <c r="I5" s="140" t="s">
        <v>4</v>
      </c>
      <c r="J5" s="141" t="s">
        <v>8</v>
      </c>
      <c r="K5" s="142" t="s">
        <v>9</v>
      </c>
      <c r="L5" s="41" t="s">
        <v>6</v>
      </c>
      <c r="N5" s="49" t="s">
        <v>72</v>
      </c>
      <c r="O5" s="42" t="s">
        <v>58</v>
      </c>
      <c r="P5" s="6"/>
    </row>
    <row r="6" spans="1:16" s="218" customFormat="1" x14ac:dyDescent="0.2">
      <c r="A6" s="204"/>
      <c r="B6" s="236">
        <f>'1) Claims Notified'!B6</f>
        <v>1999</v>
      </c>
      <c r="C6" s="219">
        <v>1160545.3600000001</v>
      </c>
      <c r="D6" s="220">
        <v>0</v>
      </c>
      <c r="E6" s="220">
        <v>6938412.6033088369</v>
      </c>
      <c r="F6" s="220">
        <v>709355.72</v>
      </c>
      <c r="G6" s="220">
        <v>71475.920000000013</v>
      </c>
      <c r="H6" s="221">
        <v>7719244.2433088366</v>
      </c>
      <c r="I6" s="220">
        <v>11055681.17</v>
      </c>
      <c r="J6" s="222">
        <v>18774925.413308837</v>
      </c>
      <c r="K6" s="223">
        <v>5839069.0900000008</v>
      </c>
      <c r="L6" s="224">
        <f>SUM(J6:K6)</f>
        <v>24613994.503308836</v>
      </c>
      <c r="M6" s="216"/>
      <c r="N6" s="225">
        <v>12</v>
      </c>
      <c r="O6" s="209">
        <v>2</v>
      </c>
    </row>
    <row r="7" spans="1:16" x14ac:dyDescent="0.2">
      <c r="A7" s="124"/>
      <c r="B7" s="237">
        <f>'1) Claims Notified'!B7</f>
        <v>2000</v>
      </c>
      <c r="C7" s="16">
        <v>2077345.18</v>
      </c>
      <c r="D7" s="8">
        <v>0</v>
      </c>
      <c r="E7" s="8">
        <v>6753004.7344652871</v>
      </c>
      <c r="F7" s="8">
        <v>700645.45</v>
      </c>
      <c r="G7" s="8">
        <v>234411.21</v>
      </c>
      <c r="H7" s="35">
        <v>7688061.3944652872</v>
      </c>
      <c r="I7" s="8">
        <v>14330969.700000001</v>
      </c>
      <c r="J7" s="9">
        <v>22019031.094465289</v>
      </c>
      <c r="K7" s="10">
        <v>6588711.5099999998</v>
      </c>
      <c r="L7" s="17">
        <f t="shared" ref="L7:L26" si="0">SUM(J7:K7)</f>
        <v>28607742.604465291</v>
      </c>
      <c r="N7" s="38">
        <v>12</v>
      </c>
      <c r="O7" s="50">
        <v>3</v>
      </c>
    </row>
    <row r="8" spans="1:16" x14ac:dyDescent="0.2">
      <c r="A8" s="124"/>
      <c r="B8" s="237">
        <f>'1) Claims Notified'!B8</f>
        <v>2001</v>
      </c>
      <c r="C8" s="16">
        <v>1148461.7354028206</v>
      </c>
      <c r="D8" s="8">
        <v>0</v>
      </c>
      <c r="E8" s="8">
        <v>5123078.5260402681</v>
      </c>
      <c r="F8" s="8">
        <v>75119.839999999997</v>
      </c>
      <c r="G8" s="8">
        <v>220861.2</v>
      </c>
      <c r="H8" s="35">
        <v>5419059.5660402682</v>
      </c>
      <c r="I8" s="8">
        <v>11364869.440000001</v>
      </c>
      <c r="J8" s="9">
        <v>16783929.006040268</v>
      </c>
      <c r="K8" s="10">
        <v>6924134.7999999998</v>
      </c>
      <c r="L8" s="17">
        <f t="shared" si="0"/>
        <v>23708063.806040268</v>
      </c>
      <c r="N8" s="38">
        <v>12</v>
      </c>
      <c r="O8" s="50">
        <v>3</v>
      </c>
    </row>
    <row r="9" spans="1:16" x14ac:dyDescent="0.2">
      <c r="A9" s="124"/>
      <c r="B9" s="237">
        <f>'1) Claims Notified'!B9</f>
        <v>2002</v>
      </c>
      <c r="C9" s="16">
        <v>5180062.9000000004</v>
      </c>
      <c r="D9" s="8">
        <v>0</v>
      </c>
      <c r="E9" s="8">
        <v>8652195.8699999992</v>
      </c>
      <c r="F9" s="8">
        <v>882259.83</v>
      </c>
      <c r="G9" s="8">
        <v>295035.87</v>
      </c>
      <c r="H9" s="35">
        <v>9829491.5699999984</v>
      </c>
      <c r="I9" s="8">
        <v>21829029.129999999</v>
      </c>
      <c r="J9" s="9">
        <v>31658520.699999996</v>
      </c>
      <c r="K9" s="10">
        <v>8109862.6500000013</v>
      </c>
      <c r="L9" s="17">
        <f t="shared" si="0"/>
        <v>39768383.349999994</v>
      </c>
      <c r="N9" s="38">
        <v>12</v>
      </c>
      <c r="O9" s="50">
        <v>3</v>
      </c>
    </row>
    <row r="10" spans="1:16" x14ac:dyDescent="0.2">
      <c r="A10" s="124"/>
      <c r="B10" s="237">
        <f>'1) Claims Notified'!B10</f>
        <v>2003</v>
      </c>
      <c r="C10" s="16">
        <v>8654394.3237884082</v>
      </c>
      <c r="D10" s="8">
        <v>21410.06</v>
      </c>
      <c r="E10" s="8">
        <v>14719884.31844764</v>
      </c>
      <c r="F10" s="8">
        <v>1273372.9500000002</v>
      </c>
      <c r="G10" s="8">
        <v>633617.67000000004</v>
      </c>
      <c r="H10" s="35">
        <v>16648284.99844764</v>
      </c>
      <c r="I10" s="8">
        <v>23544035.849999994</v>
      </c>
      <c r="J10" s="9">
        <v>40192320.848447636</v>
      </c>
      <c r="K10" s="10">
        <v>5906014.1099999985</v>
      </c>
      <c r="L10" s="17">
        <f t="shared" si="0"/>
        <v>46098334.958447635</v>
      </c>
      <c r="N10" s="38">
        <v>12</v>
      </c>
      <c r="O10" s="50">
        <v>3</v>
      </c>
    </row>
    <row r="11" spans="1:16" x14ac:dyDescent="0.2">
      <c r="A11" s="124"/>
      <c r="B11" s="237">
        <f>'1) Claims Notified'!B11</f>
        <v>2004</v>
      </c>
      <c r="C11" s="16">
        <v>17863617.089494407</v>
      </c>
      <c r="D11" s="8">
        <v>56778.3</v>
      </c>
      <c r="E11" s="8">
        <v>17549489.648564026</v>
      </c>
      <c r="F11" s="8">
        <v>1356140.6099999999</v>
      </c>
      <c r="G11" s="8">
        <v>1856605.05</v>
      </c>
      <c r="H11" s="35">
        <v>20819013.608564027</v>
      </c>
      <c r="I11" s="8">
        <v>52224267.629999995</v>
      </c>
      <c r="J11" s="9">
        <v>73043281.238564014</v>
      </c>
      <c r="K11" s="10">
        <v>7913531.2200000072</v>
      </c>
      <c r="L11" s="17">
        <f t="shared" si="0"/>
        <v>80956812.458564028</v>
      </c>
      <c r="N11" s="38">
        <v>12</v>
      </c>
      <c r="O11" s="50">
        <v>7</v>
      </c>
    </row>
    <row r="12" spans="1:16" x14ac:dyDescent="0.2">
      <c r="A12" s="124"/>
      <c r="B12" s="237">
        <f>'1) Claims Notified'!B12</f>
        <v>2005</v>
      </c>
      <c r="C12" s="16">
        <v>14351547.510000002</v>
      </c>
      <c r="D12" s="8">
        <v>206299.12</v>
      </c>
      <c r="E12" s="8">
        <v>17314074.405746982</v>
      </c>
      <c r="F12" s="8">
        <v>1791318.25</v>
      </c>
      <c r="G12" s="8">
        <v>2065586.34</v>
      </c>
      <c r="H12" s="35">
        <v>21377278.115746982</v>
      </c>
      <c r="I12" s="8">
        <v>41033242.019999996</v>
      </c>
      <c r="J12" s="9">
        <v>62410520.135746978</v>
      </c>
      <c r="K12" s="10">
        <v>6618058.4700000025</v>
      </c>
      <c r="L12" s="17">
        <f t="shared" si="0"/>
        <v>69028578.605746984</v>
      </c>
      <c r="N12" s="38">
        <v>12</v>
      </c>
      <c r="O12" s="50">
        <v>7</v>
      </c>
    </row>
    <row r="13" spans="1:16" x14ac:dyDescent="0.2">
      <c r="A13" s="124"/>
      <c r="B13" s="237">
        <f>'1) Claims Notified'!B13</f>
        <v>2006</v>
      </c>
      <c r="C13" s="16">
        <v>9426669.1999999993</v>
      </c>
      <c r="D13" s="8">
        <v>108922.20000000001</v>
      </c>
      <c r="E13" s="8">
        <v>14775846.069999998</v>
      </c>
      <c r="F13" s="8">
        <v>632748.17293434334</v>
      </c>
      <c r="G13" s="8">
        <v>2320706.5799999996</v>
      </c>
      <c r="H13" s="35">
        <v>17838223.02293434</v>
      </c>
      <c r="I13" s="8">
        <v>50518044.089998998</v>
      </c>
      <c r="J13" s="9">
        <v>68356267.112933338</v>
      </c>
      <c r="K13" s="10">
        <v>4564721.9800000014</v>
      </c>
      <c r="L13" s="17">
        <f t="shared" si="0"/>
        <v>72920989.092933342</v>
      </c>
      <c r="N13" s="38">
        <v>12</v>
      </c>
      <c r="O13" s="50">
        <v>7</v>
      </c>
    </row>
    <row r="14" spans="1:16" x14ac:dyDescent="0.2">
      <c r="A14" s="124"/>
      <c r="B14" s="237">
        <f>'1) Claims Notified'!B14</f>
        <v>2007</v>
      </c>
      <c r="C14" s="16">
        <v>22851195.200541664</v>
      </c>
      <c r="D14" s="8">
        <v>30359.899999999998</v>
      </c>
      <c r="E14" s="8">
        <v>21367790.108360589</v>
      </c>
      <c r="F14" s="8">
        <v>4025878.7024249998</v>
      </c>
      <c r="G14" s="8">
        <v>4508326.2816500003</v>
      </c>
      <c r="H14" s="35">
        <v>29932354.992435586</v>
      </c>
      <c r="I14" s="8">
        <v>88880463.166006312</v>
      </c>
      <c r="J14" s="9">
        <v>118812818.1584419</v>
      </c>
      <c r="K14" s="10">
        <v>3769752.1000000006</v>
      </c>
      <c r="L14" s="17">
        <f t="shared" si="0"/>
        <v>122582570.2584419</v>
      </c>
      <c r="N14" s="38">
        <v>12</v>
      </c>
      <c r="O14" s="50">
        <v>8</v>
      </c>
    </row>
    <row r="15" spans="1:16" x14ac:dyDescent="0.2">
      <c r="A15" s="124"/>
      <c r="B15" s="237">
        <f>'1) Claims Notified'!B15</f>
        <v>2008</v>
      </c>
      <c r="C15" s="16">
        <v>7030114.6178749986</v>
      </c>
      <c r="D15" s="8">
        <v>44460.92</v>
      </c>
      <c r="E15" s="8">
        <v>24731814.569991656</v>
      </c>
      <c r="F15" s="8">
        <v>4742380.8138750009</v>
      </c>
      <c r="G15" s="8">
        <v>6823128.5710749999</v>
      </c>
      <c r="H15" s="35">
        <v>36341784.874941662</v>
      </c>
      <c r="I15" s="8">
        <v>126005090.57394889</v>
      </c>
      <c r="J15" s="9">
        <v>162346875.44889057</v>
      </c>
      <c r="K15" s="10">
        <v>3395334.0900000008</v>
      </c>
      <c r="L15" s="17">
        <f t="shared" si="0"/>
        <v>165742209.53889057</v>
      </c>
      <c r="N15" s="38">
        <v>12</v>
      </c>
      <c r="O15" s="50">
        <v>8</v>
      </c>
    </row>
    <row r="16" spans="1:16" x14ac:dyDescent="0.2">
      <c r="A16" s="124"/>
      <c r="B16" s="237">
        <f>'1) Claims Notified'!B16</f>
        <v>2009</v>
      </c>
      <c r="C16" s="16">
        <v>10319653.890399998</v>
      </c>
      <c r="D16" s="8">
        <v>14326.7</v>
      </c>
      <c r="E16" s="8">
        <v>32467550.65994269</v>
      </c>
      <c r="F16" s="8">
        <v>6771143.1934583336</v>
      </c>
      <c r="G16" s="8">
        <v>8186838.8073583338</v>
      </c>
      <c r="H16" s="35">
        <v>47439859.360759355</v>
      </c>
      <c r="I16" s="8">
        <v>145073578.6912249</v>
      </c>
      <c r="J16" s="9">
        <v>192513438.05198425</v>
      </c>
      <c r="K16" s="10">
        <v>4139909.5999999996</v>
      </c>
      <c r="L16" s="17">
        <f t="shared" si="0"/>
        <v>196653347.65198424</v>
      </c>
      <c r="N16" s="38">
        <v>12</v>
      </c>
      <c r="O16" s="50">
        <v>8</v>
      </c>
    </row>
    <row r="17" spans="1:15" x14ac:dyDescent="0.2">
      <c r="A17" s="124"/>
      <c r="B17" s="237">
        <f>'1) Claims Notified'!B17</f>
        <v>2010</v>
      </c>
      <c r="C17" s="16">
        <v>1088273.8642500001</v>
      </c>
      <c r="D17" s="8">
        <v>3769.5299999999997</v>
      </c>
      <c r="E17" s="8">
        <v>22501060.807624996</v>
      </c>
      <c r="F17" s="8">
        <v>4509034.9667083332</v>
      </c>
      <c r="G17" s="8">
        <v>8418180.0716083348</v>
      </c>
      <c r="H17" s="35">
        <v>35432045.375941664</v>
      </c>
      <c r="I17" s="8">
        <v>127443114.05610533</v>
      </c>
      <c r="J17" s="9">
        <v>162875159.43204701</v>
      </c>
      <c r="K17" s="10">
        <v>4251533.6199999005</v>
      </c>
      <c r="L17" s="17">
        <f t="shared" si="0"/>
        <v>167126693.0520469</v>
      </c>
      <c r="N17" s="38">
        <v>12</v>
      </c>
      <c r="O17" s="50">
        <v>8</v>
      </c>
    </row>
    <row r="18" spans="1:15" x14ac:dyDescent="0.2">
      <c r="A18" s="128"/>
      <c r="B18" s="237">
        <f>'1) Claims Notified'!B18</f>
        <v>2011</v>
      </c>
      <c r="C18" s="16">
        <v>706439.51428333332</v>
      </c>
      <c r="D18" s="8">
        <v>921.88</v>
      </c>
      <c r="E18" s="8">
        <v>21759580.94779167</v>
      </c>
      <c r="F18" s="8">
        <v>9136536.0947500002</v>
      </c>
      <c r="G18" s="8">
        <v>8660759.4802166652</v>
      </c>
      <c r="H18" s="35">
        <v>39557798.402758338</v>
      </c>
      <c r="I18" s="8">
        <v>134375227.923724</v>
      </c>
      <c r="J18" s="9">
        <v>173933026.32648233</v>
      </c>
      <c r="K18" s="10">
        <v>5322862.3099999009</v>
      </c>
      <c r="L18" s="17">
        <f t="shared" si="0"/>
        <v>179255888.63648224</v>
      </c>
      <c r="N18" s="38">
        <v>12</v>
      </c>
      <c r="O18" s="50">
        <v>8</v>
      </c>
    </row>
    <row r="19" spans="1:15" x14ac:dyDescent="0.2">
      <c r="A19" s="128"/>
      <c r="B19" s="237">
        <f>'1) Claims Notified'!B19</f>
        <v>2012</v>
      </c>
      <c r="C19" s="16">
        <v>988183.9999998</v>
      </c>
      <c r="D19" s="8">
        <v>131159.20277499998</v>
      </c>
      <c r="E19" s="8">
        <v>21701703.789899997</v>
      </c>
      <c r="F19" s="8">
        <v>7205320.4949666653</v>
      </c>
      <c r="G19" s="8">
        <v>7559899.7635583319</v>
      </c>
      <c r="H19" s="35">
        <v>36598083.251199991</v>
      </c>
      <c r="I19" s="8">
        <v>172162109.76108554</v>
      </c>
      <c r="J19" s="9">
        <v>208760193.01228553</v>
      </c>
      <c r="K19" s="10">
        <v>630019.64999999106</v>
      </c>
      <c r="L19" s="17">
        <f t="shared" si="0"/>
        <v>209390212.66228551</v>
      </c>
      <c r="N19" s="38">
        <v>12</v>
      </c>
      <c r="O19" s="50">
        <v>8</v>
      </c>
    </row>
    <row r="20" spans="1:15" x14ac:dyDescent="0.2">
      <c r="A20" s="128"/>
      <c r="B20" s="237">
        <f>'1) Claims Notified'!B20</f>
        <v>2013</v>
      </c>
      <c r="C20" s="16">
        <v>5744432.1299999999</v>
      </c>
      <c r="D20" s="8">
        <v>644102.62774999999</v>
      </c>
      <c r="E20" s="8">
        <v>18287045.30726454</v>
      </c>
      <c r="F20" s="8">
        <v>8287948.8474166663</v>
      </c>
      <c r="G20" s="8">
        <v>8464595.9193249978</v>
      </c>
      <c r="H20" s="35">
        <v>35683692.701756202</v>
      </c>
      <c r="I20" s="8">
        <v>159835092.97847834</v>
      </c>
      <c r="J20" s="9">
        <v>195518785.68023455</v>
      </c>
      <c r="K20" s="10">
        <v>2956156.3100000005</v>
      </c>
      <c r="L20" s="17">
        <f t="shared" si="0"/>
        <v>198474941.99023455</v>
      </c>
      <c r="N20" s="38">
        <v>12</v>
      </c>
      <c r="O20" s="50">
        <v>8</v>
      </c>
    </row>
    <row r="21" spans="1:15" x14ac:dyDescent="0.2">
      <c r="A21" s="128"/>
      <c r="B21" s="237">
        <f>'1) Claims Notified'!B21</f>
        <v>2014</v>
      </c>
      <c r="C21" s="16">
        <v>4890186.3400000008</v>
      </c>
      <c r="D21" s="8">
        <v>777294.16407499998</v>
      </c>
      <c r="E21" s="8">
        <v>19196901.055366665</v>
      </c>
      <c r="F21" s="8">
        <v>7827307.0577583332</v>
      </c>
      <c r="G21" s="8">
        <v>9433920.9190582335</v>
      </c>
      <c r="H21" s="35">
        <v>37235423.196258232</v>
      </c>
      <c r="I21" s="8">
        <v>161661354.27936476</v>
      </c>
      <c r="J21" s="9">
        <v>198896777.47562301</v>
      </c>
      <c r="K21" s="10">
        <v>147974.24999989988</v>
      </c>
      <c r="L21" s="17">
        <f t="shared" si="0"/>
        <v>199044751.72562292</v>
      </c>
      <c r="N21" s="38">
        <v>12</v>
      </c>
      <c r="O21" s="50">
        <v>8</v>
      </c>
    </row>
    <row r="22" spans="1:15" x14ac:dyDescent="0.2">
      <c r="A22" s="128"/>
      <c r="B22" s="237">
        <f>'1) Claims Notified'!B22</f>
        <v>2015</v>
      </c>
      <c r="C22" s="16">
        <v>5260916.0392888961</v>
      </c>
      <c r="D22" s="8">
        <v>898252.23486666684</v>
      </c>
      <c r="E22" s="8">
        <v>22658103.438114636</v>
      </c>
      <c r="F22" s="8">
        <v>9744863.336858334</v>
      </c>
      <c r="G22" s="8">
        <v>10374513.592933333</v>
      </c>
      <c r="H22" s="35">
        <v>43675732.602772973</v>
      </c>
      <c r="I22" s="8">
        <v>180506390.98332199</v>
      </c>
      <c r="J22" s="9">
        <v>224182123.58609498</v>
      </c>
      <c r="K22" s="10">
        <v>372462.75000000052</v>
      </c>
      <c r="L22" s="17">
        <f t="shared" si="0"/>
        <v>224554586.33609498</v>
      </c>
      <c r="N22" s="38">
        <v>12</v>
      </c>
      <c r="O22" s="50">
        <v>8</v>
      </c>
    </row>
    <row r="23" spans="1:15" x14ac:dyDescent="0.2">
      <c r="A23" s="128"/>
      <c r="B23" s="237">
        <f>'1) Claims Notified'!B23</f>
        <v>2016</v>
      </c>
      <c r="C23" s="16">
        <v>7829702.1500000004</v>
      </c>
      <c r="D23" s="8">
        <v>858528.94276666665</v>
      </c>
      <c r="E23" s="8">
        <v>22271331.932840668</v>
      </c>
      <c r="F23" s="8">
        <v>12606228.741541667</v>
      </c>
      <c r="G23" s="8">
        <v>13623505.53269157</v>
      </c>
      <c r="H23" s="35">
        <v>49359595.149840571</v>
      </c>
      <c r="I23" s="8">
        <v>222132574.95745832</v>
      </c>
      <c r="J23" s="9">
        <v>271492170.10729891</v>
      </c>
      <c r="K23" s="10">
        <v>484861.9499999996</v>
      </c>
      <c r="L23" s="17">
        <f t="shared" si="0"/>
        <v>271977032.0572989</v>
      </c>
      <c r="N23" s="38">
        <v>12</v>
      </c>
      <c r="O23" s="50">
        <v>8</v>
      </c>
    </row>
    <row r="24" spans="1:15" x14ac:dyDescent="0.2">
      <c r="A24" s="128"/>
      <c r="B24" s="237">
        <f>'1) Claims Notified'!B24</f>
        <v>2017</v>
      </c>
      <c r="C24" s="16">
        <v>8831445.4400000013</v>
      </c>
      <c r="D24" s="8">
        <v>1170857.8720250002</v>
      </c>
      <c r="E24" s="8">
        <v>33310389.547558323</v>
      </c>
      <c r="F24" s="8">
        <v>14395420.876333334</v>
      </c>
      <c r="G24" s="8">
        <v>14862214.836849999</v>
      </c>
      <c r="H24" s="35">
        <v>63738883.132766649</v>
      </c>
      <c r="I24" s="8">
        <v>250081369.40715948</v>
      </c>
      <c r="J24" s="9">
        <v>313820252.53992611</v>
      </c>
      <c r="K24" s="10">
        <v>157414.46</v>
      </c>
      <c r="L24" s="17">
        <f t="shared" si="0"/>
        <v>313977666.99992609</v>
      </c>
      <c r="N24" s="38">
        <v>12</v>
      </c>
      <c r="O24" s="50">
        <v>8</v>
      </c>
    </row>
    <row r="25" spans="1:15" x14ac:dyDescent="0.2">
      <c r="A25" s="128"/>
      <c r="B25" s="238">
        <f>'1) Claims Notified'!B25</f>
        <v>2018</v>
      </c>
      <c r="C25" s="16">
        <v>8085625.2313519809</v>
      </c>
      <c r="D25" s="8">
        <v>2220296.7925083335</v>
      </c>
      <c r="E25" s="8">
        <v>28461513.441394314</v>
      </c>
      <c r="F25" s="8">
        <v>6696689.1975397449</v>
      </c>
      <c r="G25" s="8">
        <v>12882112.215237763</v>
      </c>
      <c r="H25" s="35">
        <v>50260611.646680154</v>
      </c>
      <c r="I25" s="8">
        <v>183765106.2649124</v>
      </c>
      <c r="J25" s="9">
        <v>234025717.91159254</v>
      </c>
      <c r="K25" s="10">
        <v>263412.77545454545</v>
      </c>
      <c r="L25" s="17">
        <f t="shared" si="0"/>
        <v>234289130.68704709</v>
      </c>
      <c r="N25" s="39">
        <v>12</v>
      </c>
      <c r="O25" s="51">
        <v>8</v>
      </c>
    </row>
    <row r="26" spans="1:15" x14ac:dyDescent="0.2">
      <c r="A26" s="124"/>
      <c r="B26" s="242" t="s">
        <v>6</v>
      </c>
      <c r="C26" s="18">
        <f>SUM(C6:C25)</f>
        <v>143488811.71667629</v>
      </c>
      <c r="D26" s="36">
        <f t="shared" ref="D26:K26" si="1">SUM(D6:D25)</f>
        <v>7187740.4467666671</v>
      </c>
      <c r="E26" s="19">
        <f t="shared" si="1"/>
        <v>380540771.78272372</v>
      </c>
      <c r="F26" s="19">
        <f t="shared" si="1"/>
        <v>103369713.14656577</v>
      </c>
      <c r="G26" s="19">
        <f t="shared" si="1"/>
        <v>121496295.83156256</v>
      </c>
      <c r="H26" s="18">
        <f t="shared" si="1"/>
        <v>612594521.20761871</v>
      </c>
      <c r="I26" s="18">
        <f t="shared" si="1"/>
        <v>2177821612.0727897</v>
      </c>
      <c r="J26" s="19">
        <f t="shared" si="1"/>
        <v>2790416133.2804079</v>
      </c>
      <c r="K26" s="37">
        <f t="shared" si="1"/>
        <v>78355797.695454255</v>
      </c>
      <c r="L26" s="37">
        <f t="shared" si="0"/>
        <v>2868771930.975862</v>
      </c>
    </row>
    <row r="27" spans="1:15" x14ac:dyDescent="0.2">
      <c r="A27" s="124"/>
      <c r="B27" s="133"/>
      <c r="C27" s="20"/>
      <c r="D27" s="20"/>
      <c r="E27" s="20"/>
      <c r="F27" s="20"/>
      <c r="G27" s="20"/>
      <c r="H27" s="20"/>
      <c r="I27" s="20"/>
      <c r="J27" s="20"/>
      <c r="K27" s="20"/>
      <c r="L27" s="20"/>
    </row>
    <row r="28" spans="1:15" x14ac:dyDescent="0.2">
      <c r="A28" s="124"/>
      <c r="C28" s="77"/>
      <c r="D28" s="77"/>
      <c r="E28" s="77"/>
      <c r="F28" s="77"/>
      <c r="G28" s="77"/>
      <c r="H28" s="77"/>
      <c r="I28" s="77"/>
      <c r="J28" s="77"/>
      <c r="K28" s="77"/>
      <c r="L28" s="77"/>
    </row>
    <row r="29" spans="1:15" x14ac:dyDescent="0.2">
      <c r="B29" s="90"/>
      <c r="C29" s="91"/>
      <c r="D29" s="91"/>
      <c r="E29" s="91"/>
      <c r="F29" s="91"/>
      <c r="G29" s="91"/>
      <c r="H29" s="91"/>
      <c r="I29" s="91"/>
      <c r="J29" s="8"/>
      <c r="K29" s="91"/>
      <c r="L29" s="4"/>
    </row>
    <row r="30" spans="1:15" x14ac:dyDescent="0.2">
      <c r="B30" s="2" t="s">
        <v>12</v>
      </c>
    </row>
    <row r="31" spans="1:15" x14ac:dyDescent="0.2">
      <c r="B31" s="1" t="s">
        <v>25</v>
      </c>
    </row>
    <row r="32" spans="1:15" x14ac:dyDescent="0.2">
      <c r="B32" s="1" t="s">
        <v>14</v>
      </c>
    </row>
    <row r="33" spans="2:2" x14ac:dyDescent="0.2">
      <c r="B33" s="1" t="s">
        <v>28</v>
      </c>
    </row>
    <row r="34" spans="2:2" x14ac:dyDescent="0.2">
      <c r="B34" s="1" t="s">
        <v>21</v>
      </c>
    </row>
    <row r="35" spans="2:2" x14ac:dyDescent="0.2"/>
    <row r="36" spans="2:2" hidden="1" x14ac:dyDescent="0.2"/>
    <row r="37" spans="2:2" hidden="1" x14ac:dyDescent="0.2"/>
    <row r="38" spans="2:2" hidden="1" x14ac:dyDescent="0.2"/>
    <row r="39" spans="2:2" hidden="1" x14ac:dyDescent="0.2"/>
    <row r="40" spans="2:2" hidden="1" x14ac:dyDescent="0.2"/>
    <row r="41" spans="2:2" hidden="1" x14ac:dyDescent="0.2"/>
    <row r="42" spans="2:2" hidden="1" x14ac:dyDescent="0.2"/>
    <row r="43" spans="2:2" hidden="1" x14ac:dyDescent="0.2"/>
    <row r="44" spans="2:2" hidden="1" x14ac:dyDescent="0.2"/>
    <row r="45" spans="2:2" hidden="1" x14ac:dyDescent="0.2"/>
    <row r="46" spans="2:2" hidden="1" x14ac:dyDescent="0.2"/>
    <row r="47" spans="2:2" hidden="1" x14ac:dyDescent="0.2"/>
    <row r="48" spans="2:2"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sheetData>
  <sheetProtection sheet="1" objects="1" scenarios="1"/>
  <mergeCells count="1">
    <mergeCell ref="B4:L4"/>
  </mergeCells>
  <pageMargins left="0.78740157480314965" right="0.78740157480314965" top="0.78740157480314965" bottom="0.78740157480314965" header="0.51181102362204722" footer="0.51181102362204722"/>
  <pageSetup paperSize="9" scale="69" orientation="landscape" r:id="rId1"/>
  <headerFooter alignWithMargins="0">
    <oddHeader xml:space="preserve">&amp;L </oddHeader>
    <oddFooter xml:space="preserve">&amp;L&amp;F, &amp;A&amp;R </oddFooter>
  </headerFooter>
  <rowBreaks count="1" manualBreakCount="1">
    <brk id="25" min="1" max="11" man="1"/>
  </rowBreaks>
  <colBreaks count="1" manualBreakCount="1">
    <brk id="11" min="1" max="34"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FFFF00"/>
    <pageSetUpPr fitToPage="1"/>
  </sheetPr>
  <dimension ref="A1:P62"/>
  <sheetViews>
    <sheetView showGridLines="0" showRowColHeaders="0" zoomScale="70" zoomScaleNormal="70" workbookViewId="0"/>
  </sheetViews>
  <sheetFormatPr defaultColWidth="0" defaultRowHeight="12.75" zeroHeight="1" x14ac:dyDescent="0.2"/>
  <cols>
    <col min="1" max="1" width="3.7109375" style="6" customWidth="1"/>
    <col min="2" max="2" width="11.85546875" style="6" customWidth="1"/>
    <col min="3" max="12" width="16.7109375" style="6" customWidth="1"/>
    <col min="13" max="13" width="3.85546875" style="134" customWidth="1"/>
    <col min="14" max="14" width="16.7109375" style="6" customWidth="1"/>
    <col min="15" max="15" width="17.85546875" style="6" customWidth="1"/>
    <col min="16" max="16" width="9.140625" style="6" customWidth="1"/>
    <col min="17" max="16384" width="9.140625" style="6" hidden="1"/>
  </cols>
  <sheetData>
    <row r="1" spans="1:15" ht="15.75" x14ac:dyDescent="0.25">
      <c r="A1" s="46" t="s">
        <v>70</v>
      </c>
      <c r="B1" s="131"/>
      <c r="M1" s="132"/>
    </row>
    <row r="2" spans="1:15" x14ac:dyDescent="0.2">
      <c r="A2" s="40"/>
      <c r="M2" s="6"/>
    </row>
    <row r="3" spans="1:15" x14ac:dyDescent="0.2">
      <c r="A3" s="40"/>
      <c r="M3" s="6"/>
    </row>
    <row r="4" spans="1:15" ht="14.25" x14ac:dyDescent="0.2">
      <c r="B4" s="259" t="s">
        <v>103</v>
      </c>
      <c r="C4" s="260"/>
      <c r="D4" s="260"/>
      <c r="E4" s="260"/>
      <c r="F4" s="260"/>
      <c r="G4" s="260"/>
      <c r="H4" s="260"/>
      <c r="I4" s="260"/>
      <c r="J4" s="260"/>
      <c r="K4" s="260"/>
      <c r="L4" s="261"/>
      <c r="M4" s="132"/>
    </row>
    <row r="5" spans="1:15" ht="43.35" customHeight="1" x14ac:dyDescent="0.2">
      <c r="A5" s="124"/>
      <c r="B5" s="5" t="s">
        <v>0</v>
      </c>
      <c r="C5" s="5" t="s">
        <v>1</v>
      </c>
      <c r="D5" s="126" t="s">
        <v>31</v>
      </c>
      <c r="E5" s="126" t="s">
        <v>2</v>
      </c>
      <c r="F5" s="126" t="s">
        <v>3</v>
      </c>
      <c r="G5" s="126" t="s">
        <v>7</v>
      </c>
      <c r="H5" s="49" t="s">
        <v>5</v>
      </c>
      <c r="I5" s="93" t="s">
        <v>4</v>
      </c>
      <c r="J5" s="94" t="s">
        <v>8</v>
      </c>
      <c r="K5" s="127" t="s">
        <v>9</v>
      </c>
      <c r="L5" s="23" t="s">
        <v>6</v>
      </c>
      <c r="M5" s="132"/>
      <c r="N5" s="49" t="s">
        <v>72</v>
      </c>
      <c r="O5" s="42" t="s">
        <v>58</v>
      </c>
    </row>
    <row r="6" spans="1:15" s="218" customFormat="1" x14ac:dyDescent="0.2">
      <c r="A6" s="204"/>
      <c r="B6" s="236">
        <f>'1) Claims Notified'!B6</f>
        <v>1999</v>
      </c>
      <c r="C6" s="210">
        <v>65.159176400883823</v>
      </c>
      <c r="D6" s="211">
        <v>66.731462468628791</v>
      </c>
      <c r="E6" s="211">
        <v>67.280965951668648</v>
      </c>
      <c r="F6" s="211">
        <v>71.225359237430538</v>
      </c>
      <c r="G6" s="211">
        <v>62.165607379159738</v>
      </c>
      <c r="H6" s="212">
        <v>65.002498915180098</v>
      </c>
      <c r="I6" s="211">
        <v>66.35222141017789</v>
      </c>
      <c r="J6" s="213">
        <v>64.646903372452627</v>
      </c>
      <c r="K6" s="214">
        <v>62.419808693902851</v>
      </c>
      <c r="L6" s="215">
        <v>63.452928977538072</v>
      </c>
      <c r="M6" s="216"/>
      <c r="N6" s="217">
        <v>4</v>
      </c>
      <c r="O6" s="217">
        <v>1</v>
      </c>
    </row>
    <row r="7" spans="1:15" x14ac:dyDescent="0.2">
      <c r="A7" s="124"/>
      <c r="B7" s="237">
        <f>'1) Claims Notified'!B7</f>
        <v>2000</v>
      </c>
      <c r="C7" s="83">
        <v>65.328086037677124</v>
      </c>
      <c r="D7" s="84">
        <v>56.165639972621499</v>
      </c>
      <c r="E7" s="84">
        <v>67.136737946339707</v>
      </c>
      <c r="F7" s="84">
        <v>68.924580347197065</v>
      </c>
      <c r="G7" s="84">
        <v>64.062507129868365</v>
      </c>
      <c r="H7" s="31">
        <v>64.605846657013046</v>
      </c>
      <c r="I7" s="84">
        <v>67.210223000787906</v>
      </c>
      <c r="J7" s="85">
        <v>64.89109823835804</v>
      </c>
      <c r="K7" s="86">
        <v>63.674405888786971</v>
      </c>
      <c r="L7" s="60">
        <v>64.325685219773604</v>
      </c>
      <c r="N7" s="38">
        <v>5</v>
      </c>
      <c r="O7" s="38">
        <v>2</v>
      </c>
    </row>
    <row r="8" spans="1:15" x14ac:dyDescent="0.2">
      <c r="A8" s="124"/>
      <c r="B8" s="237">
        <f>'1) Claims Notified'!B8</f>
        <v>2001</v>
      </c>
      <c r="C8" s="83">
        <v>66.326922858558206</v>
      </c>
      <c r="D8" s="84">
        <v>67.283943374292463</v>
      </c>
      <c r="E8" s="84">
        <v>67.254199409475092</v>
      </c>
      <c r="F8" s="84">
        <v>71.668182336927813</v>
      </c>
      <c r="G8" s="84">
        <v>59.53439218892693</v>
      </c>
      <c r="H8" s="31">
        <v>62.887130887354132</v>
      </c>
      <c r="I8" s="84">
        <v>68.043194818098115</v>
      </c>
      <c r="J8" s="85">
        <v>64.355535461591202</v>
      </c>
      <c r="K8" s="86">
        <v>65.72723016306422</v>
      </c>
      <c r="L8" s="60">
        <v>64.658278049226823</v>
      </c>
      <c r="N8" s="38">
        <v>5</v>
      </c>
      <c r="O8" s="38">
        <v>2</v>
      </c>
    </row>
    <row r="9" spans="1:15" x14ac:dyDescent="0.2">
      <c r="A9" s="124"/>
      <c r="B9" s="237">
        <f>'1) Claims Notified'!B9</f>
        <v>2002</v>
      </c>
      <c r="C9" s="83">
        <v>66.750461309034804</v>
      </c>
      <c r="D9" s="84">
        <v>67.652121834360031</v>
      </c>
      <c r="E9" s="84">
        <v>68.034761319112974</v>
      </c>
      <c r="F9" s="84">
        <v>71.008515840438392</v>
      </c>
      <c r="G9" s="84">
        <v>62.065367257895964</v>
      </c>
      <c r="H9" s="31">
        <v>65.190726898652272</v>
      </c>
      <c r="I9" s="84">
        <v>68.269288716042539</v>
      </c>
      <c r="J9" s="85">
        <v>65.794590184288523</v>
      </c>
      <c r="K9" s="86">
        <v>65.292752844224736</v>
      </c>
      <c r="L9" s="60">
        <v>65.41099869855492</v>
      </c>
      <c r="N9" s="38">
        <v>4</v>
      </c>
      <c r="O9" s="38">
        <v>2</v>
      </c>
    </row>
    <row r="10" spans="1:15" x14ac:dyDescent="0.2">
      <c r="A10" s="124"/>
      <c r="B10" s="237">
        <f>'1) Claims Notified'!B10</f>
        <v>2003</v>
      </c>
      <c r="C10" s="83">
        <v>66.356022637140128</v>
      </c>
      <c r="D10" s="84">
        <v>66.709787816564003</v>
      </c>
      <c r="E10" s="84">
        <v>68.762545831291874</v>
      </c>
      <c r="F10" s="84">
        <v>69.209242952798135</v>
      </c>
      <c r="G10" s="84">
        <v>66.431797468342268</v>
      </c>
      <c r="H10" s="31">
        <v>66.255316024147106</v>
      </c>
      <c r="I10" s="84">
        <v>68.634457958899802</v>
      </c>
      <c r="J10" s="85">
        <v>66.181217657925856</v>
      </c>
      <c r="K10" s="86">
        <v>62.491942007342416</v>
      </c>
      <c r="L10" s="60">
        <v>65.962343132142408</v>
      </c>
      <c r="N10" s="38">
        <v>5</v>
      </c>
      <c r="O10" s="38">
        <v>2</v>
      </c>
    </row>
    <row r="11" spans="1:15" x14ac:dyDescent="0.2">
      <c r="A11" s="124"/>
      <c r="B11" s="237">
        <f>'1) Claims Notified'!B11</f>
        <v>2004</v>
      </c>
      <c r="C11" s="83">
        <v>66.534875150995859</v>
      </c>
      <c r="D11" s="84">
        <v>68.200572920627678</v>
      </c>
      <c r="E11" s="84">
        <v>69.353241088271872</v>
      </c>
      <c r="F11" s="84">
        <v>71.167719915231302</v>
      </c>
      <c r="G11" s="84">
        <v>65.429222036886131</v>
      </c>
      <c r="H11" s="31">
        <v>66.245273189623632</v>
      </c>
      <c r="I11" s="84">
        <v>69.752928537497198</v>
      </c>
      <c r="J11" s="85">
        <v>67.080067086899945</v>
      </c>
      <c r="K11" s="86">
        <v>67.34291581108829</v>
      </c>
      <c r="L11" s="60">
        <v>66.762379630987013</v>
      </c>
      <c r="N11" s="38">
        <v>6</v>
      </c>
      <c r="O11" s="38">
        <v>4</v>
      </c>
    </row>
    <row r="12" spans="1:15" x14ac:dyDescent="0.2">
      <c r="A12" s="124"/>
      <c r="B12" s="237">
        <f>'1) Claims Notified'!B12</f>
        <v>2005</v>
      </c>
      <c r="C12" s="83">
        <v>66.842042507084216</v>
      </c>
      <c r="D12" s="84">
        <v>66.591600892302864</v>
      </c>
      <c r="E12" s="84">
        <v>70.050332252368051</v>
      </c>
      <c r="F12" s="84">
        <v>70.552323448981795</v>
      </c>
      <c r="G12" s="84">
        <v>67.745878673632504</v>
      </c>
      <c r="H12" s="31">
        <v>67.288849814817652</v>
      </c>
      <c r="I12" s="84">
        <v>69.919906760342073</v>
      </c>
      <c r="J12" s="85">
        <v>67.68876228207516</v>
      </c>
      <c r="K12" s="86">
        <v>65.531219104114385</v>
      </c>
      <c r="L12" s="60">
        <v>67.413857269674892</v>
      </c>
      <c r="N12" s="38">
        <v>6</v>
      </c>
      <c r="O12" s="38">
        <v>4</v>
      </c>
    </row>
    <row r="13" spans="1:15" x14ac:dyDescent="0.2">
      <c r="A13" s="124"/>
      <c r="B13" s="237">
        <f>'1) Claims Notified'!B13</f>
        <v>2006</v>
      </c>
      <c r="C13" s="83">
        <v>67.325676513111191</v>
      </c>
      <c r="D13" s="84">
        <v>66.716779114109698</v>
      </c>
      <c r="E13" s="84">
        <v>71.658324318233369</v>
      </c>
      <c r="F13" s="84">
        <v>71.851554796795881</v>
      </c>
      <c r="G13" s="84">
        <v>68.251553507801731</v>
      </c>
      <c r="H13" s="31">
        <v>68.360789628712311</v>
      </c>
      <c r="I13" s="84">
        <v>70.278189353426498</v>
      </c>
      <c r="J13" s="85">
        <v>68.81869432087548</v>
      </c>
      <c r="K13" s="86">
        <v>62.051955809730686</v>
      </c>
      <c r="L13" s="60">
        <v>68.655529321667714</v>
      </c>
      <c r="N13" s="38">
        <v>7</v>
      </c>
      <c r="O13" s="38">
        <v>4</v>
      </c>
    </row>
    <row r="14" spans="1:15" x14ac:dyDescent="0.2">
      <c r="A14" s="124"/>
      <c r="B14" s="237">
        <f>'1) Claims Notified'!B14</f>
        <v>2007</v>
      </c>
      <c r="C14" s="83">
        <v>69.516428209950789</v>
      </c>
      <c r="D14" s="84">
        <v>65.193246634725071</v>
      </c>
      <c r="E14" s="84">
        <v>72.260507825355717</v>
      </c>
      <c r="F14" s="84">
        <v>72.644663088309358</v>
      </c>
      <c r="G14" s="84">
        <v>68.890768435077575</v>
      </c>
      <c r="H14" s="31">
        <v>69.809899048416028</v>
      </c>
      <c r="I14" s="84">
        <v>70.758029828913465</v>
      </c>
      <c r="J14" s="85">
        <v>69.838217282120155</v>
      </c>
      <c r="K14" s="86">
        <v>61.586755646817252</v>
      </c>
      <c r="L14" s="60">
        <v>69.594747150475385</v>
      </c>
      <c r="N14" s="38">
        <v>7</v>
      </c>
      <c r="O14" s="38">
        <v>4</v>
      </c>
    </row>
    <row r="15" spans="1:15" x14ac:dyDescent="0.2">
      <c r="A15" s="124"/>
      <c r="B15" s="237">
        <f>'1) Claims Notified'!B15</f>
        <v>2008</v>
      </c>
      <c r="C15" s="83">
        <v>69.46030610931416</v>
      </c>
      <c r="D15" s="84">
        <v>65.694999681138611</v>
      </c>
      <c r="E15" s="84">
        <v>73.320046296724072</v>
      </c>
      <c r="F15" s="84">
        <v>71.921363564743459</v>
      </c>
      <c r="G15" s="84">
        <v>69.413270341592792</v>
      </c>
      <c r="H15" s="31">
        <v>71.157593141855131</v>
      </c>
      <c r="I15" s="84">
        <v>71.657302964595985</v>
      </c>
      <c r="J15" s="85">
        <v>70.938923289214387</v>
      </c>
      <c r="K15" s="86">
        <v>47.978613651919602</v>
      </c>
      <c r="L15" s="60">
        <v>70.443331164829942</v>
      </c>
      <c r="N15" s="38">
        <v>7</v>
      </c>
      <c r="O15" s="38">
        <v>5</v>
      </c>
    </row>
    <row r="16" spans="1:15" x14ac:dyDescent="0.2">
      <c r="A16" s="124"/>
      <c r="B16" s="237">
        <f>'1) Claims Notified'!B16</f>
        <v>2009</v>
      </c>
      <c r="C16" s="83">
        <v>70.770608986834219</v>
      </c>
      <c r="D16" s="84">
        <v>68.154680544338973</v>
      </c>
      <c r="E16" s="84">
        <v>73.771098939095765</v>
      </c>
      <c r="F16" s="84">
        <v>73.966349600767956</v>
      </c>
      <c r="G16" s="84">
        <v>70.44758779744096</v>
      </c>
      <c r="H16" s="31">
        <v>71.432264515624098</v>
      </c>
      <c r="I16" s="84">
        <v>72.304349162652215</v>
      </c>
      <c r="J16" s="85">
        <v>71.392191137417214</v>
      </c>
      <c r="K16" s="86">
        <v>53.473038121596289</v>
      </c>
      <c r="L16" s="60">
        <v>71.232628532995619</v>
      </c>
      <c r="N16" s="38">
        <v>7</v>
      </c>
      <c r="O16" s="38">
        <v>5</v>
      </c>
    </row>
    <row r="17" spans="1:15" x14ac:dyDescent="0.2">
      <c r="A17" s="124"/>
      <c r="B17" s="237">
        <f>'1) Claims Notified'!B17</f>
        <v>2010</v>
      </c>
      <c r="C17" s="83">
        <v>70.073391620685555</v>
      </c>
      <c r="D17" s="84">
        <v>69.135238484548893</v>
      </c>
      <c r="E17" s="84">
        <v>74.003835474948659</v>
      </c>
      <c r="F17" s="84">
        <v>73.401748747027412</v>
      </c>
      <c r="G17" s="84">
        <v>70.534502998762292</v>
      </c>
      <c r="H17" s="31">
        <v>71.584875375867327</v>
      </c>
      <c r="I17" s="84">
        <v>72.768383770538492</v>
      </c>
      <c r="J17" s="85">
        <v>71.639038927576593</v>
      </c>
      <c r="K17" s="86">
        <v>64.415649374581605</v>
      </c>
      <c r="L17" s="60">
        <v>71.47964761497154</v>
      </c>
      <c r="N17" s="38">
        <v>7</v>
      </c>
      <c r="O17" s="38">
        <v>5</v>
      </c>
    </row>
    <row r="18" spans="1:15" x14ac:dyDescent="0.2">
      <c r="A18" s="124"/>
      <c r="B18" s="237">
        <f>'1) Claims Notified'!B18</f>
        <v>2011</v>
      </c>
      <c r="C18" s="83">
        <v>71.112812040866856</v>
      </c>
      <c r="D18" s="84">
        <v>68.566694133197004</v>
      </c>
      <c r="E18" s="84">
        <v>74.16143123464235</v>
      </c>
      <c r="F18" s="84">
        <v>74.301363079746622</v>
      </c>
      <c r="G18" s="84">
        <v>70.75188812006904</v>
      </c>
      <c r="H18" s="31">
        <v>71.611606623890339</v>
      </c>
      <c r="I18" s="84">
        <v>72.890791288577489</v>
      </c>
      <c r="J18" s="85">
        <v>71.872058658250594</v>
      </c>
      <c r="K18" s="86">
        <v>60.411565569676455</v>
      </c>
      <c r="L18" s="60">
        <v>71.73873047769689</v>
      </c>
      <c r="N18" s="38">
        <v>7</v>
      </c>
      <c r="O18" s="38">
        <v>5</v>
      </c>
    </row>
    <row r="19" spans="1:15" x14ac:dyDescent="0.2">
      <c r="A19" s="124"/>
      <c r="B19" s="237">
        <f>'1) Claims Notified'!B19</f>
        <v>2012</v>
      </c>
      <c r="C19" s="83">
        <v>71.623188915051756</v>
      </c>
      <c r="D19" s="84">
        <v>69.553508506454037</v>
      </c>
      <c r="E19" s="84">
        <v>73.972717471012714</v>
      </c>
      <c r="F19" s="84">
        <v>74.238076324881732</v>
      </c>
      <c r="G19" s="84">
        <v>71.003874956302752</v>
      </c>
      <c r="H19" s="31">
        <v>71.471513451229711</v>
      </c>
      <c r="I19" s="84">
        <v>73.406924167832017</v>
      </c>
      <c r="J19" s="85">
        <v>72.014531732459801</v>
      </c>
      <c r="K19" s="86">
        <v>60.59334065000354</v>
      </c>
      <c r="L19" s="60">
        <v>71.945564157511924</v>
      </c>
      <c r="N19" s="38">
        <v>7</v>
      </c>
      <c r="O19" s="38">
        <v>5</v>
      </c>
    </row>
    <row r="20" spans="1:15" x14ac:dyDescent="0.2">
      <c r="A20" s="124"/>
      <c r="B20" s="237">
        <f>'1) Claims Notified'!B20</f>
        <v>2013</v>
      </c>
      <c r="C20" s="83">
        <v>72.079349324289794</v>
      </c>
      <c r="D20" s="84">
        <v>70.011050881918223</v>
      </c>
      <c r="E20" s="84">
        <v>75.143787274974031</v>
      </c>
      <c r="F20" s="84">
        <v>74.42130759940909</v>
      </c>
      <c r="G20" s="84">
        <v>72.544896089504817</v>
      </c>
      <c r="H20" s="31">
        <v>72.384854299798221</v>
      </c>
      <c r="I20" s="84">
        <v>73.59815267495739</v>
      </c>
      <c r="J20" s="85">
        <v>72.680260939074984</v>
      </c>
      <c r="K20" s="86">
        <v>59.833333333333343</v>
      </c>
      <c r="L20" s="60">
        <v>72.531978617046775</v>
      </c>
      <c r="N20" s="38">
        <v>7</v>
      </c>
      <c r="O20" s="38">
        <v>5</v>
      </c>
    </row>
    <row r="21" spans="1:15" x14ac:dyDescent="0.2">
      <c r="A21" s="124"/>
      <c r="B21" s="237">
        <f>'1) Claims Notified'!B21</f>
        <v>2014</v>
      </c>
      <c r="C21" s="83">
        <v>72.344635673320113</v>
      </c>
      <c r="D21" s="84">
        <v>70.868632990711873</v>
      </c>
      <c r="E21" s="84">
        <v>75.235373663971316</v>
      </c>
      <c r="F21" s="84">
        <v>74.880346462489129</v>
      </c>
      <c r="G21" s="84">
        <v>71.754619742562028</v>
      </c>
      <c r="H21" s="31">
        <v>72.562848647473103</v>
      </c>
      <c r="I21" s="84">
        <v>74.243076708834607</v>
      </c>
      <c r="J21" s="85">
        <v>73.06757004920216</v>
      </c>
      <c r="K21" s="86">
        <v>69.833333333333329</v>
      </c>
      <c r="L21" s="60">
        <v>72.975341041798202</v>
      </c>
      <c r="N21" s="38">
        <v>7</v>
      </c>
      <c r="O21" s="38">
        <v>5</v>
      </c>
    </row>
    <row r="22" spans="1:15" x14ac:dyDescent="0.2">
      <c r="A22" s="124"/>
      <c r="B22" s="237">
        <f>'1) Claims Notified'!B22</f>
        <v>2015</v>
      </c>
      <c r="C22" s="83">
        <v>72.043968164571652</v>
      </c>
      <c r="D22" s="84">
        <v>71.581484922181659</v>
      </c>
      <c r="E22" s="84">
        <v>75.590958116719648</v>
      </c>
      <c r="F22" s="84">
        <v>74.997661947336056</v>
      </c>
      <c r="G22" s="84">
        <v>72.428500654799407</v>
      </c>
      <c r="H22" s="31">
        <v>73.058965032824688</v>
      </c>
      <c r="I22" s="84">
        <v>74.46575748280857</v>
      </c>
      <c r="J22" s="85">
        <v>73.424803141990736</v>
      </c>
      <c r="K22" s="86">
        <v>71.125</v>
      </c>
      <c r="L22" s="60">
        <v>73.310455954163984</v>
      </c>
      <c r="N22" s="38">
        <v>7</v>
      </c>
      <c r="O22" s="38">
        <v>5</v>
      </c>
    </row>
    <row r="23" spans="1:15" x14ac:dyDescent="0.2">
      <c r="A23" s="124"/>
      <c r="B23" s="237">
        <f>'1) Claims Notified'!B23</f>
        <v>2016</v>
      </c>
      <c r="C23" s="83">
        <v>73.463040457427624</v>
      </c>
      <c r="D23" s="84">
        <v>72.365247759662182</v>
      </c>
      <c r="E23" s="84">
        <v>76.43244780242874</v>
      </c>
      <c r="F23" s="84">
        <v>76.874330146355788</v>
      </c>
      <c r="G23" s="84">
        <v>73.762698756787856</v>
      </c>
      <c r="H23" s="31">
        <v>73.91839367696673</v>
      </c>
      <c r="I23" s="84">
        <v>75.088100169312312</v>
      </c>
      <c r="J23" s="85">
        <v>74.18711587827471</v>
      </c>
      <c r="K23" s="86" t="s">
        <v>104</v>
      </c>
      <c r="L23" s="60">
        <v>74.128447012863802</v>
      </c>
      <c r="N23" s="38">
        <v>7</v>
      </c>
      <c r="O23" s="38">
        <v>5</v>
      </c>
    </row>
    <row r="24" spans="1:15" x14ac:dyDescent="0.2">
      <c r="A24" s="124"/>
      <c r="B24" s="237">
        <f>'1) Claims Notified'!B24</f>
        <v>2017</v>
      </c>
      <c r="C24" s="83">
        <v>73.858725564150518</v>
      </c>
      <c r="D24" s="84">
        <v>72.060136275941232</v>
      </c>
      <c r="E24" s="84">
        <v>76.517754728164817</v>
      </c>
      <c r="F24" s="84">
        <v>76.485090011014478</v>
      </c>
      <c r="G24" s="84">
        <v>73.830900673497524</v>
      </c>
      <c r="H24" s="31">
        <v>73.572580378372962</v>
      </c>
      <c r="I24" s="84">
        <v>75.094497227494386</v>
      </c>
      <c r="J24" s="85">
        <v>73.902965046583617</v>
      </c>
      <c r="K24" s="86">
        <v>78.930748480090188</v>
      </c>
      <c r="L24" s="60">
        <v>73.85968708419361</v>
      </c>
      <c r="N24" s="38">
        <v>7</v>
      </c>
      <c r="O24" s="38">
        <v>5</v>
      </c>
    </row>
    <row r="25" spans="1:15" x14ac:dyDescent="0.2">
      <c r="A25" s="124"/>
      <c r="B25" s="238">
        <f>'1) Claims Notified'!B25</f>
        <v>2018</v>
      </c>
      <c r="C25" s="83">
        <v>74.379246955672983</v>
      </c>
      <c r="D25" s="87">
        <v>73.284713812114035</v>
      </c>
      <c r="E25" s="87">
        <v>76.876392206331786</v>
      </c>
      <c r="F25" s="87">
        <v>76.277165195778267</v>
      </c>
      <c r="G25" s="87">
        <v>74.604571446962908</v>
      </c>
      <c r="H25" s="45">
        <v>74.696390764660066</v>
      </c>
      <c r="I25" s="87">
        <v>76.129585439361989</v>
      </c>
      <c r="J25" s="88">
        <v>75.108374411993012</v>
      </c>
      <c r="K25" s="89">
        <v>78.969199178644757</v>
      </c>
      <c r="L25" s="61">
        <v>75.023658130731832</v>
      </c>
      <c r="N25" s="39">
        <v>7</v>
      </c>
      <c r="O25" s="39">
        <v>5</v>
      </c>
    </row>
    <row r="26" spans="1:15" x14ac:dyDescent="0.2">
      <c r="A26" s="124"/>
      <c r="B26" s="240" t="s">
        <v>83</v>
      </c>
      <c r="C26" s="66">
        <v>69.567448271831068</v>
      </c>
      <c r="D26" s="63">
        <v>68.126077151021931</v>
      </c>
      <c r="E26" s="64">
        <v>72.340872957556556</v>
      </c>
      <c r="F26" s="64">
        <v>73.00084723218302</v>
      </c>
      <c r="G26" s="64">
        <v>68.782720282793676</v>
      </c>
      <c r="H26" s="66">
        <v>69.654910848623942</v>
      </c>
      <c r="I26" s="65">
        <v>71.543268072057543</v>
      </c>
      <c r="J26" s="64">
        <v>69.976145954931241</v>
      </c>
      <c r="K26" s="64">
        <v>64.299095140118467</v>
      </c>
      <c r="L26" s="62">
        <v>69.74531086194223</v>
      </c>
      <c r="O26" s="77"/>
    </row>
    <row r="27" spans="1:15" x14ac:dyDescent="0.2">
      <c r="A27" s="124"/>
      <c r="B27" s="241"/>
      <c r="C27" s="33"/>
      <c r="D27" s="33"/>
      <c r="E27" s="33"/>
      <c r="F27" s="33"/>
      <c r="G27" s="33"/>
      <c r="H27" s="33"/>
      <c r="I27" s="33"/>
      <c r="J27" s="33"/>
      <c r="K27" s="33"/>
      <c r="L27" s="33"/>
    </row>
    <row r="28" spans="1:15" x14ac:dyDescent="0.2">
      <c r="A28" s="124"/>
      <c r="B28" s="124"/>
      <c r="C28" s="124"/>
      <c r="D28" s="124"/>
      <c r="E28" s="124"/>
      <c r="F28" s="124"/>
      <c r="G28" s="124"/>
      <c r="H28" s="124"/>
      <c r="I28" s="124"/>
      <c r="J28" s="124"/>
      <c r="K28" s="124"/>
      <c r="L28" s="124"/>
    </row>
    <row r="29" spans="1:15" x14ac:dyDescent="0.2">
      <c r="B29" s="2"/>
    </row>
    <row r="30" spans="1:15" x14ac:dyDescent="0.2">
      <c r="B30" s="2" t="s">
        <v>12</v>
      </c>
    </row>
    <row r="31" spans="1:15" x14ac:dyDescent="0.2">
      <c r="B31" s="1" t="s">
        <v>15</v>
      </c>
    </row>
    <row r="32" spans="1:15" x14ac:dyDescent="0.2">
      <c r="B32" s="1" t="s">
        <v>16</v>
      </c>
    </row>
    <row r="33" spans="2:7" x14ac:dyDescent="0.2">
      <c r="B33" s="157" t="s">
        <v>63</v>
      </c>
      <c r="C33" s="158">
        <v>0.73896329174545416</v>
      </c>
      <c r="D33" s="159" t="s">
        <v>100</v>
      </c>
      <c r="E33" s="159" t="s">
        <v>101</v>
      </c>
      <c r="F33" s="159"/>
      <c r="G33" s="160"/>
    </row>
    <row r="34" spans="2:7" x14ac:dyDescent="0.2">
      <c r="B34" s="161"/>
      <c r="C34" s="164">
        <v>0.49791666666666667</v>
      </c>
      <c r="D34" s="162"/>
      <c r="E34" s="162" t="s">
        <v>102</v>
      </c>
      <c r="F34" s="162"/>
      <c r="G34" s="163"/>
    </row>
    <row r="35" spans="2:7" x14ac:dyDescent="0.2"/>
    <row r="36" spans="2:7" hidden="1" x14ac:dyDescent="0.2"/>
    <row r="37" spans="2:7" hidden="1" x14ac:dyDescent="0.2"/>
    <row r="38" spans="2:7" hidden="1" x14ac:dyDescent="0.2"/>
    <row r="39" spans="2:7" hidden="1" x14ac:dyDescent="0.2"/>
    <row r="40" spans="2:7" hidden="1" x14ac:dyDescent="0.2"/>
    <row r="41" spans="2:7" hidden="1" x14ac:dyDescent="0.2"/>
    <row r="42" spans="2:7" hidden="1" x14ac:dyDescent="0.2"/>
    <row r="43" spans="2:7" hidden="1" x14ac:dyDescent="0.2"/>
    <row r="44" spans="2:7" hidden="1" x14ac:dyDescent="0.2"/>
    <row r="45" spans="2:7" hidden="1" x14ac:dyDescent="0.2"/>
    <row r="46" spans="2:7" hidden="1" x14ac:dyDescent="0.2"/>
    <row r="47" spans="2:7" hidden="1" x14ac:dyDescent="0.2"/>
    <row r="48" spans="2:7"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sheetData>
  <sheetProtection sheet="1" objects="1" scenarios="1"/>
  <mergeCells count="1">
    <mergeCell ref="B4:L4"/>
  </mergeCells>
  <phoneticPr fontId="4" type="noConversion"/>
  <pageMargins left="0.78740157480314965" right="0.78740157480314965" top="0.78740157480314965" bottom="0.78740157480314965" header="0.51181102362204722" footer="0.51181102362204722"/>
  <pageSetup paperSize="9" scale="68" orientation="landscape" r:id="rId1"/>
  <headerFooter alignWithMargins="0">
    <oddHeader xml:space="preserve">&amp;L </oddHeader>
    <oddFooter xml:space="preserve">&amp;L&amp;F, &amp;A&amp;R </oddFooter>
  </headerFooter>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FFFF00"/>
    <pageSetUpPr autoPageBreaks="0" fitToPage="1"/>
  </sheetPr>
  <dimension ref="A1:X90"/>
  <sheetViews>
    <sheetView showGridLines="0" showRowColHeaders="0" zoomScale="70" zoomScaleNormal="70" workbookViewId="0"/>
  </sheetViews>
  <sheetFormatPr defaultColWidth="0" defaultRowHeight="12.75" zeroHeight="1" x14ac:dyDescent="0.2"/>
  <cols>
    <col min="1" max="1" width="3.7109375" style="6" customWidth="1"/>
    <col min="2" max="2" width="11.85546875" style="72" customWidth="1"/>
    <col min="3" max="5" width="13.5703125" style="72" customWidth="1"/>
    <col min="6" max="6" width="16.5703125" style="72" customWidth="1"/>
    <col min="7" max="9" width="12.7109375" style="72" customWidth="1"/>
    <col min="10" max="10" width="16.85546875" style="72" bestFit="1" customWidth="1"/>
    <col min="11" max="11" width="19" style="72" customWidth="1"/>
    <col min="12" max="15" width="13.28515625" style="72" customWidth="1"/>
    <col min="16" max="16" width="16.85546875" style="72" bestFit="1" customWidth="1"/>
    <col min="17" max="20" width="15.7109375" style="72" customWidth="1"/>
    <col min="21" max="21" width="17.7109375" style="72" customWidth="1"/>
    <col min="22" max="22" width="4.28515625" style="72" customWidth="1"/>
    <col min="23" max="23" width="12.7109375" style="72" customWidth="1"/>
    <col min="24" max="24" width="4.140625" style="72" customWidth="1"/>
    <col min="25" max="16384" width="9.140625" style="72" hidden="1"/>
  </cols>
  <sheetData>
    <row r="1" spans="1:23" ht="15.75" x14ac:dyDescent="0.25">
      <c r="A1" s="46" t="s">
        <v>71</v>
      </c>
      <c r="H1" s="136"/>
    </row>
    <row r="2" spans="1:23" x14ac:dyDescent="0.2">
      <c r="A2" s="40"/>
    </row>
    <row r="3" spans="1:23" x14ac:dyDescent="0.2">
      <c r="A3" s="40"/>
    </row>
    <row r="4" spans="1:23" ht="29.25" customHeight="1" x14ac:dyDescent="0.2">
      <c r="C4" s="268" t="s">
        <v>86</v>
      </c>
      <c r="D4" s="269"/>
      <c r="E4" s="269"/>
      <c r="F4" s="270"/>
      <c r="G4" s="268" t="s">
        <v>87</v>
      </c>
      <c r="H4" s="269"/>
      <c r="I4" s="269"/>
      <c r="J4" s="270"/>
      <c r="K4" s="271" t="s">
        <v>40</v>
      </c>
      <c r="L4" s="268" t="s">
        <v>88</v>
      </c>
      <c r="M4" s="269"/>
      <c r="N4" s="269"/>
      <c r="O4" s="269"/>
      <c r="P4" s="270"/>
      <c r="Q4" s="268" t="s">
        <v>89</v>
      </c>
      <c r="R4" s="269"/>
      <c r="S4" s="269"/>
      <c r="T4" s="269"/>
      <c r="U4" s="270"/>
    </row>
    <row r="5" spans="1:23" ht="43.35" customHeight="1" x14ac:dyDescent="0.2">
      <c r="A5" s="124"/>
      <c r="B5" s="137" t="s">
        <v>0</v>
      </c>
      <c r="C5" s="138" t="s">
        <v>41</v>
      </c>
      <c r="D5" s="21" t="s">
        <v>42</v>
      </c>
      <c r="E5" s="21" t="s">
        <v>43</v>
      </c>
      <c r="F5" s="75" t="s">
        <v>44</v>
      </c>
      <c r="G5" s="138" t="s">
        <v>45</v>
      </c>
      <c r="H5" s="21" t="s">
        <v>46</v>
      </c>
      <c r="I5" s="21" t="s">
        <v>43</v>
      </c>
      <c r="J5" s="75" t="s">
        <v>44</v>
      </c>
      <c r="K5" s="272"/>
      <c r="L5" s="138" t="s">
        <v>47</v>
      </c>
      <c r="M5" s="21" t="s">
        <v>48</v>
      </c>
      <c r="N5" s="21" t="s">
        <v>49</v>
      </c>
      <c r="O5" s="21" t="s">
        <v>43</v>
      </c>
      <c r="P5" s="75" t="s">
        <v>44</v>
      </c>
      <c r="Q5" s="138" t="s">
        <v>47</v>
      </c>
      <c r="R5" s="21" t="s">
        <v>48</v>
      </c>
      <c r="S5" s="21" t="s">
        <v>49</v>
      </c>
      <c r="T5" s="21" t="s">
        <v>43</v>
      </c>
      <c r="U5" s="75" t="s">
        <v>44</v>
      </c>
      <c r="W5" s="49" t="s">
        <v>72</v>
      </c>
    </row>
    <row r="6" spans="1:23" s="196" customFormat="1" x14ac:dyDescent="0.2">
      <c r="A6" s="204"/>
      <c r="B6" s="236">
        <f>'1) Claims Notified'!B6</f>
        <v>1999</v>
      </c>
      <c r="C6" s="205">
        <v>36</v>
      </c>
      <c r="D6" s="206">
        <v>104</v>
      </c>
      <c r="E6" s="206">
        <f t="shared" ref="E6:E25" si="0">F6-SUM(C6:D6)</f>
        <v>628</v>
      </c>
      <c r="F6" s="207">
        <f>'1) Claims Notified'!$I6</f>
        <v>768</v>
      </c>
      <c r="G6" s="206">
        <v>91</v>
      </c>
      <c r="H6" s="206">
        <v>2</v>
      </c>
      <c r="I6" s="206">
        <f t="shared" ref="I6:I25" si="1">J6-SUM(G6:H6)</f>
        <v>675</v>
      </c>
      <c r="J6" s="207">
        <f>'1) Claims Notified'!$I6</f>
        <v>768</v>
      </c>
      <c r="K6" s="208"/>
      <c r="L6" s="206">
        <v>39</v>
      </c>
      <c r="M6" s="206">
        <v>1</v>
      </c>
      <c r="N6" s="206">
        <v>1</v>
      </c>
      <c r="O6" s="206">
        <f>P6-SUM(L6:N6)</f>
        <v>727</v>
      </c>
      <c r="P6" s="207">
        <f>'1) Claims Notified'!$I6</f>
        <v>768</v>
      </c>
      <c r="Q6" s="206">
        <v>1834065.39</v>
      </c>
      <c r="R6" s="206">
        <v>25527.22</v>
      </c>
      <c r="S6" s="206">
        <v>99178.46</v>
      </c>
      <c r="T6" s="206">
        <f t="shared" ref="T6:T25" si="2">U6-SUM(Q6:S6)</f>
        <v>31617721.799999997</v>
      </c>
      <c r="U6" s="207">
        <f>'6) Incurred (NY)'!$I6</f>
        <v>33576492.869999997</v>
      </c>
      <c r="W6" s="209">
        <v>4</v>
      </c>
    </row>
    <row r="7" spans="1:23" x14ac:dyDescent="0.2">
      <c r="A7" s="124"/>
      <c r="B7" s="237">
        <f>'1) Claims Notified'!B7</f>
        <v>2000</v>
      </c>
      <c r="C7" s="78">
        <v>48</v>
      </c>
      <c r="D7" s="79">
        <v>136</v>
      </c>
      <c r="E7" s="79">
        <f t="shared" si="0"/>
        <v>658</v>
      </c>
      <c r="F7" s="73">
        <f>'1) Claims Notified'!$I7</f>
        <v>842</v>
      </c>
      <c r="G7" s="79">
        <v>178</v>
      </c>
      <c r="H7" s="79">
        <v>8</v>
      </c>
      <c r="I7" s="79">
        <f t="shared" si="1"/>
        <v>656</v>
      </c>
      <c r="J7" s="73">
        <f>'1) Claims Notified'!$I7</f>
        <v>842</v>
      </c>
      <c r="K7" s="76"/>
      <c r="L7" s="79">
        <v>73</v>
      </c>
      <c r="M7" s="79">
        <v>5</v>
      </c>
      <c r="N7" s="79">
        <v>2</v>
      </c>
      <c r="O7" s="79">
        <f t="shared" ref="O7:O25" si="3">P7-SUM(L7:N7)</f>
        <v>762</v>
      </c>
      <c r="P7" s="73">
        <f>'1) Claims Notified'!$I7</f>
        <v>842</v>
      </c>
      <c r="Q7" s="79">
        <v>3765983.0100000012</v>
      </c>
      <c r="R7" s="79">
        <v>324280.15000000002</v>
      </c>
      <c r="S7" s="79">
        <v>29714.720000000001</v>
      </c>
      <c r="T7" s="79">
        <f t="shared" si="2"/>
        <v>39404366.179999985</v>
      </c>
      <c r="U7" s="73">
        <f>'6) Incurred (NY)'!$I7</f>
        <v>43524344.059999987</v>
      </c>
      <c r="W7" s="50">
        <v>4</v>
      </c>
    </row>
    <row r="8" spans="1:23" x14ac:dyDescent="0.2">
      <c r="A8" s="124"/>
      <c r="B8" s="237">
        <f>'1) Claims Notified'!B8</f>
        <v>2001</v>
      </c>
      <c r="C8" s="78">
        <v>45</v>
      </c>
      <c r="D8" s="79">
        <v>164</v>
      </c>
      <c r="E8" s="79">
        <f t="shared" si="0"/>
        <v>672</v>
      </c>
      <c r="F8" s="73">
        <f>'1) Claims Notified'!$I8</f>
        <v>881</v>
      </c>
      <c r="G8" s="79">
        <v>210</v>
      </c>
      <c r="H8" s="79">
        <v>6</v>
      </c>
      <c r="I8" s="79">
        <f t="shared" si="1"/>
        <v>665</v>
      </c>
      <c r="J8" s="73">
        <f>'1) Claims Notified'!$I8</f>
        <v>881</v>
      </c>
      <c r="K8" s="76"/>
      <c r="L8" s="79">
        <v>88</v>
      </c>
      <c r="M8" s="79">
        <v>6</v>
      </c>
      <c r="N8" s="79">
        <v>2</v>
      </c>
      <c r="O8" s="79">
        <f t="shared" si="3"/>
        <v>785</v>
      </c>
      <c r="P8" s="73">
        <f>'1) Claims Notified'!$I8</f>
        <v>881</v>
      </c>
      <c r="Q8" s="79">
        <v>4792400.6600000011</v>
      </c>
      <c r="R8" s="79">
        <v>363809.26</v>
      </c>
      <c r="S8" s="79">
        <v>191996.38</v>
      </c>
      <c r="T8" s="79">
        <f t="shared" si="2"/>
        <v>43855487.849999994</v>
      </c>
      <c r="U8" s="73">
        <f>'6) Incurred (NY)'!$I8</f>
        <v>49203694.149999999</v>
      </c>
      <c r="W8" s="50">
        <v>4</v>
      </c>
    </row>
    <row r="9" spans="1:23" x14ac:dyDescent="0.2">
      <c r="A9" s="124"/>
      <c r="B9" s="237">
        <f>'1) Claims Notified'!B9</f>
        <v>2002</v>
      </c>
      <c r="C9" s="78">
        <v>47</v>
      </c>
      <c r="D9" s="79">
        <v>165</v>
      </c>
      <c r="E9" s="79">
        <f t="shared" si="0"/>
        <v>670</v>
      </c>
      <c r="F9" s="73">
        <f>'1) Claims Notified'!$I9</f>
        <v>882</v>
      </c>
      <c r="G9" s="79">
        <v>203</v>
      </c>
      <c r="H9" s="79">
        <v>6</v>
      </c>
      <c r="I9" s="79">
        <f t="shared" si="1"/>
        <v>673</v>
      </c>
      <c r="J9" s="73">
        <f>'1) Claims Notified'!$I9</f>
        <v>882</v>
      </c>
      <c r="K9" s="76"/>
      <c r="L9" s="79">
        <v>101</v>
      </c>
      <c r="M9" s="79">
        <v>9</v>
      </c>
      <c r="N9" s="79">
        <v>2</v>
      </c>
      <c r="O9" s="79">
        <f t="shared" si="3"/>
        <v>770</v>
      </c>
      <c r="P9" s="73">
        <f>'1) Claims Notified'!$I9</f>
        <v>882</v>
      </c>
      <c r="Q9" s="79">
        <v>4995850.8199999994</v>
      </c>
      <c r="R9" s="79">
        <v>352471.52</v>
      </c>
      <c r="S9" s="79">
        <v>141780.75</v>
      </c>
      <c r="T9" s="79">
        <f t="shared" si="2"/>
        <v>43838147.590000004</v>
      </c>
      <c r="U9" s="73">
        <f>'6) Incurred (NY)'!$I9</f>
        <v>49328250.680000007</v>
      </c>
      <c r="W9" s="50">
        <v>4</v>
      </c>
    </row>
    <row r="10" spans="1:23" x14ac:dyDescent="0.2">
      <c r="A10" s="124"/>
      <c r="B10" s="237">
        <f>'1) Claims Notified'!B10</f>
        <v>2003</v>
      </c>
      <c r="C10" s="78">
        <v>97</v>
      </c>
      <c r="D10" s="79">
        <v>235</v>
      </c>
      <c r="E10" s="79">
        <f t="shared" si="0"/>
        <v>967</v>
      </c>
      <c r="F10" s="73">
        <f>'1) Claims Notified'!$I10</f>
        <v>1299</v>
      </c>
      <c r="G10" s="79">
        <v>310</v>
      </c>
      <c r="H10" s="79">
        <v>7</v>
      </c>
      <c r="I10" s="79">
        <f t="shared" si="1"/>
        <v>982</v>
      </c>
      <c r="J10" s="73">
        <f>'1) Claims Notified'!$I10</f>
        <v>1299</v>
      </c>
      <c r="K10" s="76"/>
      <c r="L10" s="79">
        <v>114</v>
      </c>
      <c r="M10" s="79">
        <v>4</v>
      </c>
      <c r="N10" s="79">
        <v>8</v>
      </c>
      <c r="O10" s="79">
        <f t="shared" si="3"/>
        <v>1173</v>
      </c>
      <c r="P10" s="73">
        <f>'1) Claims Notified'!$I10</f>
        <v>1299</v>
      </c>
      <c r="Q10" s="79">
        <v>6003516.5700000003</v>
      </c>
      <c r="R10" s="79">
        <v>132263.54</v>
      </c>
      <c r="S10" s="79">
        <v>430455.08</v>
      </c>
      <c r="T10" s="79">
        <f t="shared" si="2"/>
        <v>68885400.377494872</v>
      </c>
      <c r="U10" s="73">
        <f>'6) Incurred (NY)'!$I10</f>
        <v>75451635.567494869</v>
      </c>
      <c r="W10" s="50">
        <v>5</v>
      </c>
    </row>
    <row r="11" spans="1:23" x14ac:dyDescent="0.2">
      <c r="A11" s="124"/>
      <c r="B11" s="237">
        <f>'1) Claims Notified'!B11</f>
        <v>2004</v>
      </c>
      <c r="C11" s="78">
        <v>121</v>
      </c>
      <c r="D11" s="79">
        <v>215</v>
      </c>
      <c r="E11" s="79">
        <f t="shared" si="0"/>
        <v>950</v>
      </c>
      <c r="F11" s="73">
        <f>'1) Claims Notified'!$I11</f>
        <v>1286</v>
      </c>
      <c r="G11" s="79">
        <v>374</v>
      </c>
      <c r="H11" s="79">
        <v>18</v>
      </c>
      <c r="I11" s="79">
        <f t="shared" si="1"/>
        <v>894</v>
      </c>
      <c r="J11" s="73">
        <f>'1) Claims Notified'!$I11</f>
        <v>1286</v>
      </c>
      <c r="K11" s="76"/>
      <c r="L11" s="79">
        <v>170</v>
      </c>
      <c r="M11" s="79">
        <v>10</v>
      </c>
      <c r="N11" s="79">
        <v>6</v>
      </c>
      <c r="O11" s="79">
        <f t="shared" si="3"/>
        <v>1100</v>
      </c>
      <c r="P11" s="73">
        <f>'1) Claims Notified'!$I11</f>
        <v>1286</v>
      </c>
      <c r="Q11" s="79">
        <v>9009285.9200000018</v>
      </c>
      <c r="R11" s="79">
        <v>484647.65000000008</v>
      </c>
      <c r="S11" s="79">
        <v>313992</v>
      </c>
      <c r="T11" s="79">
        <f t="shared" si="2"/>
        <v>64317324.87106701</v>
      </c>
      <c r="U11" s="73">
        <f>'6) Incurred (NY)'!$I11</f>
        <v>74125250.44106701</v>
      </c>
      <c r="W11" s="50">
        <v>5</v>
      </c>
    </row>
    <row r="12" spans="1:23" x14ac:dyDescent="0.2">
      <c r="A12" s="124"/>
      <c r="B12" s="237">
        <f>'1) Claims Notified'!B12</f>
        <v>2005</v>
      </c>
      <c r="C12" s="78">
        <v>113</v>
      </c>
      <c r="D12" s="79">
        <v>232</v>
      </c>
      <c r="E12" s="79">
        <f t="shared" si="0"/>
        <v>951</v>
      </c>
      <c r="F12" s="73">
        <f>'1) Claims Notified'!$I12</f>
        <v>1296</v>
      </c>
      <c r="G12" s="79">
        <v>485</v>
      </c>
      <c r="H12" s="79">
        <v>15</v>
      </c>
      <c r="I12" s="79">
        <f t="shared" si="1"/>
        <v>796</v>
      </c>
      <c r="J12" s="73">
        <f>'1) Claims Notified'!$I12</f>
        <v>1296</v>
      </c>
      <c r="K12" s="76"/>
      <c r="L12" s="79">
        <v>183</v>
      </c>
      <c r="M12" s="79">
        <v>18</v>
      </c>
      <c r="N12" s="79">
        <v>7</v>
      </c>
      <c r="O12" s="79">
        <f t="shared" si="3"/>
        <v>1088</v>
      </c>
      <c r="P12" s="73">
        <f>'1) Claims Notified'!$I12</f>
        <v>1296</v>
      </c>
      <c r="Q12" s="79">
        <v>9895408.6100000087</v>
      </c>
      <c r="R12" s="79">
        <v>831013.73</v>
      </c>
      <c r="S12" s="79">
        <v>164514.02000000002</v>
      </c>
      <c r="T12" s="79">
        <f t="shared" si="2"/>
        <v>72257864.719999984</v>
      </c>
      <c r="U12" s="73">
        <f>'6) Incurred (NY)'!$I12</f>
        <v>83148801.079999998</v>
      </c>
      <c r="W12" s="50">
        <v>5</v>
      </c>
    </row>
    <row r="13" spans="1:23" x14ac:dyDescent="0.2">
      <c r="A13" s="124"/>
      <c r="B13" s="237">
        <f>'1) Claims Notified'!B13</f>
        <v>2006</v>
      </c>
      <c r="C13" s="78">
        <v>91</v>
      </c>
      <c r="D13" s="79">
        <v>353</v>
      </c>
      <c r="E13" s="79">
        <f t="shared" si="0"/>
        <v>1286</v>
      </c>
      <c r="F13" s="73">
        <f>'1) Claims Notified'!$I13</f>
        <v>1730</v>
      </c>
      <c r="G13" s="79">
        <v>622</v>
      </c>
      <c r="H13" s="79">
        <v>21</v>
      </c>
      <c r="I13" s="79">
        <f t="shared" si="1"/>
        <v>1087</v>
      </c>
      <c r="J13" s="73">
        <f>'1) Claims Notified'!$I13</f>
        <v>1730</v>
      </c>
      <c r="K13" s="76"/>
      <c r="L13" s="79">
        <v>216</v>
      </c>
      <c r="M13" s="79">
        <v>11</v>
      </c>
      <c r="N13" s="79">
        <v>3</v>
      </c>
      <c r="O13" s="79">
        <f t="shared" si="3"/>
        <v>1500</v>
      </c>
      <c r="P13" s="73">
        <f>'1) Claims Notified'!$I13</f>
        <v>1730</v>
      </c>
      <c r="Q13" s="79">
        <v>10065933.520000001</v>
      </c>
      <c r="R13" s="79">
        <v>828344.28</v>
      </c>
      <c r="S13" s="79">
        <v>41738.74</v>
      </c>
      <c r="T13" s="79">
        <f t="shared" si="2"/>
        <v>105922737.3172252</v>
      </c>
      <c r="U13" s="73">
        <f>'6) Incurred (NY)'!$I13</f>
        <v>116858753.85722521</v>
      </c>
      <c r="W13" s="50">
        <v>5</v>
      </c>
    </row>
    <row r="14" spans="1:23" x14ac:dyDescent="0.2">
      <c r="A14" s="124"/>
      <c r="B14" s="237">
        <f>'1) Claims Notified'!B14</f>
        <v>2007</v>
      </c>
      <c r="C14" s="78">
        <v>163</v>
      </c>
      <c r="D14" s="79">
        <v>319</v>
      </c>
      <c r="E14" s="79">
        <f t="shared" si="0"/>
        <v>1439</v>
      </c>
      <c r="F14" s="73">
        <f>'1) Claims Notified'!$I14</f>
        <v>1921</v>
      </c>
      <c r="G14" s="79">
        <v>630</v>
      </c>
      <c r="H14" s="79">
        <v>30</v>
      </c>
      <c r="I14" s="79">
        <f t="shared" si="1"/>
        <v>1261</v>
      </c>
      <c r="J14" s="73">
        <f>'1) Claims Notified'!$I14</f>
        <v>1921</v>
      </c>
      <c r="K14" s="76"/>
      <c r="L14" s="79">
        <v>187</v>
      </c>
      <c r="M14" s="79">
        <v>23</v>
      </c>
      <c r="N14" s="79">
        <v>5</v>
      </c>
      <c r="O14" s="79">
        <f t="shared" si="3"/>
        <v>1706</v>
      </c>
      <c r="P14" s="73">
        <f>'1) Claims Notified'!$I14</f>
        <v>1921</v>
      </c>
      <c r="Q14" s="79">
        <v>10629376.549999999</v>
      </c>
      <c r="R14" s="79">
        <v>1753180.19</v>
      </c>
      <c r="S14" s="79">
        <v>437572.17000000004</v>
      </c>
      <c r="T14" s="79">
        <f t="shared" si="2"/>
        <v>122395369.99445918</v>
      </c>
      <c r="U14" s="73">
        <f>'6) Incurred (NY)'!$I14</f>
        <v>135215498.90445918</v>
      </c>
      <c r="W14" s="50">
        <v>5</v>
      </c>
    </row>
    <row r="15" spans="1:23" x14ac:dyDescent="0.2">
      <c r="A15" s="124"/>
      <c r="B15" s="237">
        <f>'1) Claims Notified'!B15</f>
        <v>2008</v>
      </c>
      <c r="C15" s="78">
        <v>478</v>
      </c>
      <c r="D15" s="79">
        <v>395</v>
      </c>
      <c r="E15" s="79">
        <f t="shared" si="0"/>
        <v>1426</v>
      </c>
      <c r="F15" s="73">
        <f>'1) Claims Notified'!$I15</f>
        <v>2299</v>
      </c>
      <c r="G15" s="79">
        <v>823</v>
      </c>
      <c r="H15" s="79">
        <v>58</v>
      </c>
      <c r="I15" s="79">
        <f t="shared" si="1"/>
        <v>1418</v>
      </c>
      <c r="J15" s="73">
        <f>'1) Claims Notified'!$I15</f>
        <v>2299</v>
      </c>
      <c r="K15" s="76"/>
      <c r="L15" s="79">
        <v>304</v>
      </c>
      <c r="M15" s="79">
        <v>30</v>
      </c>
      <c r="N15" s="79">
        <v>3</v>
      </c>
      <c r="O15" s="79">
        <f t="shared" si="3"/>
        <v>1962</v>
      </c>
      <c r="P15" s="73">
        <f>'1) Claims Notified'!$I15</f>
        <v>2299</v>
      </c>
      <c r="Q15" s="79">
        <v>16211708.689999994</v>
      </c>
      <c r="R15" s="79">
        <v>2226682.2100000004</v>
      </c>
      <c r="S15" s="79">
        <v>142156.22</v>
      </c>
      <c r="T15" s="79">
        <f t="shared" si="2"/>
        <v>143253228.77184063</v>
      </c>
      <c r="U15" s="73">
        <f>'6) Incurred (NY)'!$I15</f>
        <v>161833775.89184064</v>
      </c>
      <c r="W15" s="50">
        <v>5</v>
      </c>
    </row>
    <row r="16" spans="1:23" x14ac:dyDescent="0.2">
      <c r="A16" s="124"/>
      <c r="B16" s="237">
        <f>'1) Claims Notified'!B16</f>
        <v>2009</v>
      </c>
      <c r="C16" s="78">
        <v>562</v>
      </c>
      <c r="D16" s="79">
        <v>361</v>
      </c>
      <c r="E16" s="79">
        <f t="shared" si="0"/>
        <v>1450</v>
      </c>
      <c r="F16" s="73">
        <f>'1) Claims Notified'!$I16</f>
        <v>2373</v>
      </c>
      <c r="G16" s="79">
        <v>891</v>
      </c>
      <c r="H16" s="79">
        <v>44</v>
      </c>
      <c r="I16" s="79">
        <f t="shared" si="1"/>
        <v>1438</v>
      </c>
      <c r="J16" s="73">
        <f>'1) Claims Notified'!$I16</f>
        <v>2373</v>
      </c>
      <c r="K16" s="76"/>
      <c r="L16" s="79">
        <v>315</v>
      </c>
      <c r="M16" s="79">
        <v>19</v>
      </c>
      <c r="N16" s="79">
        <v>8</v>
      </c>
      <c r="O16" s="79">
        <f t="shared" si="3"/>
        <v>2031</v>
      </c>
      <c r="P16" s="73">
        <f>'1) Claims Notified'!$I16</f>
        <v>2373</v>
      </c>
      <c r="Q16" s="79">
        <v>18065389.850000001</v>
      </c>
      <c r="R16" s="79">
        <v>500267.76</v>
      </c>
      <c r="S16" s="79">
        <v>229652.61000000002</v>
      </c>
      <c r="T16" s="79">
        <f t="shared" si="2"/>
        <v>145802603.87374067</v>
      </c>
      <c r="U16" s="73">
        <f>'6) Incurred (NY)'!$I16</f>
        <v>164597914.09374067</v>
      </c>
      <c r="W16" s="50">
        <v>5</v>
      </c>
    </row>
    <row r="17" spans="1:23" x14ac:dyDescent="0.2">
      <c r="A17" s="124"/>
      <c r="B17" s="237">
        <f>'1) Claims Notified'!B17</f>
        <v>2010</v>
      </c>
      <c r="C17" s="78">
        <v>592</v>
      </c>
      <c r="D17" s="79">
        <v>343</v>
      </c>
      <c r="E17" s="79">
        <f t="shared" si="0"/>
        <v>1565</v>
      </c>
      <c r="F17" s="73">
        <f>'1) Claims Notified'!$I17</f>
        <v>2500</v>
      </c>
      <c r="G17" s="79">
        <v>895</v>
      </c>
      <c r="H17" s="79">
        <v>47</v>
      </c>
      <c r="I17" s="79">
        <f t="shared" si="1"/>
        <v>1558</v>
      </c>
      <c r="J17" s="73">
        <f>'1) Claims Notified'!$I17</f>
        <v>2500</v>
      </c>
      <c r="K17" s="76"/>
      <c r="L17" s="79">
        <v>317</v>
      </c>
      <c r="M17" s="79">
        <v>23</v>
      </c>
      <c r="N17" s="79">
        <v>2</v>
      </c>
      <c r="O17" s="79">
        <f t="shared" si="3"/>
        <v>2158</v>
      </c>
      <c r="P17" s="73">
        <f>'1) Claims Notified'!$I17</f>
        <v>2500</v>
      </c>
      <c r="Q17" s="79">
        <v>18055947.779999994</v>
      </c>
      <c r="R17" s="79">
        <v>1835978.06</v>
      </c>
      <c r="S17" s="79">
        <v>121076.05</v>
      </c>
      <c r="T17" s="79">
        <f t="shared" si="2"/>
        <v>159402420.44494608</v>
      </c>
      <c r="U17" s="73">
        <f>'6) Incurred (NY)'!$I17</f>
        <v>179415422.33494607</v>
      </c>
      <c r="W17" s="50">
        <v>5</v>
      </c>
    </row>
    <row r="18" spans="1:23" x14ac:dyDescent="0.2">
      <c r="A18" s="124"/>
      <c r="B18" s="237">
        <f>'1) Claims Notified'!B18</f>
        <v>2011</v>
      </c>
      <c r="C18" s="78">
        <v>672</v>
      </c>
      <c r="D18" s="79">
        <v>334</v>
      </c>
      <c r="E18" s="79">
        <f t="shared" si="0"/>
        <v>1755</v>
      </c>
      <c r="F18" s="73">
        <f>'1) Claims Notified'!$I18</f>
        <v>2761</v>
      </c>
      <c r="G18" s="79">
        <v>948</v>
      </c>
      <c r="H18" s="79">
        <v>59</v>
      </c>
      <c r="I18" s="79">
        <f t="shared" si="1"/>
        <v>1754</v>
      </c>
      <c r="J18" s="73">
        <f>'1) Claims Notified'!$I18</f>
        <v>2761</v>
      </c>
      <c r="K18" s="76"/>
      <c r="L18" s="79">
        <v>384</v>
      </c>
      <c r="M18" s="79">
        <v>32</v>
      </c>
      <c r="N18" s="79">
        <v>5</v>
      </c>
      <c r="O18" s="79">
        <f t="shared" si="3"/>
        <v>2340</v>
      </c>
      <c r="P18" s="73">
        <f>'1) Claims Notified'!$I18</f>
        <v>2761</v>
      </c>
      <c r="Q18" s="79">
        <v>18755575.760000009</v>
      </c>
      <c r="R18" s="79">
        <v>3106689.35</v>
      </c>
      <c r="S18" s="79">
        <v>192143.59</v>
      </c>
      <c r="T18" s="79">
        <f t="shared" si="2"/>
        <v>173521037.55215678</v>
      </c>
      <c r="U18" s="73">
        <f>'6) Incurred (NY)'!$I18</f>
        <v>195575446.25215679</v>
      </c>
      <c r="W18" s="50">
        <v>5</v>
      </c>
    </row>
    <row r="19" spans="1:23" x14ac:dyDescent="0.2">
      <c r="A19" s="124"/>
      <c r="B19" s="237">
        <f>'1) Claims Notified'!B19</f>
        <v>2012</v>
      </c>
      <c r="C19" s="78">
        <v>765</v>
      </c>
      <c r="D19" s="79">
        <v>367</v>
      </c>
      <c r="E19" s="79">
        <f t="shared" si="0"/>
        <v>1721</v>
      </c>
      <c r="F19" s="73">
        <f>'1) Claims Notified'!$I19</f>
        <v>2853</v>
      </c>
      <c r="G19" s="79">
        <v>1064</v>
      </c>
      <c r="H19" s="79">
        <v>56</v>
      </c>
      <c r="I19" s="79">
        <f t="shared" si="1"/>
        <v>1733</v>
      </c>
      <c r="J19" s="73">
        <f>'1) Claims Notified'!$I19</f>
        <v>2853</v>
      </c>
      <c r="K19" s="76"/>
      <c r="L19" s="79">
        <v>458</v>
      </c>
      <c r="M19" s="79">
        <v>23</v>
      </c>
      <c r="N19" s="79">
        <v>13</v>
      </c>
      <c r="O19" s="79">
        <f t="shared" si="3"/>
        <v>2359</v>
      </c>
      <c r="P19" s="73">
        <f>'1) Claims Notified'!$I19</f>
        <v>2853</v>
      </c>
      <c r="Q19" s="79">
        <v>23493632.909999996</v>
      </c>
      <c r="R19" s="79">
        <v>2503170.4000000004</v>
      </c>
      <c r="S19" s="79">
        <v>1171471.6300000001</v>
      </c>
      <c r="T19" s="79">
        <f t="shared" si="2"/>
        <v>176781381.59226352</v>
      </c>
      <c r="U19" s="73">
        <f>'6) Incurred (NY)'!$I19</f>
        <v>203949656.53226352</v>
      </c>
      <c r="W19" s="50">
        <v>5</v>
      </c>
    </row>
    <row r="20" spans="1:23" x14ac:dyDescent="0.2">
      <c r="A20" s="124"/>
      <c r="B20" s="237">
        <f>'1) Claims Notified'!B20</f>
        <v>2013</v>
      </c>
      <c r="C20" s="78">
        <v>792</v>
      </c>
      <c r="D20" s="79">
        <v>383</v>
      </c>
      <c r="E20" s="79">
        <f t="shared" si="0"/>
        <v>1723</v>
      </c>
      <c r="F20" s="73">
        <f>'1) Claims Notified'!$I20</f>
        <v>2898</v>
      </c>
      <c r="G20" s="79">
        <v>1102</v>
      </c>
      <c r="H20" s="79">
        <v>62</v>
      </c>
      <c r="I20" s="79">
        <f t="shared" si="1"/>
        <v>1734</v>
      </c>
      <c r="J20" s="73">
        <f>'1) Claims Notified'!$I20</f>
        <v>2898</v>
      </c>
      <c r="K20" s="76"/>
      <c r="L20" s="79">
        <v>498</v>
      </c>
      <c r="M20" s="79">
        <v>47</v>
      </c>
      <c r="N20" s="79">
        <v>10</v>
      </c>
      <c r="O20" s="79">
        <f t="shared" si="3"/>
        <v>2343</v>
      </c>
      <c r="P20" s="73">
        <f>'1) Claims Notified'!$I20</f>
        <v>2898</v>
      </c>
      <c r="Q20" s="79">
        <v>26028468.270000003</v>
      </c>
      <c r="R20" s="79">
        <v>2812083.9699999997</v>
      </c>
      <c r="S20" s="79">
        <v>527968.94999999995</v>
      </c>
      <c r="T20" s="79">
        <f t="shared" si="2"/>
        <v>179026843.67440891</v>
      </c>
      <c r="U20" s="73">
        <f>'6) Incurred (NY)'!$I20</f>
        <v>208395364.86440891</v>
      </c>
      <c r="W20" s="50">
        <v>5</v>
      </c>
    </row>
    <row r="21" spans="1:23" x14ac:dyDescent="0.2">
      <c r="A21" s="124"/>
      <c r="B21" s="237">
        <f>'1) Claims Notified'!B21</f>
        <v>2014</v>
      </c>
      <c r="C21" s="78">
        <v>856</v>
      </c>
      <c r="D21" s="79">
        <v>376</v>
      </c>
      <c r="E21" s="79">
        <f t="shared" si="0"/>
        <v>1688</v>
      </c>
      <c r="F21" s="73">
        <f>'1) Claims Notified'!$I21</f>
        <v>2920</v>
      </c>
      <c r="G21" s="79">
        <v>1176</v>
      </c>
      <c r="H21" s="79">
        <v>72</v>
      </c>
      <c r="I21" s="79">
        <f t="shared" si="1"/>
        <v>1672</v>
      </c>
      <c r="J21" s="73">
        <f>'1) Claims Notified'!$I21</f>
        <v>2920</v>
      </c>
      <c r="K21" s="76"/>
      <c r="L21" s="79">
        <v>576</v>
      </c>
      <c r="M21" s="79">
        <v>41</v>
      </c>
      <c r="N21" s="79">
        <v>15</v>
      </c>
      <c r="O21" s="79">
        <f t="shared" si="3"/>
        <v>2288</v>
      </c>
      <c r="P21" s="73">
        <f>'1) Claims Notified'!$I21</f>
        <v>2920</v>
      </c>
      <c r="Q21" s="79">
        <v>29606514.696919128</v>
      </c>
      <c r="R21" s="79">
        <v>3085919.34</v>
      </c>
      <c r="S21" s="79">
        <v>789248.19</v>
      </c>
      <c r="T21" s="79">
        <f t="shared" si="2"/>
        <v>172492447.09816903</v>
      </c>
      <c r="U21" s="73">
        <f>'6) Incurred (NY)'!$I21</f>
        <v>205974129.32508817</v>
      </c>
      <c r="W21" s="50">
        <v>5</v>
      </c>
    </row>
    <row r="22" spans="1:23" x14ac:dyDescent="0.2">
      <c r="A22" s="124"/>
      <c r="B22" s="237">
        <f>'1) Claims Notified'!B22</f>
        <v>2015</v>
      </c>
      <c r="C22" s="78">
        <v>872</v>
      </c>
      <c r="D22" s="79">
        <v>400</v>
      </c>
      <c r="E22" s="79">
        <f t="shared" si="0"/>
        <v>1748</v>
      </c>
      <c r="F22" s="73">
        <f>'1) Claims Notified'!$I22</f>
        <v>3020</v>
      </c>
      <c r="G22" s="79">
        <v>1228</v>
      </c>
      <c r="H22" s="79">
        <v>56</v>
      </c>
      <c r="I22" s="79">
        <f t="shared" si="1"/>
        <v>1736</v>
      </c>
      <c r="J22" s="73">
        <f>'1) Claims Notified'!$I22</f>
        <v>3020</v>
      </c>
      <c r="K22" s="76"/>
      <c r="L22" s="79">
        <v>576</v>
      </c>
      <c r="M22" s="79">
        <v>25</v>
      </c>
      <c r="N22" s="79">
        <v>8</v>
      </c>
      <c r="O22" s="79">
        <f t="shared" si="3"/>
        <v>2411</v>
      </c>
      <c r="P22" s="73">
        <f>'1) Claims Notified'!$I22</f>
        <v>3020</v>
      </c>
      <c r="Q22" s="79">
        <v>31924387.520000018</v>
      </c>
      <c r="R22" s="79">
        <v>2897236.84</v>
      </c>
      <c r="S22" s="79">
        <v>683779.88</v>
      </c>
      <c r="T22" s="79">
        <f t="shared" si="2"/>
        <v>193695602.98970485</v>
      </c>
      <c r="U22" s="73">
        <f>'6) Incurred (NY)'!$I22</f>
        <v>229201007.22970486</v>
      </c>
      <c r="W22" s="50">
        <v>5</v>
      </c>
    </row>
    <row r="23" spans="1:23" x14ac:dyDescent="0.2">
      <c r="A23" s="124"/>
      <c r="B23" s="237">
        <f>'1) Claims Notified'!B23</f>
        <v>2016</v>
      </c>
      <c r="C23" s="78">
        <v>792</v>
      </c>
      <c r="D23" s="79">
        <v>372</v>
      </c>
      <c r="E23" s="79">
        <f t="shared" si="0"/>
        <v>1662</v>
      </c>
      <c r="F23" s="73">
        <f>'1) Claims Notified'!$I23</f>
        <v>2826</v>
      </c>
      <c r="G23" s="79">
        <v>1132</v>
      </c>
      <c r="H23" s="79">
        <v>55</v>
      </c>
      <c r="I23" s="79">
        <f t="shared" si="1"/>
        <v>1639</v>
      </c>
      <c r="J23" s="73">
        <f>'1) Claims Notified'!$I23</f>
        <v>2826</v>
      </c>
      <c r="K23" s="76"/>
      <c r="L23" s="79">
        <v>587</v>
      </c>
      <c r="M23" s="79">
        <v>24</v>
      </c>
      <c r="N23" s="79">
        <v>8</v>
      </c>
      <c r="O23" s="79">
        <f t="shared" si="3"/>
        <v>2207</v>
      </c>
      <c r="P23" s="73">
        <f>'1) Claims Notified'!$I23</f>
        <v>2826</v>
      </c>
      <c r="Q23" s="79">
        <v>37419818.659999989</v>
      </c>
      <c r="R23" s="79">
        <v>1763263.9400000004</v>
      </c>
      <c r="S23" s="79">
        <v>487365.43000000005</v>
      </c>
      <c r="T23" s="79">
        <f t="shared" si="2"/>
        <v>196403227.87952083</v>
      </c>
      <c r="U23" s="73">
        <f>'6) Incurred (NY)'!$I23</f>
        <v>236073675.90952083</v>
      </c>
      <c r="W23" s="50">
        <v>5</v>
      </c>
    </row>
    <row r="24" spans="1:23" x14ac:dyDescent="0.2">
      <c r="A24" s="124"/>
      <c r="B24" s="237">
        <f>'1) Claims Notified'!B24</f>
        <v>2017</v>
      </c>
      <c r="C24" s="78">
        <v>768</v>
      </c>
      <c r="D24" s="79">
        <v>340</v>
      </c>
      <c r="E24" s="79">
        <f t="shared" si="0"/>
        <v>1443</v>
      </c>
      <c r="F24" s="73">
        <f>'1) Claims Notified'!$I24</f>
        <v>2551</v>
      </c>
      <c r="G24" s="79">
        <v>1035</v>
      </c>
      <c r="H24" s="79">
        <v>53</v>
      </c>
      <c r="I24" s="79">
        <f t="shared" si="1"/>
        <v>1463</v>
      </c>
      <c r="J24" s="73">
        <f>'1) Claims Notified'!$I24</f>
        <v>2551</v>
      </c>
      <c r="K24" s="76"/>
      <c r="L24" s="79">
        <v>482</v>
      </c>
      <c r="M24" s="79">
        <v>25</v>
      </c>
      <c r="N24" s="79">
        <v>12</v>
      </c>
      <c r="O24" s="79">
        <f t="shared" si="3"/>
        <v>2032</v>
      </c>
      <c r="P24" s="73">
        <f>'1) Claims Notified'!$I24</f>
        <v>2551</v>
      </c>
      <c r="Q24" s="79">
        <v>32830384.230000004</v>
      </c>
      <c r="R24" s="79">
        <v>2457254.94</v>
      </c>
      <c r="S24" s="79">
        <v>1065139.3899999999</v>
      </c>
      <c r="T24" s="79">
        <f t="shared" si="2"/>
        <v>211921890.47447971</v>
      </c>
      <c r="U24" s="73">
        <f>'6) Incurred (NY)'!$I24</f>
        <v>248274669.03447971</v>
      </c>
      <c r="W24" s="50">
        <v>5</v>
      </c>
    </row>
    <row r="25" spans="1:23" x14ac:dyDescent="0.2">
      <c r="A25" s="124"/>
      <c r="B25" s="238">
        <f>'1) Claims Notified'!B25</f>
        <v>2018</v>
      </c>
      <c r="C25" s="80">
        <v>805</v>
      </c>
      <c r="D25" s="81">
        <v>325</v>
      </c>
      <c r="E25" s="79">
        <f t="shared" si="0"/>
        <v>1501.4778554778554</v>
      </c>
      <c r="F25" s="74">
        <f>'1) Claims Notified'!$I25</f>
        <v>2631.4778554778554</v>
      </c>
      <c r="G25" s="81">
        <v>1065</v>
      </c>
      <c r="H25" s="81">
        <v>42</v>
      </c>
      <c r="I25" s="79">
        <f t="shared" si="1"/>
        <v>1524.4778554778554</v>
      </c>
      <c r="J25" s="74">
        <f>'1) Claims Notified'!$I25</f>
        <v>2631.4778554778554</v>
      </c>
      <c r="K25" s="76"/>
      <c r="L25" s="81">
        <v>536</v>
      </c>
      <c r="M25" s="81">
        <v>21</v>
      </c>
      <c r="N25" s="81">
        <v>9</v>
      </c>
      <c r="O25" s="79">
        <f t="shared" si="3"/>
        <v>2065.4778554778554</v>
      </c>
      <c r="P25" s="74">
        <f>'1) Claims Notified'!$I25</f>
        <v>2631.4778554778554</v>
      </c>
      <c r="Q25" s="81">
        <v>39676353.519999996</v>
      </c>
      <c r="R25" s="81">
        <v>3608183.6100000003</v>
      </c>
      <c r="S25" s="81">
        <v>1456941.45</v>
      </c>
      <c r="T25" s="79">
        <f t="shared" si="2"/>
        <v>232904235.45487183</v>
      </c>
      <c r="U25" s="73">
        <f>'6) Incurred (NY)'!$I25</f>
        <v>277645714.03487182</v>
      </c>
      <c r="W25" s="51">
        <v>5</v>
      </c>
    </row>
    <row r="26" spans="1:23" s="71" customFormat="1" x14ac:dyDescent="0.2">
      <c r="A26" s="67"/>
      <c r="B26" s="239" t="s">
        <v>6</v>
      </c>
      <c r="C26" s="68">
        <f t="shared" ref="C26:D26" si="4">SUM(C6:C25)</f>
        <v>8715</v>
      </c>
      <c r="D26" s="69">
        <f t="shared" si="4"/>
        <v>5919</v>
      </c>
      <c r="E26" s="69">
        <f>F26-SUM(C26:D26)</f>
        <v>25903.477855477853</v>
      </c>
      <c r="F26" s="24">
        <f>SUM(F6:F25)</f>
        <v>40537.477855477853</v>
      </c>
      <c r="G26" s="68">
        <f t="shared" ref="G26:H26" si="5">SUM(G6:G25)</f>
        <v>14462</v>
      </c>
      <c r="H26" s="69">
        <f t="shared" si="5"/>
        <v>717</v>
      </c>
      <c r="I26" s="69">
        <f>J26-SUM(G26:H26)</f>
        <v>25358.477855477853</v>
      </c>
      <c r="J26" s="24">
        <f>SUM(J6:J25)</f>
        <v>40537.477855477853</v>
      </c>
      <c r="K26" s="70"/>
      <c r="L26" s="68">
        <f t="shared" ref="L26:N26" si="6">SUM(L6:L25)</f>
        <v>6204</v>
      </c>
      <c r="M26" s="69">
        <f t="shared" si="6"/>
        <v>397</v>
      </c>
      <c r="N26" s="69">
        <f t="shared" si="6"/>
        <v>129</v>
      </c>
      <c r="O26" s="69">
        <f>P26-SUM(L26:N26)</f>
        <v>33807.477855477853</v>
      </c>
      <c r="P26" s="24">
        <f>SUM(P6:P25)</f>
        <v>40537.477855477853</v>
      </c>
      <c r="Q26" s="68">
        <f t="shared" ref="Q26:S26" si="7">SUM(Q6:Q25)</f>
        <v>353060002.93691915</v>
      </c>
      <c r="R26" s="69">
        <f t="shared" si="7"/>
        <v>31892267.960000005</v>
      </c>
      <c r="S26" s="69">
        <f t="shared" si="7"/>
        <v>8717885.709999999</v>
      </c>
      <c r="T26" s="69">
        <f>U26-SUM(Q26:S26)</f>
        <v>2577699340.5063486</v>
      </c>
      <c r="U26" s="24">
        <f>SUM(U6:U25)</f>
        <v>2971369497.1132679</v>
      </c>
    </row>
    <row r="27" spans="1:23" x14ac:dyDescent="0.2">
      <c r="A27" s="124"/>
      <c r="B27" s="235"/>
      <c r="C27" s="82"/>
      <c r="D27" s="82"/>
      <c r="E27" s="82"/>
      <c r="F27" s="82"/>
      <c r="G27" s="82"/>
      <c r="H27" s="82"/>
      <c r="I27" s="82"/>
      <c r="J27" s="82"/>
      <c r="K27" s="82"/>
      <c r="L27" s="82"/>
      <c r="M27" s="82"/>
      <c r="N27" s="82"/>
      <c r="O27" s="82"/>
      <c r="P27" s="82"/>
      <c r="Q27" s="82"/>
      <c r="R27" s="82"/>
      <c r="S27" s="82"/>
      <c r="T27" s="82"/>
      <c r="U27" s="82"/>
    </row>
    <row r="28" spans="1:23" s="6" customFormat="1" x14ac:dyDescent="0.2">
      <c r="A28" s="124"/>
      <c r="C28" s="72"/>
      <c r="D28" s="72"/>
      <c r="E28" s="72"/>
      <c r="F28" s="72"/>
      <c r="G28" s="72"/>
      <c r="H28" s="72"/>
      <c r="I28" s="72"/>
      <c r="J28" s="72"/>
      <c r="K28" s="72"/>
      <c r="L28" s="72"/>
      <c r="M28" s="34"/>
      <c r="N28" s="72"/>
      <c r="O28" s="72"/>
      <c r="P28" s="72"/>
      <c r="Q28" s="72"/>
      <c r="R28" s="72"/>
      <c r="S28" s="72"/>
    </row>
    <row r="29" spans="1:23" x14ac:dyDescent="0.2">
      <c r="B29" s="14"/>
      <c r="M29" s="34"/>
    </row>
    <row r="30" spans="1:23" x14ac:dyDescent="0.2">
      <c r="B30" s="15"/>
      <c r="M30" s="34"/>
    </row>
    <row r="31" spans="1:23" x14ac:dyDescent="0.2">
      <c r="B31" s="2" t="s">
        <v>12</v>
      </c>
    </row>
    <row r="32" spans="1:23" x14ac:dyDescent="0.2">
      <c r="B32" s="1" t="s">
        <v>95</v>
      </c>
    </row>
    <row r="33" spans="2:2" x14ac:dyDescent="0.2">
      <c r="B33" s="1" t="s">
        <v>85</v>
      </c>
    </row>
    <row r="34" spans="2:2" x14ac:dyDescent="0.2">
      <c r="B34" s="1" t="s">
        <v>14</v>
      </c>
    </row>
    <row r="35" spans="2:2" x14ac:dyDescent="0.2">
      <c r="B35" s="1" t="s">
        <v>50</v>
      </c>
    </row>
    <row r="36" spans="2:2" x14ac:dyDescent="0.2">
      <c r="B36" s="1" t="s">
        <v>51</v>
      </c>
    </row>
    <row r="37" spans="2:2" x14ac:dyDescent="0.2">
      <c r="B37" s="1" t="s">
        <v>52</v>
      </c>
    </row>
    <row r="38" spans="2:2" x14ac:dyDescent="0.2"/>
    <row r="39" spans="2:2" hidden="1" x14ac:dyDescent="0.2"/>
    <row r="40" spans="2:2" hidden="1" x14ac:dyDescent="0.2"/>
    <row r="41" spans="2:2" hidden="1" x14ac:dyDescent="0.2"/>
    <row r="42" spans="2:2" hidden="1" x14ac:dyDescent="0.2"/>
    <row r="43" spans="2:2" hidden="1" x14ac:dyDescent="0.2"/>
    <row r="44" spans="2:2" hidden="1" x14ac:dyDescent="0.2"/>
    <row r="45" spans="2:2" hidden="1" x14ac:dyDescent="0.2"/>
    <row r="46" spans="2:2" hidden="1" x14ac:dyDescent="0.2"/>
    <row r="47" spans="2:2" hidden="1" x14ac:dyDescent="0.2"/>
    <row r="48" spans="2:2"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sheetData>
  <sheetProtection sheet="1" objects="1" scenarios="1"/>
  <mergeCells count="5">
    <mergeCell ref="C4:F4"/>
    <mergeCell ref="G4:J4"/>
    <mergeCell ref="K4:K5"/>
    <mergeCell ref="L4:P4"/>
    <mergeCell ref="Q4:U4"/>
  </mergeCells>
  <pageMargins left="0.78740157480314965" right="0.78740157480314965" top="0.78740157480314965" bottom="0.78740157480314965" header="0.51181102362204722" footer="0.51181102362204722"/>
  <pageSetup paperSize="9" orientation="landscape" r:id="rId1"/>
  <headerFooter alignWithMargins="0">
    <oddHeader xml:space="preserve">&amp;L </oddHeader>
    <oddFooter xml:space="preserve">&amp;L&amp;F, &amp;A&amp;R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FF00"/>
  </sheetPr>
  <dimension ref="A1:Q39"/>
  <sheetViews>
    <sheetView showGridLines="0" showRowColHeaders="0" zoomScale="70" zoomScaleNormal="70" workbookViewId="0"/>
  </sheetViews>
  <sheetFormatPr defaultColWidth="0" defaultRowHeight="12.75" zeroHeight="1" x14ac:dyDescent="0.2"/>
  <cols>
    <col min="1" max="1" width="3.7109375" customWidth="1"/>
    <col min="2" max="2" width="11.85546875" customWidth="1"/>
    <col min="3" max="16" width="15.28515625" customWidth="1"/>
    <col min="17" max="17" width="4.28515625" customWidth="1"/>
    <col min="18" max="16384" width="8.85546875" hidden="1"/>
  </cols>
  <sheetData>
    <row r="1" spans="1:17" ht="15.75" x14ac:dyDescent="0.25">
      <c r="A1" s="46" t="s">
        <v>105</v>
      </c>
    </row>
    <row r="2" spans="1:17" x14ac:dyDescent="0.2"/>
    <row r="3" spans="1:17" x14ac:dyDescent="0.2"/>
    <row r="4" spans="1:17" x14ac:dyDescent="0.2"/>
    <row r="5" spans="1:17" ht="30" customHeight="1" x14ac:dyDescent="0.2">
      <c r="A5" s="165"/>
      <c r="B5" s="165"/>
      <c r="C5" s="273" t="s">
        <v>106</v>
      </c>
      <c r="D5" s="274"/>
      <c r="E5" s="274"/>
      <c r="F5" s="274"/>
      <c r="G5" s="275"/>
      <c r="H5" s="273" t="s">
        <v>107</v>
      </c>
      <c r="I5" s="274"/>
      <c r="J5" s="274"/>
      <c r="K5" s="274"/>
      <c r="L5" s="275"/>
      <c r="M5" s="273" t="s">
        <v>108</v>
      </c>
      <c r="N5" s="274"/>
      <c r="O5" s="274"/>
      <c r="P5" s="275"/>
      <c r="Q5" s="165"/>
    </row>
    <row r="6" spans="1:17" s="197" customFormat="1" ht="25.5" x14ac:dyDescent="0.2">
      <c r="B6" s="169" t="s">
        <v>17</v>
      </c>
      <c r="C6" s="199" t="s">
        <v>47</v>
      </c>
      <c r="D6" s="170" t="s">
        <v>48</v>
      </c>
      <c r="E6" s="93" t="s">
        <v>49</v>
      </c>
      <c r="F6" s="170" t="s">
        <v>43</v>
      </c>
      <c r="G6" s="198" t="s">
        <v>44</v>
      </c>
      <c r="H6" s="199" t="s">
        <v>47</v>
      </c>
      <c r="I6" s="170" t="s">
        <v>48</v>
      </c>
      <c r="J6" s="93" t="s">
        <v>49</v>
      </c>
      <c r="K6" s="170" t="s">
        <v>43</v>
      </c>
      <c r="L6" s="198" t="s">
        <v>44</v>
      </c>
      <c r="M6" s="199" t="s">
        <v>41</v>
      </c>
      <c r="N6" s="93" t="s">
        <v>42</v>
      </c>
      <c r="O6" s="170" t="s">
        <v>43</v>
      </c>
      <c r="P6" s="171" t="s">
        <v>44</v>
      </c>
      <c r="Q6" s="196"/>
    </row>
    <row r="7" spans="1:17" x14ac:dyDescent="0.2">
      <c r="B7" s="233">
        <f>'10) Mesothelioma info (NY)'!B6</f>
        <v>1999</v>
      </c>
      <c r="C7" s="172">
        <v>1</v>
      </c>
      <c r="D7" s="172">
        <v>0</v>
      </c>
      <c r="E7" s="172">
        <v>0</v>
      </c>
      <c r="F7" s="172">
        <f t="shared" ref="F7:F26" si="0">G7-SUM(C7:E7)</f>
        <v>295</v>
      </c>
      <c r="G7" s="173">
        <f>'5) Settled At Cost (SY)'!$I6</f>
        <v>296</v>
      </c>
      <c r="H7" s="172">
        <v>957.45</v>
      </c>
      <c r="I7" s="172">
        <v>0</v>
      </c>
      <c r="J7" s="172">
        <v>0</v>
      </c>
      <c r="K7" s="200">
        <f t="shared" ref="K7:K26" si="1">L7-SUM(H7:J7)</f>
        <v>11054723.720000001</v>
      </c>
      <c r="L7" s="201">
        <f>'8) Paid on Settled (SY)'!$I6</f>
        <v>11055681.17</v>
      </c>
      <c r="M7" s="174">
        <v>0</v>
      </c>
      <c r="N7" s="172">
        <v>0</v>
      </c>
      <c r="O7" s="172">
        <f>P7-SUM(M7:N7)</f>
        <v>296</v>
      </c>
      <c r="P7" s="201">
        <f>'5) Settled At Cost (SY)'!$I6</f>
        <v>296</v>
      </c>
      <c r="Q7" s="72"/>
    </row>
    <row r="8" spans="1:17" x14ac:dyDescent="0.2">
      <c r="B8" s="233">
        <f>'10) Mesothelioma info (NY)'!B7</f>
        <v>2000</v>
      </c>
      <c r="C8" s="172">
        <v>4</v>
      </c>
      <c r="D8" s="172">
        <v>0</v>
      </c>
      <c r="E8" s="172">
        <v>0</v>
      </c>
      <c r="F8" s="172">
        <f t="shared" si="0"/>
        <v>316</v>
      </c>
      <c r="G8" s="175">
        <f>'5) Settled At Cost (SY)'!$I7</f>
        <v>320</v>
      </c>
      <c r="H8" s="172">
        <v>142641.46</v>
      </c>
      <c r="I8" s="172">
        <v>0</v>
      </c>
      <c r="J8" s="172">
        <v>0</v>
      </c>
      <c r="K8" s="200">
        <f t="shared" si="1"/>
        <v>14188328.24</v>
      </c>
      <c r="L8" s="202">
        <f>'8) Paid on Settled (SY)'!$I7</f>
        <v>14330969.700000001</v>
      </c>
      <c r="M8" s="174">
        <v>0</v>
      </c>
      <c r="N8" s="172">
        <v>0</v>
      </c>
      <c r="O8" s="172">
        <f t="shared" ref="O8:O27" si="2">P8-SUM(M8:N8)</f>
        <v>320</v>
      </c>
      <c r="P8" s="202">
        <f>'5) Settled At Cost (SY)'!$I7</f>
        <v>320</v>
      </c>
      <c r="Q8" s="72"/>
    </row>
    <row r="9" spans="1:17" x14ac:dyDescent="0.2">
      <c r="B9" s="233">
        <f>'10) Mesothelioma info (NY)'!B8</f>
        <v>2001</v>
      </c>
      <c r="C9" s="172">
        <v>1</v>
      </c>
      <c r="D9" s="172">
        <v>0</v>
      </c>
      <c r="E9" s="172">
        <v>0</v>
      </c>
      <c r="F9" s="172">
        <f t="shared" si="0"/>
        <v>206</v>
      </c>
      <c r="G9" s="175">
        <f>'5) Settled At Cost (SY)'!$I8</f>
        <v>207</v>
      </c>
      <c r="H9" s="172">
        <v>29259.439999999999</v>
      </c>
      <c r="I9" s="172">
        <v>0</v>
      </c>
      <c r="J9" s="172">
        <v>0</v>
      </c>
      <c r="K9" s="200">
        <f t="shared" si="1"/>
        <v>11335610.000000002</v>
      </c>
      <c r="L9" s="202">
        <f>'8) Paid on Settled (SY)'!$I8</f>
        <v>11364869.440000001</v>
      </c>
      <c r="M9" s="174">
        <v>0</v>
      </c>
      <c r="N9" s="172">
        <v>0</v>
      </c>
      <c r="O9" s="172">
        <f t="shared" si="2"/>
        <v>207</v>
      </c>
      <c r="P9" s="202">
        <f>'5) Settled At Cost (SY)'!$I8</f>
        <v>207</v>
      </c>
      <c r="Q9" s="72"/>
    </row>
    <row r="10" spans="1:17" x14ac:dyDescent="0.2">
      <c r="B10" s="233">
        <f>'10) Mesothelioma info (NY)'!B9</f>
        <v>2002</v>
      </c>
      <c r="C10" s="172">
        <v>41</v>
      </c>
      <c r="D10" s="172">
        <v>0</v>
      </c>
      <c r="E10" s="172">
        <v>0</v>
      </c>
      <c r="F10" s="172">
        <f t="shared" si="0"/>
        <v>305</v>
      </c>
      <c r="G10" s="175">
        <f>'5) Settled At Cost (SY)'!$I9</f>
        <v>346</v>
      </c>
      <c r="H10" s="172">
        <v>2773962.6299999994</v>
      </c>
      <c r="I10" s="172">
        <v>0</v>
      </c>
      <c r="J10" s="172">
        <v>0</v>
      </c>
      <c r="K10" s="200">
        <f t="shared" si="1"/>
        <v>19055066.5</v>
      </c>
      <c r="L10" s="202">
        <f>'8) Paid on Settled (SY)'!$I9</f>
        <v>21829029.129999999</v>
      </c>
      <c r="M10" s="174">
        <v>1</v>
      </c>
      <c r="N10" s="172">
        <v>0</v>
      </c>
      <c r="O10" s="172">
        <f t="shared" si="2"/>
        <v>345</v>
      </c>
      <c r="P10" s="202">
        <f>'5) Settled At Cost (SY)'!$I9</f>
        <v>346</v>
      </c>
      <c r="Q10" s="72"/>
    </row>
    <row r="11" spans="1:17" x14ac:dyDescent="0.2">
      <c r="B11" s="233">
        <f>'10) Mesothelioma info (NY)'!B10</f>
        <v>2003</v>
      </c>
      <c r="C11" s="172">
        <v>46</v>
      </c>
      <c r="D11" s="172">
        <v>1</v>
      </c>
      <c r="E11" s="172">
        <v>2</v>
      </c>
      <c r="F11" s="172">
        <f t="shared" si="0"/>
        <v>371</v>
      </c>
      <c r="G11" s="175">
        <f>'5) Settled At Cost (SY)'!$I10</f>
        <v>420</v>
      </c>
      <c r="H11" s="172">
        <v>2108425.1399999997</v>
      </c>
      <c r="I11" s="172">
        <v>208277.69</v>
      </c>
      <c r="J11" s="172">
        <v>114340.19</v>
      </c>
      <c r="K11" s="200">
        <f t="shared" si="1"/>
        <v>21112992.829999994</v>
      </c>
      <c r="L11" s="202">
        <f>'8) Paid on Settled (SY)'!$I10</f>
        <v>23544035.849999994</v>
      </c>
      <c r="M11" s="174">
        <v>1</v>
      </c>
      <c r="N11" s="172">
        <v>0</v>
      </c>
      <c r="O11" s="172">
        <f t="shared" si="2"/>
        <v>419</v>
      </c>
      <c r="P11" s="202">
        <f>'5) Settled At Cost (SY)'!$I10</f>
        <v>420</v>
      </c>
      <c r="Q11" s="72"/>
    </row>
    <row r="12" spans="1:17" x14ac:dyDescent="0.2">
      <c r="B12" s="233">
        <f>'10) Mesothelioma info (NY)'!B11</f>
        <v>2004</v>
      </c>
      <c r="C12" s="172">
        <v>75</v>
      </c>
      <c r="D12" s="172">
        <v>3</v>
      </c>
      <c r="E12" s="172">
        <v>2</v>
      </c>
      <c r="F12" s="172">
        <f t="shared" si="0"/>
        <v>707</v>
      </c>
      <c r="G12" s="175">
        <f>'5) Settled At Cost (SY)'!$I11</f>
        <v>787</v>
      </c>
      <c r="H12" s="172">
        <v>4796899.7899999991</v>
      </c>
      <c r="I12" s="172">
        <v>82556.56</v>
      </c>
      <c r="J12" s="172">
        <v>50273.509999999995</v>
      </c>
      <c r="K12" s="200">
        <f t="shared" si="1"/>
        <v>47294537.769999996</v>
      </c>
      <c r="L12" s="202">
        <f>'8) Paid on Settled (SY)'!$I11</f>
        <v>52224267.629999995</v>
      </c>
      <c r="M12" s="174">
        <v>10</v>
      </c>
      <c r="N12" s="172">
        <v>0</v>
      </c>
      <c r="O12" s="172">
        <f t="shared" si="2"/>
        <v>777</v>
      </c>
      <c r="P12" s="202">
        <f>'5) Settled At Cost (SY)'!$I11</f>
        <v>787</v>
      </c>
      <c r="Q12" s="72"/>
    </row>
    <row r="13" spans="1:17" x14ac:dyDescent="0.2">
      <c r="B13" s="233">
        <f>'10) Mesothelioma info (NY)'!B12</f>
        <v>2005</v>
      </c>
      <c r="C13" s="172">
        <v>93</v>
      </c>
      <c r="D13" s="172">
        <v>4</v>
      </c>
      <c r="E13" s="172">
        <v>1</v>
      </c>
      <c r="F13" s="172">
        <f t="shared" si="0"/>
        <v>557</v>
      </c>
      <c r="G13" s="175">
        <f>'5) Settled At Cost (SY)'!$I12</f>
        <v>655</v>
      </c>
      <c r="H13" s="172">
        <v>7447830.4699999988</v>
      </c>
      <c r="I13" s="172">
        <v>81007.61</v>
      </c>
      <c r="J13" s="172">
        <v>6249.25</v>
      </c>
      <c r="K13" s="200">
        <f t="shared" si="1"/>
        <v>33498154.689999998</v>
      </c>
      <c r="L13" s="202">
        <f>'8) Paid on Settled (SY)'!$I12</f>
        <v>41033242.019999996</v>
      </c>
      <c r="M13" s="174">
        <v>8</v>
      </c>
      <c r="N13" s="172">
        <v>0</v>
      </c>
      <c r="O13" s="172">
        <f t="shared" si="2"/>
        <v>647</v>
      </c>
      <c r="P13" s="202">
        <f>'5) Settled At Cost (SY)'!$I12</f>
        <v>655</v>
      </c>
      <c r="Q13" s="72"/>
    </row>
    <row r="14" spans="1:17" x14ac:dyDescent="0.2">
      <c r="B14" s="233">
        <f>'10) Mesothelioma info (NY)'!B13</f>
        <v>2006</v>
      </c>
      <c r="C14" s="172">
        <v>105</v>
      </c>
      <c r="D14" s="172">
        <v>5</v>
      </c>
      <c r="E14" s="172">
        <v>6</v>
      </c>
      <c r="F14" s="172">
        <f t="shared" si="0"/>
        <v>569</v>
      </c>
      <c r="G14" s="175">
        <f>'5) Settled At Cost (SY)'!$I13</f>
        <v>685</v>
      </c>
      <c r="H14" s="172">
        <v>6224579.870000002</v>
      </c>
      <c r="I14" s="172">
        <v>414585.19999999995</v>
      </c>
      <c r="J14" s="172">
        <v>292875.33999999997</v>
      </c>
      <c r="K14" s="200">
        <f t="shared" si="1"/>
        <v>43586003.679998994</v>
      </c>
      <c r="L14" s="202">
        <f>'8) Paid on Settled (SY)'!$I13</f>
        <v>50518044.089998998</v>
      </c>
      <c r="M14" s="174">
        <v>12</v>
      </c>
      <c r="N14" s="172">
        <v>0</v>
      </c>
      <c r="O14" s="172">
        <f t="shared" si="2"/>
        <v>673</v>
      </c>
      <c r="P14" s="202">
        <f>'5) Settled At Cost (SY)'!$I13</f>
        <v>685</v>
      </c>
      <c r="Q14" s="72"/>
    </row>
    <row r="15" spans="1:17" x14ac:dyDescent="0.2">
      <c r="B15" s="233">
        <f>'10) Mesothelioma info (NY)'!B14</f>
        <v>2007</v>
      </c>
      <c r="C15" s="172">
        <v>125</v>
      </c>
      <c r="D15" s="172">
        <v>8</v>
      </c>
      <c r="E15" s="172">
        <v>3</v>
      </c>
      <c r="F15" s="172">
        <f t="shared" si="0"/>
        <v>1008</v>
      </c>
      <c r="G15" s="175">
        <f>'5) Settled At Cost (SY)'!$I14</f>
        <v>1144</v>
      </c>
      <c r="H15" s="172">
        <v>6956700.8099999996</v>
      </c>
      <c r="I15" s="172">
        <v>306599.28000000003</v>
      </c>
      <c r="J15" s="172">
        <v>147011.38</v>
      </c>
      <c r="K15" s="200">
        <f t="shared" si="1"/>
        <v>81470151.696006313</v>
      </c>
      <c r="L15" s="202">
        <f>'8) Paid on Settled (SY)'!$I14</f>
        <v>88880463.166006312</v>
      </c>
      <c r="M15" s="174">
        <v>15</v>
      </c>
      <c r="N15" s="172">
        <v>4</v>
      </c>
      <c r="O15" s="172">
        <f t="shared" si="2"/>
        <v>1125</v>
      </c>
      <c r="P15" s="202">
        <f>'5) Settled At Cost (SY)'!$I14</f>
        <v>1144</v>
      </c>
      <c r="Q15" s="72"/>
    </row>
    <row r="16" spans="1:17" x14ac:dyDescent="0.2">
      <c r="B16" s="233">
        <f>'10) Mesothelioma info (NY)'!B15</f>
        <v>2008</v>
      </c>
      <c r="C16" s="172">
        <v>196</v>
      </c>
      <c r="D16" s="172">
        <v>17</v>
      </c>
      <c r="E16" s="172">
        <v>10</v>
      </c>
      <c r="F16" s="172">
        <f t="shared" si="0"/>
        <v>1380</v>
      </c>
      <c r="G16" s="175">
        <f>'5) Settled At Cost (SY)'!$I15</f>
        <v>1603</v>
      </c>
      <c r="H16" s="172">
        <v>14257014.670000007</v>
      </c>
      <c r="I16" s="172">
        <v>946696.05</v>
      </c>
      <c r="J16" s="172">
        <v>600877.32999999996</v>
      </c>
      <c r="K16" s="200">
        <f t="shared" si="1"/>
        <v>110200502.52394888</v>
      </c>
      <c r="L16" s="202">
        <f>'8) Paid on Settled (SY)'!$I15</f>
        <v>126005090.57394889</v>
      </c>
      <c r="M16" s="174">
        <v>24</v>
      </c>
      <c r="N16" s="172">
        <v>8</v>
      </c>
      <c r="O16" s="172">
        <f t="shared" si="2"/>
        <v>1571</v>
      </c>
      <c r="P16" s="202">
        <f>'5) Settled At Cost (SY)'!$I15</f>
        <v>1603</v>
      </c>
      <c r="Q16" s="72"/>
    </row>
    <row r="17" spans="2:17" x14ac:dyDescent="0.2">
      <c r="B17" s="233">
        <f>'10) Mesothelioma info (NY)'!B16</f>
        <v>2009</v>
      </c>
      <c r="C17" s="172">
        <v>184</v>
      </c>
      <c r="D17" s="172">
        <v>9</v>
      </c>
      <c r="E17" s="172">
        <v>3</v>
      </c>
      <c r="F17" s="172">
        <f t="shared" si="0"/>
        <v>1509</v>
      </c>
      <c r="G17" s="175">
        <f>'5) Settled At Cost (SY)'!$I16</f>
        <v>1705</v>
      </c>
      <c r="H17" s="172">
        <v>13974446.940000007</v>
      </c>
      <c r="I17" s="172">
        <v>858139</v>
      </c>
      <c r="J17" s="172">
        <v>218447.21</v>
      </c>
      <c r="K17" s="200">
        <f t="shared" si="1"/>
        <v>130022545.5412249</v>
      </c>
      <c r="L17" s="202">
        <f>'8) Paid on Settled (SY)'!$I16</f>
        <v>145073578.6912249</v>
      </c>
      <c r="M17" s="174">
        <v>52</v>
      </c>
      <c r="N17" s="172">
        <v>38</v>
      </c>
      <c r="O17" s="172">
        <f t="shared" si="2"/>
        <v>1615</v>
      </c>
      <c r="P17" s="202">
        <f>'5) Settled At Cost (SY)'!$I16</f>
        <v>1705</v>
      </c>
      <c r="Q17" s="72"/>
    </row>
    <row r="18" spans="2:17" x14ac:dyDescent="0.2">
      <c r="B18" s="233">
        <f>'10) Mesothelioma info (NY)'!B17</f>
        <v>2010</v>
      </c>
      <c r="C18" s="172">
        <v>193</v>
      </c>
      <c r="D18" s="172">
        <v>22</v>
      </c>
      <c r="E18" s="172">
        <v>1</v>
      </c>
      <c r="F18" s="172">
        <f t="shared" si="0"/>
        <v>1229</v>
      </c>
      <c r="G18" s="175">
        <f>'5) Settled At Cost (SY)'!$I17</f>
        <v>1445</v>
      </c>
      <c r="H18" s="172">
        <v>15918265.560000001</v>
      </c>
      <c r="I18" s="172">
        <v>1894415.9899999998</v>
      </c>
      <c r="J18" s="172">
        <v>19509.990000000002</v>
      </c>
      <c r="K18" s="200">
        <f t="shared" si="1"/>
        <v>109610922.51610532</v>
      </c>
      <c r="L18" s="202">
        <f>'8) Paid on Settled (SY)'!$I17</f>
        <v>127443114.05610533</v>
      </c>
      <c r="M18" s="174">
        <v>86</v>
      </c>
      <c r="N18" s="172">
        <v>53</v>
      </c>
      <c r="O18" s="172">
        <f t="shared" si="2"/>
        <v>1306</v>
      </c>
      <c r="P18" s="202">
        <f>'5) Settled At Cost (SY)'!$I17</f>
        <v>1445</v>
      </c>
      <c r="Q18" s="72"/>
    </row>
    <row r="19" spans="2:17" x14ac:dyDescent="0.2">
      <c r="B19" s="233">
        <f>'10) Mesothelioma info (NY)'!B18</f>
        <v>2011</v>
      </c>
      <c r="C19" s="172">
        <v>193</v>
      </c>
      <c r="D19" s="172">
        <v>15</v>
      </c>
      <c r="E19" s="172">
        <v>2</v>
      </c>
      <c r="F19" s="172">
        <f t="shared" si="0"/>
        <v>1411</v>
      </c>
      <c r="G19" s="175">
        <f>'5) Settled At Cost (SY)'!$I18</f>
        <v>1621</v>
      </c>
      <c r="H19" s="172">
        <v>12239577.840000004</v>
      </c>
      <c r="I19" s="172">
        <v>1499406.1199999999</v>
      </c>
      <c r="J19" s="172">
        <v>65486.659999999996</v>
      </c>
      <c r="K19" s="200">
        <f t="shared" si="1"/>
        <v>120570757.30372399</v>
      </c>
      <c r="L19" s="202">
        <f>'8) Paid on Settled (SY)'!$I18</f>
        <v>134375227.923724</v>
      </c>
      <c r="M19" s="174">
        <v>108</v>
      </c>
      <c r="N19" s="172">
        <v>68</v>
      </c>
      <c r="O19" s="172">
        <f t="shared" si="2"/>
        <v>1445</v>
      </c>
      <c r="P19" s="202">
        <f>'5) Settled At Cost (SY)'!$I18</f>
        <v>1621</v>
      </c>
      <c r="Q19" s="72"/>
    </row>
    <row r="20" spans="2:17" x14ac:dyDescent="0.2">
      <c r="B20" s="233">
        <f>'10) Mesothelioma info (NY)'!B19</f>
        <v>2012</v>
      </c>
      <c r="C20" s="172">
        <v>234</v>
      </c>
      <c r="D20" s="172">
        <v>22</v>
      </c>
      <c r="E20" s="172">
        <v>1</v>
      </c>
      <c r="F20" s="172">
        <f t="shared" si="0"/>
        <v>1623</v>
      </c>
      <c r="G20" s="175">
        <f>'5) Settled At Cost (SY)'!$I19</f>
        <v>1880</v>
      </c>
      <c r="H20" s="172">
        <v>17438159.860000011</v>
      </c>
      <c r="I20" s="172">
        <v>2146020.3199999998</v>
      </c>
      <c r="J20" s="172">
        <v>90764.35</v>
      </c>
      <c r="K20" s="200">
        <f t="shared" si="1"/>
        <v>152487165.23108554</v>
      </c>
      <c r="L20" s="202">
        <f>'8) Paid on Settled (SY)'!$I19</f>
        <v>172162109.76108554</v>
      </c>
      <c r="M20" s="174">
        <v>154</v>
      </c>
      <c r="N20" s="172">
        <v>81</v>
      </c>
      <c r="O20" s="172">
        <f t="shared" si="2"/>
        <v>1645</v>
      </c>
      <c r="P20" s="202">
        <f>'5) Settled At Cost (SY)'!$I19</f>
        <v>1880</v>
      </c>
      <c r="Q20" s="72"/>
    </row>
    <row r="21" spans="2:17" x14ac:dyDescent="0.2">
      <c r="B21" s="233">
        <f>'10) Mesothelioma info (NY)'!B20</f>
        <v>2013</v>
      </c>
      <c r="C21" s="172">
        <v>264</v>
      </c>
      <c r="D21" s="172">
        <v>13</v>
      </c>
      <c r="E21" s="172">
        <v>4</v>
      </c>
      <c r="F21" s="172">
        <f t="shared" si="0"/>
        <v>1440</v>
      </c>
      <c r="G21" s="175">
        <f>'5) Settled At Cost (SY)'!$I20</f>
        <v>1721</v>
      </c>
      <c r="H21" s="172">
        <v>19073080.989999987</v>
      </c>
      <c r="I21" s="172">
        <v>2192030.6799999997</v>
      </c>
      <c r="J21" s="172">
        <v>162948.01999999999</v>
      </c>
      <c r="K21" s="200">
        <f t="shared" si="1"/>
        <v>138407033.28847834</v>
      </c>
      <c r="L21" s="202">
        <f>'8) Paid on Settled (SY)'!$I20</f>
        <v>159835092.97847834</v>
      </c>
      <c r="M21" s="174">
        <v>169</v>
      </c>
      <c r="N21" s="172">
        <v>87</v>
      </c>
      <c r="O21" s="172">
        <f t="shared" si="2"/>
        <v>1465</v>
      </c>
      <c r="P21" s="202">
        <f>'5) Settled At Cost (SY)'!$I20</f>
        <v>1721</v>
      </c>
      <c r="Q21" s="72"/>
    </row>
    <row r="22" spans="2:17" x14ac:dyDescent="0.2">
      <c r="B22" s="233">
        <f>'10) Mesothelioma info (NY)'!B21</f>
        <v>2014</v>
      </c>
      <c r="C22" s="172">
        <v>242</v>
      </c>
      <c r="D22" s="172">
        <v>23</v>
      </c>
      <c r="E22" s="172">
        <v>7</v>
      </c>
      <c r="F22" s="172">
        <f t="shared" si="0"/>
        <v>1471</v>
      </c>
      <c r="G22" s="175">
        <f>'5) Settled At Cost (SY)'!$I21</f>
        <v>1743</v>
      </c>
      <c r="H22" s="172">
        <v>15761722.679999992</v>
      </c>
      <c r="I22" s="172">
        <v>1450314.5700000003</v>
      </c>
      <c r="J22" s="172">
        <v>657245.74</v>
      </c>
      <c r="K22" s="200">
        <f t="shared" si="1"/>
        <v>143792071.28936478</v>
      </c>
      <c r="L22" s="202">
        <f>'8) Paid on Settled (SY)'!$I21</f>
        <v>161661354.27936476</v>
      </c>
      <c r="M22" s="174">
        <v>193</v>
      </c>
      <c r="N22" s="172">
        <v>74</v>
      </c>
      <c r="O22" s="172">
        <f t="shared" si="2"/>
        <v>1476</v>
      </c>
      <c r="P22" s="202">
        <f>'5) Settled At Cost (SY)'!$I21</f>
        <v>1743</v>
      </c>
      <c r="Q22" s="72"/>
    </row>
    <row r="23" spans="2:17" x14ac:dyDescent="0.2">
      <c r="B23" s="233">
        <f>'10) Mesothelioma info (NY)'!B22</f>
        <v>2015</v>
      </c>
      <c r="C23" s="172">
        <v>279</v>
      </c>
      <c r="D23" s="172">
        <v>14</v>
      </c>
      <c r="E23" s="172">
        <v>5</v>
      </c>
      <c r="F23" s="172">
        <f t="shared" si="0"/>
        <v>1690</v>
      </c>
      <c r="G23" s="175">
        <f>'5) Settled At Cost (SY)'!$I22</f>
        <v>1988</v>
      </c>
      <c r="H23" s="172">
        <v>19942481.770000003</v>
      </c>
      <c r="I23" s="172">
        <v>2418095.8199999998</v>
      </c>
      <c r="J23" s="172">
        <v>692793.33000000007</v>
      </c>
      <c r="K23" s="200">
        <f t="shared" si="1"/>
        <v>157453020.06332201</v>
      </c>
      <c r="L23" s="202">
        <f>'8) Paid on Settled (SY)'!$I22</f>
        <v>180506390.98332199</v>
      </c>
      <c r="M23" s="174">
        <v>187</v>
      </c>
      <c r="N23" s="172">
        <v>131</v>
      </c>
      <c r="O23" s="172">
        <f t="shared" si="2"/>
        <v>1670</v>
      </c>
      <c r="P23" s="202">
        <f>'5) Settled At Cost (SY)'!$I22</f>
        <v>1988</v>
      </c>
      <c r="Q23" s="72"/>
    </row>
    <row r="24" spans="2:17" x14ac:dyDescent="0.2">
      <c r="B24" s="233">
        <f>'10) Mesothelioma info (NY)'!B23</f>
        <v>2016</v>
      </c>
      <c r="C24" s="172">
        <v>324</v>
      </c>
      <c r="D24" s="172">
        <v>23</v>
      </c>
      <c r="E24" s="172">
        <v>5</v>
      </c>
      <c r="F24" s="172">
        <f t="shared" si="0"/>
        <v>1957</v>
      </c>
      <c r="G24" s="175">
        <f>'5) Settled At Cost (SY)'!$I23</f>
        <v>2309</v>
      </c>
      <c r="H24" s="172">
        <v>28335418.210000005</v>
      </c>
      <c r="I24" s="172">
        <v>1985217.44</v>
      </c>
      <c r="J24" s="172">
        <v>437142.6</v>
      </c>
      <c r="K24" s="200">
        <f t="shared" si="1"/>
        <v>191374796.70745832</v>
      </c>
      <c r="L24" s="202">
        <f>'8) Paid on Settled (SY)'!$I23</f>
        <v>222132574.95745832</v>
      </c>
      <c r="M24" s="174">
        <v>206</v>
      </c>
      <c r="N24" s="172">
        <v>145</v>
      </c>
      <c r="O24" s="172">
        <f t="shared" si="2"/>
        <v>1958</v>
      </c>
      <c r="P24" s="202">
        <f>'5) Settled At Cost (SY)'!$I23</f>
        <v>2309</v>
      </c>
      <c r="Q24" s="72"/>
    </row>
    <row r="25" spans="2:17" x14ac:dyDescent="0.2">
      <c r="B25" s="233">
        <f>'10) Mesothelioma info (NY)'!B24</f>
        <v>2017</v>
      </c>
      <c r="C25" s="172">
        <v>323</v>
      </c>
      <c r="D25" s="172">
        <v>21</v>
      </c>
      <c r="E25" s="172">
        <v>10</v>
      </c>
      <c r="F25" s="172">
        <f t="shared" si="0"/>
        <v>2176</v>
      </c>
      <c r="G25" s="175">
        <f>'5) Settled At Cost (SY)'!$I24</f>
        <v>2530</v>
      </c>
      <c r="H25" s="172">
        <v>26482165.756919138</v>
      </c>
      <c r="I25" s="172">
        <v>2778700</v>
      </c>
      <c r="J25" s="172">
        <v>1091054.23</v>
      </c>
      <c r="K25" s="200">
        <f t="shared" si="1"/>
        <v>219729449.42024034</v>
      </c>
      <c r="L25" s="202">
        <f>'8) Paid on Settled (SY)'!$I24</f>
        <v>250081369.40715948</v>
      </c>
      <c r="M25" s="174">
        <v>211</v>
      </c>
      <c r="N25" s="172">
        <v>126</v>
      </c>
      <c r="O25" s="172">
        <f t="shared" si="2"/>
        <v>2193</v>
      </c>
      <c r="P25" s="202">
        <f>'5) Settled At Cost (SY)'!$I24</f>
        <v>2530</v>
      </c>
      <c r="Q25" s="72"/>
    </row>
    <row r="26" spans="2:17" x14ac:dyDescent="0.2">
      <c r="B26" s="233">
        <f>'10) Mesothelioma info (NY)'!B25</f>
        <v>2018</v>
      </c>
      <c r="C26" s="176">
        <v>307</v>
      </c>
      <c r="D26" s="176">
        <v>20</v>
      </c>
      <c r="E26" s="176">
        <v>9</v>
      </c>
      <c r="F26" s="172">
        <f t="shared" si="0"/>
        <v>1436.3076923076924</v>
      </c>
      <c r="G26" s="177">
        <f>'5) Settled At Cost (SY)'!$I25</f>
        <v>1772.3076923076924</v>
      </c>
      <c r="H26" s="176">
        <v>25555068.900000006</v>
      </c>
      <c r="I26" s="176">
        <v>2587693.75</v>
      </c>
      <c r="J26" s="176">
        <v>610030.24</v>
      </c>
      <c r="K26" s="200">
        <f t="shared" si="1"/>
        <v>155012313.37491238</v>
      </c>
      <c r="L26" s="203">
        <f>'8) Paid on Settled (SY)'!$I25</f>
        <v>183765106.2649124</v>
      </c>
      <c r="M26" s="178">
        <v>206</v>
      </c>
      <c r="N26" s="176">
        <v>109</v>
      </c>
      <c r="O26" s="172">
        <f t="shared" si="2"/>
        <v>1457.3076923076924</v>
      </c>
      <c r="P26" s="203">
        <f>'5) Settled At Cost (SY)'!$I25</f>
        <v>1772.3076923076924</v>
      </c>
      <c r="Q26" s="72"/>
    </row>
    <row r="27" spans="2:17" x14ac:dyDescent="0.2">
      <c r="B27" s="234" t="s">
        <v>6</v>
      </c>
      <c r="C27" s="179">
        <f>SUM(C7:C26)</f>
        <v>3230</v>
      </c>
      <c r="D27" s="180">
        <f t="shared" ref="D27:J27" si="3">SUM(D7:D26)</f>
        <v>220</v>
      </c>
      <c r="E27" s="180">
        <f t="shared" si="3"/>
        <v>71</v>
      </c>
      <c r="F27" s="180">
        <f>G27-SUM(C27:E27)</f>
        <v>21656.307692307691</v>
      </c>
      <c r="G27" s="177">
        <f>SUM(G7:G26)</f>
        <v>25177.307692307691</v>
      </c>
      <c r="H27" s="179">
        <f t="shared" si="3"/>
        <v>239458660.23691919</v>
      </c>
      <c r="I27" s="180">
        <f t="shared" si="3"/>
        <v>21849756.079999998</v>
      </c>
      <c r="J27" s="180">
        <f t="shared" si="3"/>
        <v>5257049.37</v>
      </c>
      <c r="K27" s="180">
        <f>L27-SUM(H27:J27)</f>
        <v>1911256146.3858705</v>
      </c>
      <c r="L27" s="203">
        <f>SUM(L7:L26)</f>
        <v>2177821612.0727897</v>
      </c>
      <c r="M27" s="179">
        <f t="shared" ref="M27:N27" si="4">SUM(M7:M26)</f>
        <v>1643</v>
      </c>
      <c r="N27" s="180">
        <f t="shared" si="4"/>
        <v>924</v>
      </c>
      <c r="O27" s="180">
        <f t="shared" si="2"/>
        <v>22610.307692307691</v>
      </c>
      <c r="P27" s="203">
        <f>SUM(P7:P26)</f>
        <v>25177.307692307691</v>
      </c>
      <c r="Q27" s="71"/>
    </row>
    <row r="28" spans="2:17" x14ac:dyDescent="0.2">
      <c r="C28" s="166"/>
      <c r="D28" s="167"/>
      <c r="E28" s="167"/>
      <c r="F28" s="167"/>
      <c r="G28" s="168"/>
      <c r="H28" s="166"/>
      <c r="I28" s="167"/>
      <c r="J28" s="167"/>
      <c r="K28" s="167"/>
      <c r="L28" s="168"/>
      <c r="M28" s="166"/>
      <c r="N28" s="167"/>
      <c r="O28" s="167"/>
      <c r="P28" s="168"/>
    </row>
    <row r="29" spans="2:17" x14ac:dyDescent="0.2"/>
    <row r="30" spans="2:17" x14ac:dyDescent="0.2"/>
    <row r="31" spans="2:17" x14ac:dyDescent="0.2">
      <c r="B31" s="2" t="s">
        <v>12</v>
      </c>
    </row>
    <row r="32" spans="2:17" x14ac:dyDescent="0.2">
      <c r="B32" s="1" t="s">
        <v>52</v>
      </c>
    </row>
    <row r="33" spans="2:2" x14ac:dyDescent="0.2">
      <c r="B33" s="1" t="s">
        <v>109</v>
      </c>
    </row>
    <row r="34" spans="2:2" x14ac:dyDescent="0.2">
      <c r="B34" s="1" t="s">
        <v>14</v>
      </c>
    </row>
    <row r="35" spans="2:2" x14ac:dyDescent="0.2">
      <c r="B35" s="1" t="s">
        <v>110</v>
      </c>
    </row>
    <row r="36" spans="2:2" x14ac:dyDescent="0.2"/>
    <row r="37" spans="2:2" hidden="1" x14ac:dyDescent="0.2"/>
    <row r="38" spans="2:2" hidden="1" x14ac:dyDescent="0.2"/>
    <row r="39" spans="2:2" hidden="1" x14ac:dyDescent="0.2"/>
  </sheetData>
  <sheetProtection sheet="1" objects="1" scenarios="1"/>
  <mergeCells count="3">
    <mergeCell ref="C5:G5"/>
    <mergeCell ref="H5:L5"/>
    <mergeCell ref="M5:P5"/>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FF00"/>
  </sheetPr>
  <dimension ref="A1:P26"/>
  <sheetViews>
    <sheetView showGridLines="0" showRowColHeaders="0" zoomScale="90" zoomScaleNormal="90" workbookViewId="0"/>
  </sheetViews>
  <sheetFormatPr defaultColWidth="0" defaultRowHeight="12.75" zeroHeight="1" x14ac:dyDescent="0.2"/>
  <cols>
    <col min="1" max="1" width="3.7109375" customWidth="1"/>
    <col min="2" max="2" width="7.28515625" customWidth="1"/>
    <col min="3" max="3" width="20.7109375" customWidth="1"/>
    <col min="4" max="5" width="10.85546875" customWidth="1"/>
    <col min="6" max="16" width="8.85546875" customWidth="1"/>
    <col min="17" max="16384" width="8.85546875" hidden="1"/>
  </cols>
  <sheetData>
    <row r="1" spans="1:14" ht="15.75" x14ac:dyDescent="0.25">
      <c r="A1" s="46" t="s">
        <v>111</v>
      </c>
    </row>
    <row r="2" spans="1:14" x14ac:dyDescent="0.2"/>
    <row r="3" spans="1:14" s="22" customFormat="1" x14ac:dyDescent="0.2">
      <c r="B3" s="22" t="s">
        <v>112</v>
      </c>
    </row>
    <row r="4" spans="1:14" s="182" customFormat="1" ht="25.5" x14ac:dyDescent="0.2">
      <c r="B4" s="185"/>
      <c r="C4" s="186"/>
      <c r="D4" s="194" t="s">
        <v>114</v>
      </c>
      <c r="E4" s="195" t="s">
        <v>115</v>
      </c>
      <c r="F4" s="181"/>
      <c r="G4" s="183"/>
      <c r="H4" s="183"/>
      <c r="I4" s="183"/>
      <c r="J4" s="183"/>
      <c r="K4" s="183"/>
      <c r="L4" s="183"/>
      <c r="M4" s="183"/>
      <c r="N4" s="183"/>
    </row>
    <row r="5" spans="1:14" ht="15.75" x14ac:dyDescent="0.25">
      <c r="A5" s="46"/>
      <c r="B5" s="187" t="s">
        <v>116</v>
      </c>
      <c r="C5" s="188"/>
      <c r="D5" s="245">
        <v>0.05</v>
      </c>
      <c r="E5" s="246">
        <v>8.8147554129911806E-2</v>
      </c>
      <c r="F5" s="181"/>
      <c r="G5" s="181"/>
      <c r="I5" s="181"/>
      <c r="J5" s="181"/>
      <c r="K5" s="181"/>
      <c r="L5" s="181"/>
      <c r="M5" s="181"/>
      <c r="N5" s="181"/>
    </row>
    <row r="6" spans="1:14" ht="15.75" x14ac:dyDescent="0.25">
      <c r="A6" s="46"/>
      <c r="B6" s="187" t="s">
        <v>117</v>
      </c>
      <c r="C6" s="189"/>
      <c r="D6" s="245">
        <v>6.25E-2</v>
      </c>
      <c r="E6" s="246">
        <v>9.4922279792746131E-2</v>
      </c>
      <c r="F6" s="181"/>
      <c r="G6" s="181"/>
      <c r="I6" s="181"/>
      <c r="J6" s="181"/>
      <c r="L6" s="181"/>
      <c r="M6" s="181"/>
      <c r="N6" s="181"/>
    </row>
    <row r="7" spans="1:14" ht="15.75" x14ac:dyDescent="0.25">
      <c r="A7" s="46"/>
      <c r="B7" s="190" t="s">
        <v>119</v>
      </c>
      <c r="C7" s="191"/>
      <c r="D7" s="192"/>
      <c r="E7" s="193"/>
      <c r="F7" s="181"/>
      <c r="G7" s="181"/>
      <c r="H7" s="181"/>
      <c r="I7" s="181"/>
      <c r="J7" s="181"/>
      <c r="L7" s="181"/>
      <c r="M7" s="181"/>
      <c r="N7" s="181"/>
    </row>
    <row r="8" spans="1:14" ht="15.75" x14ac:dyDescent="0.25">
      <c r="A8" s="46"/>
      <c r="B8" s="181"/>
      <c r="C8" s="181"/>
      <c r="D8" s="181"/>
      <c r="E8" s="181"/>
      <c r="F8" s="181"/>
      <c r="G8" s="181"/>
      <c r="H8" s="181"/>
      <c r="I8" s="181"/>
      <c r="J8" s="181"/>
      <c r="K8" s="181"/>
      <c r="L8" s="181"/>
      <c r="M8" s="181"/>
      <c r="N8" s="181"/>
    </row>
    <row r="9" spans="1:14" s="22" customFormat="1" x14ac:dyDescent="0.2">
      <c r="B9" s="67" t="s">
        <v>113</v>
      </c>
      <c r="C9" s="67"/>
      <c r="D9" s="67"/>
      <c r="E9" s="67"/>
      <c r="F9" s="67"/>
      <c r="G9" s="67"/>
      <c r="H9" s="67"/>
      <c r="I9" s="67"/>
      <c r="J9" s="67"/>
      <c r="K9" s="67"/>
      <c r="L9" s="67"/>
      <c r="M9" s="67"/>
      <c r="N9" s="67"/>
    </row>
    <row r="10" spans="1:14" ht="25.5" x14ac:dyDescent="0.2">
      <c r="B10" s="185"/>
      <c r="C10" s="186"/>
      <c r="D10" s="194" t="s">
        <v>114</v>
      </c>
      <c r="E10" s="195" t="s">
        <v>115</v>
      </c>
      <c r="F10" s="181"/>
      <c r="G10" s="181"/>
      <c r="H10" s="181"/>
      <c r="I10" s="181"/>
      <c r="J10" s="181"/>
      <c r="K10" s="181"/>
      <c r="L10" s="181"/>
      <c r="M10" s="181"/>
      <c r="N10" s="181"/>
    </row>
    <row r="11" spans="1:14" x14ac:dyDescent="0.2">
      <c r="B11" s="187" t="s">
        <v>116</v>
      </c>
      <c r="C11" s="188"/>
      <c r="D11" s="245">
        <v>4.0000000000000001E-3</v>
      </c>
      <c r="E11" s="246">
        <v>9.9121706398996243E-3</v>
      </c>
      <c r="F11" s="181"/>
      <c r="G11" s="181"/>
      <c r="H11" s="181"/>
      <c r="I11" s="181"/>
      <c r="J11" s="181"/>
      <c r="K11" s="181"/>
      <c r="L11" s="181"/>
      <c r="M11" s="181"/>
      <c r="N11" s="181"/>
    </row>
    <row r="12" spans="1:14" x14ac:dyDescent="0.2">
      <c r="B12" s="187" t="s">
        <v>117</v>
      </c>
      <c r="C12" s="189"/>
      <c r="D12" s="245">
        <v>0.02</v>
      </c>
      <c r="E12" s="246">
        <v>0.02</v>
      </c>
      <c r="F12" s="181"/>
      <c r="G12" s="181"/>
      <c r="H12" s="181"/>
      <c r="I12" s="181"/>
      <c r="J12" s="181"/>
      <c r="K12" s="181"/>
      <c r="L12" s="181"/>
      <c r="M12" s="181"/>
      <c r="N12" s="181"/>
    </row>
    <row r="13" spans="1:14" x14ac:dyDescent="0.2">
      <c r="B13" s="190" t="s">
        <v>118</v>
      </c>
      <c r="C13" s="191"/>
      <c r="D13" s="192"/>
      <c r="E13" s="193"/>
      <c r="F13" s="181"/>
      <c r="G13" s="181"/>
      <c r="H13" s="181"/>
      <c r="I13" s="181"/>
      <c r="J13" s="188"/>
      <c r="K13" s="188"/>
      <c r="L13" s="181"/>
      <c r="M13" s="181"/>
      <c r="N13" s="181"/>
    </row>
    <row r="14" spans="1:14" x14ac:dyDescent="0.2">
      <c r="B14" s="181"/>
      <c r="C14" s="181"/>
      <c r="D14" s="181"/>
      <c r="E14" s="181"/>
      <c r="F14" s="181"/>
      <c r="G14" s="181"/>
      <c r="H14" s="181"/>
      <c r="I14" s="181"/>
      <c r="J14" s="181"/>
      <c r="K14" s="181"/>
      <c r="L14" s="181"/>
      <c r="M14" s="181"/>
      <c r="N14" s="181"/>
    </row>
    <row r="15" spans="1:14" x14ac:dyDescent="0.2">
      <c r="B15" s="276" t="s">
        <v>72</v>
      </c>
      <c r="C15" s="277"/>
      <c r="D15" s="184">
        <v>5</v>
      </c>
      <c r="E15" s="181"/>
      <c r="F15" s="181"/>
      <c r="G15" s="181"/>
      <c r="H15" s="181"/>
      <c r="I15" s="181"/>
      <c r="J15" s="181"/>
      <c r="K15" s="181"/>
      <c r="L15" s="181"/>
      <c r="M15" s="181"/>
      <c r="N15" s="181"/>
    </row>
    <row r="16" spans="1:14" x14ac:dyDescent="0.2"/>
    <row r="17" spans="2:2" x14ac:dyDescent="0.2">
      <c r="B17" s="2" t="s">
        <v>12</v>
      </c>
    </row>
    <row r="18" spans="2:2" x14ac:dyDescent="0.2">
      <c r="B18" s="1" t="s">
        <v>52</v>
      </c>
    </row>
    <row r="19" spans="2:2" ht="15" customHeight="1" x14ac:dyDescent="0.2"/>
    <row r="20" spans="2:2" hidden="1" x14ac:dyDescent="0.2"/>
    <row r="21" spans="2:2" hidden="1" x14ac:dyDescent="0.2"/>
    <row r="22" spans="2:2" hidden="1" x14ac:dyDescent="0.2"/>
    <row r="23" spans="2:2" hidden="1" x14ac:dyDescent="0.2"/>
    <row r="24" spans="2:2" hidden="1" x14ac:dyDescent="0.2"/>
    <row r="25" spans="2:2" hidden="1" x14ac:dyDescent="0.2"/>
    <row r="26" spans="2:2" hidden="1" x14ac:dyDescent="0.2"/>
  </sheetData>
  <sheetProtection sheet="1" objects="1" scenarios="1"/>
  <mergeCells count="1">
    <mergeCell ref="B15:C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B050"/>
    <pageSetUpPr autoPageBreaks="0"/>
  </sheetPr>
  <dimension ref="A1:BA103"/>
  <sheetViews>
    <sheetView showGridLines="0" showRowColHeaders="0" tabSelected="1" zoomScale="60" zoomScaleNormal="60" workbookViewId="0"/>
  </sheetViews>
  <sheetFormatPr defaultColWidth="0" defaultRowHeight="12.75" zeroHeight="1" x14ac:dyDescent="0.2"/>
  <cols>
    <col min="1" max="1" width="2" style="32" customWidth="1"/>
    <col min="2" max="2" width="14.140625" style="32" customWidth="1"/>
    <col min="3" max="7" width="17.140625" style="32" customWidth="1"/>
    <col min="8" max="9" width="2" style="32" customWidth="1"/>
    <col min="10" max="10" width="11.7109375" style="32" customWidth="1"/>
    <col min="11" max="15" width="17.140625" style="32" customWidth="1"/>
    <col min="16" max="17" width="2" style="32" customWidth="1"/>
    <col min="18" max="18" width="12.5703125" style="32" customWidth="1"/>
    <col min="19" max="23" width="17.140625" style="32" customWidth="1"/>
    <col min="24" max="25" width="2" style="32" customWidth="1"/>
    <col min="26" max="26" width="12.5703125" style="32" customWidth="1"/>
    <col min="27" max="31" width="17.140625" style="32" customWidth="1"/>
    <col min="32" max="33" width="2" style="32" customWidth="1"/>
    <col min="34" max="34" width="11.85546875" style="32" customWidth="1"/>
    <col min="35" max="39" width="17.140625" style="32" customWidth="1"/>
    <col min="40" max="40" width="9.140625" style="32" customWidth="1"/>
    <col min="41" max="53" width="0" style="32" hidden="1" customWidth="1"/>
    <col min="54" max="16384" width="9.140625" style="32" hidden="1"/>
  </cols>
  <sheetData>
    <row r="1" spans="2:39" x14ac:dyDescent="0.2"/>
    <row r="2" spans="2:39" x14ac:dyDescent="0.2">
      <c r="B2" s="124"/>
      <c r="C2" s="124"/>
      <c r="D2" s="124"/>
      <c r="E2" s="124"/>
    </row>
    <row r="3" spans="2:39" s="247" customFormat="1" ht="30" customHeight="1" x14ac:dyDescent="0.2">
      <c r="B3" s="253" t="s">
        <v>122</v>
      </c>
      <c r="C3" s="254"/>
      <c r="D3" s="254"/>
      <c r="E3" s="254"/>
      <c r="F3" s="254"/>
      <c r="G3" s="255"/>
      <c r="J3" s="253" t="s">
        <v>11</v>
      </c>
      <c r="K3" s="254"/>
      <c r="L3" s="254"/>
      <c r="M3" s="254"/>
      <c r="N3" s="254"/>
      <c r="O3" s="255"/>
      <c r="AE3" s="248"/>
      <c r="AF3" s="248"/>
      <c r="AG3" s="248"/>
      <c r="AH3" s="256" t="s">
        <v>96</v>
      </c>
      <c r="AI3" s="257"/>
      <c r="AJ3" s="257"/>
      <c r="AK3" s="257"/>
      <c r="AL3" s="257"/>
      <c r="AM3" s="258"/>
    </row>
    <row r="4" spans="2:39" ht="38.25" x14ac:dyDescent="0.2">
      <c r="B4" s="49" t="s">
        <v>0</v>
      </c>
      <c r="C4" s="93" t="s">
        <v>31</v>
      </c>
      <c r="D4" s="93" t="s">
        <v>2</v>
      </c>
      <c r="E4" s="93" t="s">
        <v>3</v>
      </c>
      <c r="F4" s="93" t="s">
        <v>7</v>
      </c>
      <c r="G4" s="101" t="s">
        <v>4</v>
      </c>
      <c r="J4" s="49" t="s">
        <v>0</v>
      </c>
      <c r="K4" s="93" t="s">
        <v>31</v>
      </c>
      <c r="L4" s="93" t="s">
        <v>2</v>
      </c>
      <c r="M4" s="93" t="s">
        <v>3</v>
      </c>
      <c r="N4" s="93" t="s">
        <v>7</v>
      </c>
      <c r="O4" s="101" t="s">
        <v>4</v>
      </c>
      <c r="AE4" s="130"/>
      <c r="AF4" s="130"/>
      <c r="AG4" s="130"/>
      <c r="AH4" s="146" t="s">
        <v>0</v>
      </c>
      <c r="AI4" s="147" t="s">
        <v>31</v>
      </c>
      <c r="AJ4" s="147" t="s">
        <v>2</v>
      </c>
      <c r="AK4" s="147" t="s">
        <v>3</v>
      </c>
      <c r="AL4" s="147" t="s">
        <v>7</v>
      </c>
      <c r="AM4" s="148" t="s">
        <v>4</v>
      </c>
    </row>
    <row r="5" spans="2:39" x14ac:dyDescent="0.2">
      <c r="B5" s="102">
        <v>1999</v>
      </c>
      <c r="C5" s="9">
        <f>'1) Claims Notified'!X6</f>
        <v>5.2068965517241379</v>
      </c>
      <c r="D5" s="8">
        <f>'1) Claims Notified'!Y6</f>
        <v>1605.0258620689656</v>
      </c>
      <c r="E5" s="8">
        <f>'1) Claims Notified'!Z6</f>
        <v>65.08620689655173</v>
      </c>
      <c r="F5" s="8">
        <f>'1) Claims Notified'!AA6</f>
        <v>42.956896551724142</v>
      </c>
      <c r="G5" s="10">
        <f>'1) Claims Notified'!AB6</f>
        <v>999.72413793103442</v>
      </c>
      <c r="J5" s="102">
        <f>$B$5</f>
        <v>1999</v>
      </c>
      <c r="K5" s="103">
        <f>'9) Average Age (NY)'!D6</f>
        <v>66.731462468628791</v>
      </c>
      <c r="L5" s="104">
        <f>'9) Average Age (NY)'!E6</f>
        <v>67.280965951668648</v>
      </c>
      <c r="M5" s="104">
        <f>'9) Average Age (NY)'!F6</f>
        <v>71.225359237430538</v>
      </c>
      <c r="N5" s="104">
        <f>'9) Average Age (NY)'!G6</f>
        <v>62.165607379159738</v>
      </c>
      <c r="O5" s="105">
        <f>'9) Average Age (NY)'!I6</f>
        <v>66.35222141017789</v>
      </c>
      <c r="AE5" s="130"/>
      <c r="AF5" s="130"/>
      <c r="AG5" s="130"/>
      <c r="AH5" s="149">
        <f>$B$5</f>
        <v>1999</v>
      </c>
      <c r="AI5" s="150">
        <f>SUM(S30,AA30,AI30)-1</f>
        <v>0</v>
      </c>
      <c r="AJ5" s="151">
        <f t="shared" ref="AJ5:AM5" si="0">SUM(T30,AB30,AJ30)-1</f>
        <v>0</v>
      </c>
      <c r="AK5" s="151">
        <f t="shared" si="0"/>
        <v>0</v>
      </c>
      <c r="AL5" s="151">
        <f t="shared" si="0"/>
        <v>0</v>
      </c>
      <c r="AM5" s="152">
        <f t="shared" si="0"/>
        <v>0</v>
      </c>
    </row>
    <row r="6" spans="2:39" x14ac:dyDescent="0.2">
      <c r="B6" s="102">
        <f t="shared" ref="B6:B22" si="1">B5+1</f>
        <v>2000</v>
      </c>
      <c r="C6" s="9">
        <f>'1) Claims Notified'!X7</f>
        <v>3.9153618281845111</v>
      </c>
      <c r="D6" s="8">
        <f>'1) Claims Notified'!Y7</f>
        <v>1821.9483707151926</v>
      </c>
      <c r="E6" s="8">
        <f>'1) Claims Notified'!Z7</f>
        <v>66.561151079136692</v>
      </c>
      <c r="F6" s="8">
        <f>'1) Claims Notified'!AA7</f>
        <v>92.663563267033425</v>
      </c>
      <c r="G6" s="10">
        <f>'1) Claims Notified'!AB7</f>
        <v>1098.9115531104528</v>
      </c>
      <c r="J6" s="102">
        <f t="shared" ref="J6:J22" si="2">J5+1</f>
        <v>2000</v>
      </c>
      <c r="K6" s="103">
        <f>'9) Average Age (NY)'!D7</f>
        <v>56.165639972621499</v>
      </c>
      <c r="L6" s="104">
        <f>'9) Average Age (NY)'!E7</f>
        <v>67.136737946339707</v>
      </c>
      <c r="M6" s="104">
        <f>'9) Average Age (NY)'!F7</f>
        <v>68.924580347197065</v>
      </c>
      <c r="N6" s="104">
        <f>'9) Average Age (NY)'!G7</f>
        <v>64.062507129868365</v>
      </c>
      <c r="O6" s="105">
        <f>'9) Average Age (NY)'!I7</f>
        <v>67.210223000787906</v>
      </c>
      <c r="AE6" s="130"/>
      <c r="AF6" s="130"/>
      <c r="AG6" s="130"/>
      <c r="AH6" s="149">
        <f t="shared" ref="AH6:AH24" si="3">AH5+1</f>
        <v>2000</v>
      </c>
      <c r="AI6" s="150">
        <f t="shared" ref="AI6:AI24" si="4">SUM(S31,AA31,AI31)-1</f>
        <v>0</v>
      </c>
      <c r="AJ6" s="151">
        <f t="shared" ref="AJ6:AJ24" si="5">SUM(T31,AB31,AJ31)-1</f>
        <v>0</v>
      </c>
      <c r="AK6" s="151">
        <f t="shared" ref="AK6:AK24" si="6">SUM(U31,AC31,AK31)-1</f>
        <v>0</v>
      </c>
      <c r="AL6" s="151">
        <f t="shared" ref="AL6:AL24" si="7">SUM(V31,AD31,AL31)-1</f>
        <v>0</v>
      </c>
      <c r="AM6" s="152">
        <f t="shared" ref="AM6:AM24" si="8">SUM(W31,AE31,AM31)-1</f>
        <v>0</v>
      </c>
    </row>
    <row r="7" spans="2:39" x14ac:dyDescent="0.2">
      <c r="B7" s="102">
        <f t="shared" si="1"/>
        <v>2001</v>
      </c>
      <c r="C7" s="9">
        <f>'1) Claims Notified'!X8</f>
        <v>12.380008093889113</v>
      </c>
      <c r="D7" s="8">
        <f>'1) Claims Notified'!Y8</f>
        <v>1907.8968029138</v>
      </c>
      <c r="E7" s="8">
        <f>'1) Claims Notified'!Z8</f>
        <v>88.035613112100364</v>
      </c>
      <c r="F7" s="8">
        <f>'1) Claims Notified'!AA8</f>
        <v>178.82233913395388</v>
      </c>
      <c r="G7" s="10">
        <f>'1) Claims Notified'!AB8</f>
        <v>1211.8652367462566</v>
      </c>
      <c r="J7" s="102">
        <f t="shared" si="2"/>
        <v>2001</v>
      </c>
      <c r="K7" s="103">
        <f>'9) Average Age (NY)'!D8</f>
        <v>67.283943374292463</v>
      </c>
      <c r="L7" s="104">
        <f>'9) Average Age (NY)'!E8</f>
        <v>67.254199409475092</v>
      </c>
      <c r="M7" s="104">
        <f>'9) Average Age (NY)'!F8</f>
        <v>71.668182336927813</v>
      </c>
      <c r="N7" s="104">
        <f>'9) Average Age (NY)'!G8</f>
        <v>59.53439218892693</v>
      </c>
      <c r="O7" s="105">
        <f>'9) Average Age (NY)'!I8</f>
        <v>68.043194818098115</v>
      </c>
      <c r="AE7" s="130"/>
      <c r="AF7" s="130"/>
      <c r="AG7" s="130"/>
      <c r="AH7" s="149">
        <f t="shared" si="3"/>
        <v>2001</v>
      </c>
      <c r="AI7" s="150">
        <f t="shared" si="4"/>
        <v>0</v>
      </c>
      <c r="AJ7" s="151">
        <f t="shared" si="5"/>
        <v>0</v>
      </c>
      <c r="AK7" s="151">
        <f t="shared" si="6"/>
        <v>0</v>
      </c>
      <c r="AL7" s="151">
        <f t="shared" si="7"/>
        <v>0</v>
      </c>
      <c r="AM7" s="152">
        <f t="shared" si="8"/>
        <v>0</v>
      </c>
    </row>
    <row r="8" spans="2:39" x14ac:dyDescent="0.2">
      <c r="B8" s="102">
        <f t="shared" si="1"/>
        <v>2002</v>
      </c>
      <c r="C8" s="9">
        <f>'1) Claims Notified'!X9</f>
        <v>24.69701726844584</v>
      </c>
      <c r="D8" s="8">
        <f>'1) Claims Notified'!Y9</f>
        <v>1981.249607535322</v>
      </c>
      <c r="E8" s="8">
        <f>'1) Claims Notified'!Z9</f>
        <v>113.88069073783359</v>
      </c>
      <c r="F8" s="8">
        <f>'1) Claims Notified'!AA9</f>
        <v>166.01883830455259</v>
      </c>
      <c r="G8" s="10">
        <f>'1) Claims Notified'!AB9</f>
        <v>1210.1538461538462</v>
      </c>
      <c r="J8" s="102">
        <f t="shared" si="2"/>
        <v>2002</v>
      </c>
      <c r="K8" s="103">
        <f>'9) Average Age (NY)'!D9</f>
        <v>67.652121834360031</v>
      </c>
      <c r="L8" s="104">
        <f>'9) Average Age (NY)'!E9</f>
        <v>68.034761319112974</v>
      </c>
      <c r="M8" s="104">
        <f>'9) Average Age (NY)'!F9</f>
        <v>71.008515840438392</v>
      </c>
      <c r="N8" s="104">
        <f>'9) Average Age (NY)'!G9</f>
        <v>62.065367257895964</v>
      </c>
      <c r="O8" s="105">
        <f>'9) Average Age (NY)'!I9</f>
        <v>68.269288716042539</v>
      </c>
      <c r="AE8" s="130"/>
      <c r="AF8" s="130"/>
      <c r="AG8" s="130"/>
      <c r="AH8" s="149">
        <f t="shared" si="3"/>
        <v>2002</v>
      </c>
      <c r="AI8" s="150">
        <f t="shared" si="4"/>
        <v>0</v>
      </c>
      <c r="AJ8" s="151">
        <f t="shared" si="5"/>
        <v>0</v>
      </c>
      <c r="AK8" s="151">
        <f t="shared" si="6"/>
        <v>0</v>
      </c>
      <c r="AL8" s="151">
        <f t="shared" si="7"/>
        <v>0</v>
      </c>
      <c r="AM8" s="152">
        <f t="shared" si="8"/>
        <v>0</v>
      </c>
    </row>
    <row r="9" spans="2:39" x14ac:dyDescent="0.2">
      <c r="B9" s="102">
        <f t="shared" si="1"/>
        <v>2003</v>
      </c>
      <c r="C9" s="9">
        <f>'1) Claims Notified'!X10</f>
        <v>12.719810576164168</v>
      </c>
      <c r="D9" s="8">
        <f>'1) Claims Notified'!Y10</f>
        <v>2151.767955801105</v>
      </c>
      <c r="E9" s="8">
        <f>'1) Claims Notified'!Z10</f>
        <v>136.73796369376481</v>
      </c>
      <c r="F9" s="8">
        <f>'1) Claims Notified'!AA10</f>
        <v>350.85477505919494</v>
      </c>
      <c r="G9" s="10">
        <f>'1) Claims Notified'!AB10</f>
        <v>1376.9194948697711</v>
      </c>
      <c r="J9" s="102">
        <f t="shared" si="2"/>
        <v>2003</v>
      </c>
      <c r="K9" s="103">
        <f>'9) Average Age (NY)'!D10</f>
        <v>66.709787816564003</v>
      </c>
      <c r="L9" s="104">
        <f>'9) Average Age (NY)'!E10</f>
        <v>68.762545831291874</v>
      </c>
      <c r="M9" s="104">
        <f>'9) Average Age (NY)'!F10</f>
        <v>69.209242952798135</v>
      </c>
      <c r="N9" s="104">
        <f>'9) Average Age (NY)'!G10</f>
        <v>66.431797468342268</v>
      </c>
      <c r="O9" s="105">
        <f>'9) Average Age (NY)'!I10</f>
        <v>68.634457958899802</v>
      </c>
      <c r="AE9" s="130"/>
      <c r="AF9" s="130"/>
      <c r="AG9" s="130"/>
      <c r="AH9" s="149">
        <f t="shared" si="3"/>
        <v>2003</v>
      </c>
      <c r="AI9" s="150">
        <f t="shared" si="4"/>
        <v>0</v>
      </c>
      <c r="AJ9" s="151">
        <f t="shared" si="5"/>
        <v>0</v>
      </c>
      <c r="AK9" s="151">
        <f t="shared" si="6"/>
        <v>0</v>
      </c>
      <c r="AL9" s="151">
        <f t="shared" si="7"/>
        <v>0</v>
      </c>
      <c r="AM9" s="152">
        <f t="shared" si="8"/>
        <v>0</v>
      </c>
    </row>
    <row r="10" spans="2:39" x14ac:dyDescent="0.2">
      <c r="B10" s="102">
        <f t="shared" si="1"/>
        <v>2004</v>
      </c>
      <c r="C10" s="9">
        <f>'1) Claims Notified'!X11</f>
        <v>31.923390383048083</v>
      </c>
      <c r="D10" s="8">
        <f>'1) Claims Notified'!Y11</f>
        <v>1949.4550393914697</v>
      </c>
      <c r="E10" s="8">
        <f>'1) Claims Notified'!Z11</f>
        <v>144.71936973648465</v>
      </c>
      <c r="F10" s="8">
        <f>'1) Claims Notified'!AA11</f>
        <v>422.45286606900299</v>
      </c>
      <c r="G10" s="10">
        <f>'1) Claims Notified'!AB11</f>
        <v>1368.4493344199946</v>
      </c>
      <c r="J10" s="102">
        <f t="shared" si="2"/>
        <v>2004</v>
      </c>
      <c r="K10" s="103">
        <f>'9) Average Age (NY)'!D11</f>
        <v>68.200572920627678</v>
      </c>
      <c r="L10" s="104">
        <f>'9) Average Age (NY)'!E11</f>
        <v>69.353241088271872</v>
      </c>
      <c r="M10" s="104">
        <f>'9) Average Age (NY)'!F11</f>
        <v>71.167719915231302</v>
      </c>
      <c r="N10" s="104">
        <f>'9) Average Age (NY)'!G11</f>
        <v>65.429222036886131</v>
      </c>
      <c r="O10" s="105">
        <f>'9) Average Age (NY)'!I11</f>
        <v>69.752928537497198</v>
      </c>
      <c r="AE10" s="130"/>
      <c r="AF10" s="130"/>
      <c r="AG10" s="130"/>
      <c r="AH10" s="149">
        <f t="shared" si="3"/>
        <v>2004</v>
      </c>
      <c r="AI10" s="150">
        <f t="shared" si="4"/>
        <v>0</v>
      </c>
      <c r="AJ10" s="151">
        <f t="shared" si="5"/>
        <v>0</v>
      </c>
      <c r="AK10" s="151">
        <f t="shared" si="6"/>
        <v>0</v>
      </c>
      <c r="AL10" s="151">
        <f t="shared" si="7"/>
        <v>0</v>
      </c>
      <c r="AM10" s="152">
        <f t="shared" si="8"/>
        <v>0</v>
      </c>
    </row>
    <row r="11" spans="2:39" x14ac:dyDescent="0.2">
      <c r="B11" s="102">
        <f t="shared" si="1"/>
        <v>2005</v>
      </c>
      <c r="C11" s="9">
        <f>'1) Claims Notified'!X12</f>
        <v>45.98825784807093</v>
      </c>
      <c r="D11" s="8">
        <f>'1) Claims Notified'!Y12</f>
        <v>2249.1466570812363</v>
      </c>
      <c r="E11" s="8">
        <f>'1) Claims Notified'!Z12</f>
        <v>161.49364965252815</v>
      </c>
      <c r="F11" s="8">
        <f>'1) Claims Notified'!AA12</f>
        <v>620.30673376467769</v>
      </c>
      <c r="G11" s="10">
        <f>'1) Claims Notified'!AB12</f>
        <v>1386.0647016534867</v>
      </c>
      <c r="J11" s="102">
        <f t="shared" si="2"/>
        <v>2005</v>
      </c>
      <c r="K11" s="103">
        <f>'9) Average Age (NY)'!D12</f>
        <v>66.591600892302864</v>
      </c>
      <c r="L11" s="104">
        <f>'9) Average Age (NY)'!E12</f>
        <v>70.050332252368051</v>
      </c>
      <c r="M11" s="104">
        <f>'9) Average Age (NY)'!F12</f>
        <v>70.552323448981795</v>
      </c>
      <c r="N11" s="104">
        <f>'9) Average Age (NY)'!G12</f>
        <v>67.745878673632504</v>
      </c>
      <c r="O11" s="105">
        <f>'9) Average Age (NY)'!I12</f>
        <v>69.919906760342073</v>
      </c>
      <c r="AE11" s="130"/>
      <c r="AF11" s="130"/>
      <c r="AG11" s="130"/>
      <c r="AH11" s="149">
        <f t="shared" si="3"/>
        <v>2005</v>
      </c>
      <c r="AI11" s="150">
        <f t="shared" si="4"/>
        <v>0</v>
      </c>
      <c r="AJ11" s="151">
        <f t="shared" si="5"/>
        <v>0</v>
      </c>
      <c r="AK11" s="151">
        <f t="shared" si="6"/>
        <v>0</v>
      </c>
      <c r="AL11" s="151">
        <f t="shared" si="7"/>
        <v>0</v>
      </c>
      <c r="AM11" s="152">
        <f t="shared" si="8"/>
        <v>0</v>
      </c>
    </row>
    <row r="12" spans="2:39" x14ac:dyDescent="0.2">
      <c r="B12" s="102">
        <f t="shared" si="1"/>
        <v>2006</v>
      </c>
      <c r="C12" s="9">
        <f>'1) Claims Notified'!X13</f>
        <v>29.612359550561798</v>
      </c>
      <c r="D12" s="8">
        <f>'1) Claims Notified'!Y13</f>
        <v>1768.2808988764045</v>
      </c>
      <c r="E12" s="8">
        <f>'1) Claims Notified'!Z13</f>
        <v>234.78370786516854</v>
      </c>
      <c r="F12" s="8">
        <f>'1) Claims Notified'!AA13</f>
        <v>655.70224719101122</v>
      </c>
      <c r="G12" s="10">
        <f>'1) Claims Notified'!AB13</f>
        <v>1829.620786516854</v>
      </c>
      <c r="J12" s="102">
        <f t="shared" si="2"/>
        <v>2006</v>
      </c>
      <c r="K12" s="103">
        <f>'9) Average Age (NY)'!D13</f>
        <v>66.716779114109698</v>
      </c>
      <c r="L12" s="104">
        <f>'9) Average Age (NY)'!E13</f>
        <v>71.658324318233369</v>
      </c>
      <c r="M12" s="104">
        <f>'9) Average Age (NY)'!F13</f>
        <v>71.851554796795881</v>
      </c>
      <c r="N12" s="104">
        <f>'9) Average Age (NY)'!G13</f>
        <v>68.251553507801731</v>
      </c>
      <c r="O12" s="105">
        <f>'9) Average Age (NY)'!I13</f>
        <v>70.278189353426498</v>
      </c>
      <c r="AE12" s="130"/>
      <c r="AF12" s="130"/>
      <c r="AG12" s="130"/>
      <c r="AH12" s="149">
        <f t="shared" si="3"/>
        <v>2006</v>
      </c>
      <c r="AI12" s="150">
        <f t="shared" si="4"/>
        <v>0</v>
      </c>
      <c r="AJ12" s="151">
        <f t="shared" si="5"/>
        <v>0</v>
      </c>
      <c r="AK12" s="151">
        <f t="shared" si="6"/>
        <v>0</v>
      </c>
      <c r="AL12" s="151">
        <f t="shared" si="7"/>
        <v>0</v>
      </c>
      <c r="AM12" s="152">
        <f t="shared" si="8"/>
        <v>0</v>
      </c>
    </row>
    <row r="13" spans="2:39" x14ac:dyDescent="0.2">
      <c r="B13" s="102">
        <f t="shared" si="1"/>
        <v>2007</v>
      </c>
      <c r="C13" s="9">
        <f>'1) Claims Notified'!X14</f>
        <v>7.3120548667897651</v>
      </c>
      <c r="D13" s="8">
        <f>'1) Claims Notified'!Y14</f>
        <v>1247.2276444209972</v>
      </c>
      <c r="E13" s="8">
        <f>'1) Claims Notified'!Z14</f>
        <v>249.65444473753627</v>
      </c>
      <c r="F13" s="8">
        <f>'1) Claims Notified'!AA14</f>
        <v>449.16908467422843</v>
      </c>
      <c r="G13" s="10">
        <f>'1) Claims Notified'!AB14</f>
        <v>2006.6367713004483</v>
      </c>
      <c r="J13" s="102">
        <f t="shared" si="2"/>
        <v>2007</v>
      </c>
      <c r="K13" s="103">
        <f>'9) Average Age (NY)'!D14</f>
        <v>65.193246634725071</v>
      </c>
      <c r="L13" s="104">
        <f>'9) Average Age (NY)'!E14</f>
        <v>72.260507825355717</v>
      </c>
      <c r="M13" s="104">
        <f>'9) Average Age (NY)'!F14</f>
        <v>72.644663088309358</v>
      </c>
      <c r="N13" s="104">
        <f>'9) Average Age (NY)'!G14</f>
        <v>68.890768435077575</v>
      </c>
      <c r="O13" s="105">
        <f>'9) Average Age (NY)'!I14</f>
        <v>70.758029828913465</v>
      </c>
      <c r="AE13" s="130"/>
      <c r="AF13" s="130"/>
      <c r="AG13" s="130"/>
      <c r="AH13" s="149">
        <f t="shared" si="3"/>
        <v>2007</v>
      </c>
      <c r="AI13" s="150">
        <f t="shared" si="4"/>
        <v>0</v>
      </c>
      <c r="AJ13" s="151">
        <f t="shared" si="5"/>
        <v>0</v>
      </c>
      <c r="AK13" s="151">
        <f t="shared" si="6"/>
        <v>0</v>
      </c>
      <c r="AL13" s="151">
        <f t="shared" si="7"/>
        <v>0</v>
      </c>
      <c r="AM13" s="152">
        <f t="shared" si="8"/>
        <v>0</v>
      </c>
    </row>
    <row r="14" spans="2:39" x14ac:dyDescent="0.2">
      <c r="B14" s="102">
        <f t="shared" si="1"/>
        <v>2008</v>
      </c>
      <c r="C14" s="9">
        <f>'1) Claims Notified'!X15</f>
        <v>26.044617563739376</v>
      </c>
      <c r="D14" s="8">
        <f>'1) Claims Notified'!Y15</f>
        <v>1205.3449008498583</v>
      </c>
      <c r="E14" s="8">
        <f>'1) Claims Notified'!Z15</f>
        <v>271.9058073654391</v>
      </c>
      <c r="F14" s="8">
        <f>'1) Claims Notified'!AA15</f>
        <v>514.64164305949009</v>
      </c>
      <c r="G14" s="10">
        <f>'1) Claims Notified'!AB15</f>
        <v>2395.0630311614732</v>
      </c>
      <c r="J14" s="102">
        <f t="shared" si="2"/>
        <v>2008</v>
      </c>
      <c r="K14" s="103">
        <f>'9) Average Age (NY)'!D15</f>
        <v>65.694999681138611</v>
      </c>
      <c r="L14" s="104">
        <f>'9) Average Age (NY)'!E15</f>
        <v>73.320046296724072</v>
      </c>
      <c r="M14" s="104">
        <f>'9) Average Age (NY)'!F15</f>
        <v>71.921363564743459</v>
      </c>
      <c r="N14" s="104">
        <f>'9) Average Age (NY)'!G15</f>
        <v>69.413270341592792</v>
      </c>
      <c r="O14" s="105">
        <f>'9) Average Age (NY)'!I15</f>
        <v>71.657302964595985</v>
      </c>
      <c r="AE14" s="130"/>
      <c r="AF14" s="130"/>
      <c r="AG14" s="130"/>
      <c r="AH14" s="149">
        <f t="shared" si="3"/>
        <v>2008</v>
      </c>
      <c r="AI14" s="150">
        <f t="shared" si="4"/>
        <v>0</v>
      </c>
      <c r="AJ14" s="151">
        <f t="shared" si="5"/>
        <v>0</v>
      </c>
      <c r="AK14" s="151">
        <f t="shared" si="6"/>
        <v>0</v>
      </c>
      <c r="AL14" s="151">
        <f t="shared" si="7"/>
        <v>0</v>
      </c>
      <c r="AM14" s="152">
        <f t="shared" si="8"/>
        <v>0</v>
      </c>
    </row>
    <row r="15" spans="2:39" x14ac:dyDescent="0.2">
      <c r="B15" s="102">
        <f t="shared" si="1"/>
        <v>2009</v>
      </c>
      <c r="C15" s="9">
        <f>'1) Claims Notified'!X16</f>
        <v>85.43001608825557</v>
      </c>
      <c r="D15" s="8">
        <f>'1) Claims Notified'!Y16</f>
        <v>1127.2594805791773</v>
      </c>
      <c r="E15" s="8">
        <f>'1) Claims Notified'!Z16</f>
        <v>294.83773845093083</v>
      </c>
      <c r="F15" s="8">
        <f>'1) Claims Notified'!AA16</f>
        <v>553.21144564467943</v>
      </c>
      <c r="G15" s="10">
        <f>'1) Claims Notified'!AB16</f>
        <v>2472.2613192369572</v>
      </c>
      <c r="J15" s="102">
        <f t="shared" si="2"/>
        <v>2009</v>
      </c>
      <c r="K15" s="103">
        <f>'9) Average Age (NY)'!D16</f>
        <v>68.154680544338973</v>
      </c>
      <c r="L15" s="104">
        <f>'9) Average Age (NY)'!E16</f>
        <v>73.771098939095765</v>
      </c>
      <c r="M15" s="104">
        <f>'9) Average Age (NY)'!F16</f>
        <v>73.966349600767956</v>
      </c>
      <c r="N15" s="104">
        <f>'9) Average Age (NY)'!G16</f>
        <v>70.44758779744096</v>
      </c>
      <c r="O15" s="105">
        <f>'9) Average Age (NY)'!I16</f>
        <v>72.304349162652215</v>
      </c>
      <c r="AE15" s="130"/>
      <c r="AF15" s="130"/>
      <c r="AG15" s="130"/>
      <c r="AH15" s="149">
        <f t="shared" si="3"/>
        <v>2009</v>
      </c>
      <c r="AI15" s="150">
        <f t="shared" si="4"/>
        <v>0</v>
      </c>
      <c r="AJ15" s="151">
        <f t="shared" si="5"/>
        <v>0</v>
      </c>
      <c r="AK15" s="151">
        <f t="shared" si="6"/>
        <v>0</v>
      </c>
      <c r="AL15" s="151">
        <f t="shared" si="7"/>
        <v>0</v>
      </c>
      <c r="AM15" s="152">
        <f t="shared" si="8"/>
        <v>0</v>
      </c>
    </row>
    <row r="16" spans="2:39" x14ac:dyDescent="0.2">
      <c r="B16" s="102">
        <f t="shared" si="1"/>
        <v>2010</v>
      </c>
      <c r="C16" s="9">
        <f>'1) Claims Notified'!X17</f>
        <v>69.18711329208449</v>
      </c>
      <c r="D16" s="8">
        <f>'1) Claims Notified'!Y17</f>
        <v>1299.0655003200341</v>
      </c>
      <c r="E16" s="8">
        <f>'1) Claims Notified'!Z17</f>
        <v>338.70706208662256</v>
      </c>
      <c r="F16" s="8">
        <f>'1) Claims Notified'!AA17</f>
        <v>551.43161937273305</v>
      </c>
      <c r="G16" s="10">
        <f>'1) Claims Notified'!AB17</f>
        <v>2581.6087049285256</v>
      </c>
      <c r="J16" s="102">
        <f t="shared" si="2"/>
        <v>2010</v>
      </c>
      <c r="K16" s="103">
        <f>'9) Average Age (NY)'!D17</f>
        <v>69.135238484548893</v>
      </c>
      <c r="L16" s="104">
        <f>'9) Average Age (NY)'!E17</f>
        <v>74.003835474948659</v>
      </c>
      <c r="M16" s="104">
        <f>'9) Average Age (NY)'!F17</f>
        <v>73.401748747027412</v>
      </c>
      <c r="N16" s="104">
        <f>'9) Average Age (NY)'!G17</f>
        <v>70.534502998762292</v>
      </c>
      <c r="O16" s="105">
        <f>'9) Average Age (NY)'!I17</f>
        <v>72.768383770538492</v>
      </c>
      <c r="AE16" s="130"/>
      <c r="AF16" s="130"/>
      <c r="AG16" s="130"/>
      <c r="AH16" s="149">
        <f t="shared" si="3"/>
        <v>2010</v>
      </c>
      <c r="AI16" s="150">
        <f t="shared" si="4"/>
        <v>0</v>
      </c>
      <c r="AJ16" s="151">
        <f t="shared" si="5"/>
        <v>0</v>
      </c>
      <c r="AK16" s="151">
        <f t="shared" si="6"/>
        <v>0</v>
      </c>
      <c r="AL16" s="151">
        <f t="shared" si="7"/>
        <v>0</v>
      </c>
      <c r="AM16" s="152">
        <f t="shared" si="8"/>
        <v>0</v>
      </c>
    </row>
    <row r="17" spans="2:45" x14ac:dyDescent="0.2">
      <c r="B17" s="102">
        <f t="shared" si="1"/>
        <v>2011</v>
      </c>
      <c r="C17" s="9">
        <f>'1) Claims Notified'!X18</f>
        <v>79.179104477611943</v>
      </c>
      <c r="D17" s="8">
        <f>'1) Claims Notified'!Y18</f>
        <v>1356.1959433601226</v>
      </c>
      <c r="E17" s="8">
        <f>'1) Claims Notified'!Z18</f>
        <v>429.394374282434</v>
      </c>
      <c r="F17" s="8">
        <f>'1) Claims Notified'!AA18</f>
        <v>637.49330271718327</v>
      </c>
      <c r="G17" s="10">
        <f>'1) Claims Notified'!AB18</f>
        <v>2802.7372751626481</v>
      </c>
      <c r="J17" s="102">
        <f t="shared" si="2"/>
        <v>2011</v>
      </c>
      <c r="K17" s="103">
        <f>'9) Average Age (NY)'!D18</f>
        <v>68.566694133197004</v>
      </c>
      <c r="L17" s="104">
        <f>'9) Average Age (NY)'!E18</f>
        <v>74.16143123464235</v>
      </c>
      <c r="M17" s="104">
        <f>'9) Average Age (NY)'!F18</f>
        <v>74.301363079746622</v>
      </c>
      <c r="N17" s="104">
        <f>'9) Average Age (NY)'!G18</f>
        <v>70.75188812006904</v>
      </c>
      <c r="O17" s="105">
        <f>'9) Average Age (NY)'!I18</f>
        <v>72.890791288577489</v>
      </c>
      <c r="AE17" s="130"/>
      <c r="AF17" s="130"/>
      <c r="AG17" s="130"/>
      <c r="AH17" s="149">
        <f t="shared" si="3"/>
        <v>2011</v>
      </c>
      <c r="AI17" s="150">
        <f>SUM(S42,AA42,AI42)-1</f>
        <v>0</v>
      </c>
      <c r="AJ17" s="151">
        <f t="shared" si="5"/>
        <v>0</v>
      </c>
      <c r="AK17" s="151">
        <f t="shared" si="6"/>
        <v>0</v>
      </c>
      <c r="AL17" s="151">
        <f t="shared" si="7"/>
        <v>0</v>
      </c>
      <c r="AM17" s="152">
        <f t="shared" si="8"/>
        <v>0</v>
      </c>
    </row>
    <row r="18" spans="2:45" x14ac:dyDescent="0.2">
      <c r="B18" s="102">
        <f t="shared" si="1"/>
        <v>2012</v>
      </c>
      <c r="C18" s="9">
        <f>'1) Claims Notified'!X19</f>
        <v>221.12209094163981</v>
      </c>
      <c r="D18" s="8">
        <f>'1) Claims Notified'!Y19</f>
        <v>1385.5631936985321</v>
      </c>
      <c r="E18" s="8">
        <f>'1) Claims Notified'!Z19</f>
        <v>450.35875402792698</v>
      </c>
      <c r="F18" s="8">
        <f>'1) Claims Notified'!AA19</f>
        <v>715.09667024704618</v>
      </c>
      <c r="G18" s="10">
        <f>'1) Claims Notified'!AB19</f>
        <v>2893.8592910848552</v>
      </c>
      <c r="J18" s="102">
        <f t="shared" si="2"/>
        <v>2012</v>
      </c>
      <c r="K18" s="103">
        <f>'9) Average Age (NY)'!D19</f>
        <v>69.553508506454037</v>
      </c>
      <c r="L18" s="104">
        <f>'9) Average Age (NY)'!E19</f>
        <v>73.972717471012714</v>
      </c>
      <c r="M18" s="104">
        <f>'9) Average Age (NY)'!F19</f>
        <v>74.238076324881732</v>
      </c>
      <c r="N18" s="104">
        <f>'9) Average Age (NY)'!G19</f>
        <v>71.003874956302752</v>
      </c>
      <c r="O18" s="105">
        <f>'9) Average Age (NY)'!I19</f>
        <v>73.406924167832017</v>
      </c>
      <c r="AE18" s="130"/>
      <c r="AF18" s="130"/>
      <c r="AG18" s="130"/>
      <c r="AH18" s="149">
        <f t="shared" si="3"/>
        <v>2012</v>
      </c>
      <c r="AI18" s="150">
        <f t="shared" si="4"/>
        <v>0</v>
      </c>
      <c r="AJ18" s="151">
        <f t="shared" si="5"/>
        <v>0</v>
      </c>
      <c r="AK18" s="151">
        <f t="shared" si="6"/>
        <v>0</v>
      </c>
      <c r="AL18" s="151">
        <f t="shared" si="7"/>
        <v>0</v>
      </c>
      <c r="AM18" s="152">
        <f t="shared" si="8"/>
        <v>0</v>
      </c>
    </row>
    <row r="19" spans="2:45" x14ac:dyDescent="0.2">
      <c r="B19" s="102">
        <f t="shared" si="1"/>
        <v>2013</v>
      </c>
      <c r="C19" s="9">
        <f>'1) Claims Notified'!X20</f>
        <v>224.2068660414086</v>
      </c>
      <c r="D19" s="8">
        <f>'1) Claims Notified'!Y20</f>
        <v>1448.7212882675633</v>
      </c>
      <c r="E19" s="8">
        <f>'1) Claims Notified'!Z20</f>
        <v>382.47053618828528</v>
      </c>
      <c r="F19" s="8">
        <f>'1) Claims Notified'!AA20</f>
        <v>737.54928331268798</v>
      </c>
      <c r="G19" s="10">
        <f>'1) Claims Notified'!AB20</f>
        <v>2940.0520261900547</v>
      </c>
      <c r="J19" s="102">
        <f t="shared" si="2"/>
        <v>2013</v>
      </c>
      <c r="K19" s="103">
        <f>'9) Average Age (NY)'!D20</f>
        <v>70.011050881918223</v>
      </c>
      <c r="L19" s="104">
        <f>'9) Average Age (NY)'!E20</f>
        <v>75.143787274974031</v>
      </c>
      <c r="M19" s="104">
        <f>'9) Average Age (NY)'!F20</f>
        <v>74.42130759940909</v>
      </c>
      <c r="N19" s="104">
        <f>'9) Average Age (NY)'!G20</f>
        <v>72.544896089504817</v>
      </c>
      <c r="O19" s="105">
        <f>'9) Average Age (NY)'!I20</f>
        <v>73.59815267495739</v>
      </c>
      <c r="AE19" s="130"/>
      <c r="AF19" s="130"/>
      <c r="AG19" s="130"/>
      <c r="AH19" s="149">
        <f t="shared" si="3"/>
        <v>2013</v>
      </c>
      <c r="AI19" s="150">
        <f t="shared" si="4"/>
        <v>0</v>
      </c>
      <c r="AJ19" s="151">
        <f t="shared" si="5"/>
        <v>0</v>
      </c>
      <c r="AK19" s="151">
        <f t="shared" si="6"/>
        <v>0</v>
      </c>
      <c r="AL19" s="151">
        <f t="shared" si="7"/>
        <v>0</v>
      </c>
      <c r="AM19" s="152">
        <f t="shared" si="8"/>
        <v>0</v>
      </c>
    </row>
    <row r="20" spans="2:45" x14ac:dyDescent="0.2">
      <c r="B20" s="102">
        <f t="shared" si="1"/>
        <v>2014</v>
      </c>
      <c r="C20" s="9">
        <f>'1) Claims Notified'!X21</f>
        <v>247.77308659719728</v>
      </c>
      <c r="D20" s="8">
        <f>'1) Claims Notified'!Y21</f>
        <v>1401.687747035573</v>
      </c>
      <c r="E20" s="8">
        <f>'1) Claims Notified'!Z21</f>
        <v>394.41430111390588</v>
      </c>
      <c r="F20" s="8">
        <f>'1) Claims Notified'!AA21</f>
        <v>632.07420050305427</v>
      </c>
      <c r="G20" s="10">
        <f>'1) Claims Notified'!AB21</f>
        <v>2953.0506647502693</v>
      </c>
      <c r="J20" s="102">
        <f t="shared" si="2"/>
        <v>2014</v>
      </c>
      <c r="K20" s="103">
        <f>'9) Average Age (NY)'!D21</f>
        <v>70.868632990711873</v>
      </c>
      <c r="L20" s="104">
        <f>'9) Average Age (NY)'!E21</f>
        <v>75.235373663971316</v>
      </c>
      <c r="M20" s="104">
        <f>'9) Average Age (NY)'!F21</f>
        <v>74.880346462489129</v>
      </c>
      <c r="N20" s="104">
        <f>'9) Average Age (NY)'!G21</f>
        <v>71.754619742562028</v>
      </c>
      <c r="O20" s="105">
        <f>'9) Average Age (NY)'!I21</f>
        <v>74.243076708834607</v>
      </c>
      <c r="AE20" s="130"/>
      <c r="AF20" s="130"/>
      <c r="AG20" s="130"/>
      <c r="AH20" s="149">
        <f t="shared" si="3"/>
        <v>2014</v>
      </c>
      <c r="AI20" s="150">
        <f t="shared" si="4"/>
        <v>0</v>
      </c>
      <c r="AJ20" s="151">
        <f t="shared" si="5"/>
        <v>0</v>
      </c>
      <c r="AK20" s="151">
        <f t="shared" si="6"/>
        <v>0</v>
      </c>
      <c r="AL20" s="151">
        <f t="shared" si="7"/>
        <v>0</v>
      </c>
      <c r="AM20" s="152">
        <f t="shared" si="8"/>
        <v>0</v>
      </c>
    </row>
    <row r="21" spans="2:45" x14ac:dyDescent="0.2">
      <c r="B21" s="102">
        <f t="shared" si="1"/>
        <v>2015</v>
      </c>
      <c r="C21" s="9">
        <f>'1) Claims Notified'!X22</f>
        <v>219.50292932991579</v>
      </c>
      <c r="D21" s="8">
        <f>'1) Claims Notified'!Y22</f>
        <v>1236.0948370560234</v>
      </c>
      <c r="E21" s="8">
        <f>'1) Claims Notified'!Z22</f>
        <v>367.18692786525082</v>
      </c>
      <c r="F21" s="8">
        <f>'1) Claims Notified'!AA22</f>
        <v>647.38191138777006</v>
      </c>
      <c r="G21" s="10">
        <f>'1) Claims Notified'!AB22</f>
        <v>3054.8333943610401</v>
      </c>
      <c r="J21" s="102">
        <f t="shared" si="2"/>
        <v>2015</v>
      </c>
      <c r="K21" s="103">
        <f>'9) Average Age (NY)'!D22</f>
        <v>71.581484922181659</v>
      </c>
      <c r="L21" s="104">
        <f>'9) Average Age (NY)'!E22</f>
        <v>75.590958116719648</v>
      </c>
      <c r="M21" s="104">
        <f>'9) Average Age (NY)'!F22</f>
        <v>74.997661947336056</v>
      </c>
      <c r="N21" s="104">
        <f>'9) Average Age (NY)'!G22</f>
        <v>72.428500654799407</v>
      </c>
      <c r="O21" s="105">
        <f>'9) Average Age (NY)'!I22</f>
        <v>74.46575748280857</v>
      </c>
      <c r="AE21" s="130"/>
      <c r="AF21" s="130"/>
      <c r="AG21" s="130"/>
      <c r="AH21" s="149">
        <f t="shared" si="3"/>
        <v>2015</v>
      </c>
      <c r="AI21" s="150">
        <f t="shared" si="4"/>
        <v>0</v>
      </c>
      <c r="AJ21" s="151">
        <f t="shared" si="5"/>
        <v>0</v>
      </c>
      <c r="AK21" s="151">
        <f t="shared" si="6"/>
        <v>0</v>
      </c>
      <c r="AL21" s="151">
        <f t="shared" si="7"/>
        <v>0</v>
      </c>
      <c r="AM21" s="152">
        <f t="shared" si="8"/>
        <v>0</v>
      </c>
    </row>
    <row r="22" spans="2:45" x14ac:dyDescent="0.2">
      <c r="B22" s="102">
        <f t="shared" si="1"/>
        <v>2016</v>
      </c>
      <c r="C22" s="9">
        <f>'1) Claims Notified'!X23</f>
        <v>252.98654531064503</v>
      </c>
      <c r="D22" s="8">
        <f>'1) Claims Notified'!Y23</f>
        <v>1127.8563514048278</v>
      </c>
      <c r="E22" s="8">
        <f>'1) Claims Notified'!Z23</f>
        <v>317.49307479224376</v>
      </c>
      <c r="F22" s="8">
        <f>'1) Claims Notified'!AA23</f>
        <v>547.29758607043925</v>
      </c>
      <c r="G22" s="10">
        <f>'1) Claims Notified'!AB23</f>
        <v>2848.3664424218441</v>
      </c>
      <c r="J22" s="102">
        <f t="shared" si="2"/>
        <v>2016</v>
      </c>
      <c r="K22" s="103">
        <f>'9) Average Age (NY)'!D23</f>
        <v>72.365247759662182</v>
      </c>
      <c r="L22" s="104">
        <f>'9) Average Age (NY)'!E23</f>
        <v>76.43244780242874</v>
      </c>
      <c r="M22" s="104">
        <f>'9) Average Age (NY)'!F23</f>
        <v>76.874330146355788</v>
      </c>
      <c r="N22" s="104">
        <f>'9) Average Age (NY)'!G23</f>
        <v>73.762698756787856</v>
      </c>
      <c r="O22" s="105">
        <f>'9) Average Age (NY)'!I23</f>
        <v>75.088100169312312</v>
      </c>
      <c r="AE22" s="130"/>
      <c r="AF22" s="130"/>
      <c r="AG22" s="130"/>
      <c r="AH22" s="149">
        <f t="shared" si="3"/>
        <v>2016</v>
      </c>
      <c r="AI22" s="150">
        <f t="shared" si="4"/>
        <v>0</v>
      </c>
      <c r="AJ22" s="151">
        <f t="shared" si="5"/>
        <v>0</v>
      </c>
      <c r="AK22" s="151">
        <f t="shared" si="6"/>
        <v>0</v>
      </c>
      <c r="AL22" s="151">
        <f t="shared" si="7"/>
        <v>0</v>
      </c>
      <c r="AM22" s="152">
        <f t="shared" si="8"/>
        <v>0</v>
      </c>
    </row>
    <row r="23" spans="2:45" x14ac:dyDescent="0.2">
      <c r="B23" s="102">
        <f t="shared" ref="B23:B24" si="9">B22+1</f>
        <v>2017</v>
      </c>
      <c r="C23" s="9">
        <f>'1) Claims Notified'!X24</f>
        <v>328.04370447450572</v>
      </c>
      <c r="D23" s="8">
        <f>'1) Claims Notified'!Y24</f>
        <v>1092.1331945889699</v>
      </c>
      <c r="E23" s="8">
        <f>'1) Claims Notified'!Z24</f>
        <v>304.82830385015609</v>
      </c>
      <c r="F23" s="8">
        <f>'1) Claims Notified'!AA24</f>
        <v>550.10405827263264</v>
      </c>
      <c r="G23" s="10">
        <f>'1) Claims Notified'!AB24</f>
        <v>2574.8907388137359</v>
      </c>
      <c r="J23" s="102">
        <f t="shared" ref="J23:J24" si="10">J22+1</f>
        <v>2017</v>
      </c>
      <c r="K23" s="103">
        <f>'9) Average Age (NY)'!D24</f>
        <v>72.060136275941232</v>
      </c>
      <c r="L23" s="104">
        <f>'9) Average Age (NY)'!E24</f>
        <v>76.517754728164817</v>
      </c>
      <c r="M23" s="104">
        <f>'9) Average Age (NY)'!F24</f>
        <v>76.485090011014478</v>
      </c>
      <c r="N23" s="104">
        <f>'9) Average Age (NY)'!G24</f>
        <v>73.830900673497524</v>
      </c>
      <c r="O23" s="105">
        <f>'9) Average Age (NY)'!I24</f>
        <v>75.094497227494386</v>
      </c>
      <c r="AE23" s="130"/>
      <c r="AF23" s="130"/>
      <c r="AG23" s="130"/>
      <c r="AH23" s="149">
        <f t="shared" si="3"/>
        <v>2017</v>
      </c>
      <c r="AI23" s="150">
        <f t="shared" si="4"/>
        <v>0</v>
      </c>
      <c r="AJ23" s="151">
        <f t="shared" si="5"/>
        <v>0</v>
      </c>
      <c r="AK23" s="151">
        <f t="shared" si="6"/>
        <v>0</v>
      </c>
      <c r="AL23" s="151">
        <f t="shared" si="7"/>
        <v>0</v>
      </c>
      <c r="AM23" s="152">
        <f t="shared" si="8"/>
        <v>0</v>
      </c>
    </row>
    <row r="24" spans="2:45" x14ac:dyDescent="0.2">
      <c r="B24" s="106">
        <f t="shared" si="9"/>
        <v>2018</v>
      </c>
      <c r="C24" s="11">
        <f>'1) Claims Notified'!X25</f>
        <v>243.43063958366346</v>
      </c>
      <c r="D24" s="12">
        <f>'1) Claims Notified'!Y25</f>
        <v>1073.7304548837656</v>
      </c>
      <c r="E24" s="12">
        <f>'1) Claims Notified'!Z25</f>
        <v>280.67431015726788</v>
      </c>
      <c r="F24" s="12">
        <f>'1) Claims Notified'!AA25</f>
        <v>587.80627148633971</v>
      </c>
      <c r="G24" s="13">
        <f>'1) Claims Notified'!AB25</f>
        <v>2658.0179975486371</v>
      </c>
      <c r="J24" s="106">
        <f t="shared" si="10"/>
        <v>2018</v>
      </c>
      <c r="K24" s="107">
        <f>'9) Average Age (NY)'!D25</f>
        <v>73.284713812114035</v>
      </c>
      <c r="L24" s="108">
        <f>'9) Average Age (NY)'!E25</f>
        <v>76.876392206331786</v>
      </c>
      <c r="M24" s="108">
        <f>'9) Average Age (NY)'!F25</f>
        <v>76.277165195778267</v>
      </c>
      <c r="N24" s="108">
        <f>'9) Average Age (NY)'!G25</f>
        <v>74.604571446962908</v>
      </c>
      <c r="O24" s="109">
        <f>'9) Average Age (NY)'!I25</f>
        <v>76.129585439361989</v>
      </c>
      <c r="AE24" s="130"/>
      <c r="AF24" s="130"/>
      <c r="AG24" s="130"/>
      <c r="AH24" s="153">
        <f t="shared" si="3"/>
        <v>2018</v>
      </c>
      <c r="AI24" s="154">
        <f t="shared" si="4"/>
        <v>0</v>
      </c>
      <c r="AJ24" s="155">
        <f t="shared" si="5"/>
        <v>0</v>
      </c>
      <c r="AK24" s="155">
        <f t="shared" si="6"/>
        <v>0</v>
      </c>
      <c r="AL24" s="155">
        <f t="shared" si="7"/>
        <v>0</v>
      </c>
      <c r="AM24" s="156">
        <f t="shared" si="8"/>
        <v>0</v>
      </c>
    </row>
    <row r="25" spans="2:45" x14ac:dyDescent="0.2">
      <c r="B25" s="110"/>
      <c r="C25" s="8"/>
      <c r="D25" s="8"/>
      <c r="E25" s="8"/>
      <c r="F25" s="8"/>
      <c r="G25" s="8"/>
      <c r="H25" s="8"/>
      <c r="I25" s="8"/>
      <c r="J25" s="8"/>
      <c r="K25" s="8"/>
      <c r="L25" s="8"/>
      <c r="M25" s="8"/>
      <c r="N25" s="8"/>
      <c r="O25" s="8"/>
      <c r="P25" s="8"/>
      <c r="Q25" s="8"/>
      <c r="R25" s="8"/>
      <c r="AE25" s="130"/>
      <c r="AF25" s="130"/>
      <c r="AG25" s="130"/>
      <c r="AH25" s="130"/>
      <c r="AI25" s="130"/>
      <c r="AJ25" s="130"/>
      <c r="AK25" s="130"/>
      <c r="AL25" s="130"/>
      <c r="AM25" s="130"/>
    </row>
    <row r="26" spans="2:45" x14ac:dyDescent="0.2">
      <c r="J26" s="111" t="s">
        <v>38</v>
      </c>
      <c r="K26" s="112">
        <f>AVERAGE(K20:K24)</f>
        <v>72.032043152122185</v>
      </c>
      <c r="L26" s="112">
        <f t="shared" ref="L26:O26" si="11">AVERAGE(L20:L24)</f>
        <v>76.130585303523262</v>
      </c>
      <c r="M26" s="112">
        <f t="shared" si="11"/>
        <v>75.902918752594744</v>
      </c>
      <c r="N26" s="112">
        <f t="shared" si="11"/>
        <v>73.276258254921942</v>
      </c>
      <c r="O26" s="112">
        <f t="shared" si="11"/>
        <v>75.004203405562379</v>
      </c>
    </row>
    <row r="27" spans="2:45" x14ac:dyDescent="0.2">
      <c r="J27" s="111"/>
      <c r="K27" s="33"/>
      <c r="L27" s="33"/>
      <c r="M27" s="33"/>
      <c r="N27" s="33"/>
      <c r="O27" s="33"/>
    </row>
    <row r="28" spans="2:45" x14ac:dyDescent="0.2">
      <c r="B28" s="250" t="s">
        <v>34</v>
      </c>
      <c r="C28" s="251"/>
      <c r="D28" s="251"/>
      <c r="E28" s="251"/>
      <c r="F28" s="251"/>
      <c r="G28" s="252"/>
      <c r="J28" s="250" t="s">
        <v>55</v>
      </c>
      <c r="K28" s="251"/>
      <c r="L28" s="251"/>
      <c r="M28" s="251"/>
      <c r="N28" s="251"/>
      <c r="O28" s="252"/>
      <c r="R28" s="250" t="s">
        <v>54</v>
      </c>
      <c r="S28" s="251"/>
      <c r="T28" s="251"/>
      <c r="U28" s="251"/>
      <c r="V28" s="251"/>
      <c r="W28" s="252"/>
      <c r="Z28" s="250" t="s">
        <v>56</v>
      </c>
      <c r="AA28" s="251"/>
      <c r="AB28" s="251"/>
      <c r="AC28" s="251"/>
      <c r="AD28" s="251"/>
      <c r="AE28" s="252"/>
      <c r="AH28" s="250" t="s">
        <v>57</v>
      </c>
      <c r="AI28" s="251"/>
      <c r="AJ28" s="251"/>
      <c r="AK28" s="251"/>
      <c r="AL28" s="251"/>
      <c r="AM28" s="252"/>
    </row>
    <row r="29" spans="2:45" ht="38.25" x14ac:dyDescent="0.2">
      <c r="B29" s="49" t="s">
        <v>0</v>
      </c>
      <c r="C29" s="93" t="s">
        <v>31</v>
      </c>
      <c r="D29" s="93" t="s">
        <v>2</v>
      </c>
      <c r="E29" s="93" t="s">
        <v>3</v>
      </c>
      <c r="F29" s="93" t="s">
        <v>7</v>
      </c>
      <c r="G29" s="101" t="s">
        <v>4</v>
      </c>
      <c r="J29" s="49" t="s">
        <v>0</v>
      </c>
      <c r="K29" s="93" t="s">
        <v>31</v>
      </c>
      <c r="L29" s="93" t="s">
        <v>2</v>
      </c>
      <c r="M29" s="93" t="s">
        <v>3</v>
      </c>
      <c r="N29" s="93" t="s">
        <v>7</v>
      </c>
      <c r="O29" s="101" t="s">
        <v>4</v>
      </c>
      <c r="R29" s="49" t="s">
        <v>0</v>
      </c>
      <c r="S29" s="93" t="s">
        <v>31</v>
      </c>
      <c r="T29" s="93" t="s">
        <v>2</v>
      </c>
      <c r="U29" s="93" t="s">
        <v>3</v>
      </c>
      <c r="V29" s="93" t="s">
        <v>7</v>
      </c>
      <c r="W29" s="101" t="s">
        <v>4</v>
      </c>
      <c r="Z29" s="49" t="s">
        <v>0</v>
      </c>
      <c r="AA29" s="93" t="s">
        <v>31</v>
      </c>
      <c r="AB29" s="93" t="s">
        <v>2</v>
      </c>
      <c r="AC29" s="93" t="s">
        <v>3</v>
      </c>
      <c r="AD29" s="93" t="s">
        <v>7</v>
      </c>
      <c r="AE29" s="101" t="s">
        <v>4</v>
      </c>
      <c r="AH29" s="49" t="s">
        <v>0</v>
      </c>
      <c r="AI29" s="93" t="s">
        <v>31</v>
      </c>
      <c r="AJ29" s="93" t="s">
        <v>2</v>
      </c>
      <c r="AK29" s="93" t="s">
        <v>3</v>
      </c>
      <c r="AL29" s="93" t="s">
        <v>7</v>
      </c>
      <c r="AM29" s="101" t="s">
        <v>4</v>
      </c>
    </row>
    <row r="30" spans="2:45" x14ac:dyDescent="0.2">
      <c r="B30" s="102">
        <f>$B$5</f>
        <v>1999</v>
      </c>
      <c r="C30" s="9">
        <f>IFERROR('6) Incurred (NY)'!D6/'1) Claims Notified'!D6,"")</f>
        <v>13288.72</v>
      </c>
      <c r="D30" s="8">
        <f>IFERROR('6) Incurred (NY)'!E6/'1) Claims Notified'!E6,"")</f>
        <v>10687.46943472133</v>
      </c>
      <c r="E30" s="8">
        <f>IFERROR('6) Incurred (NY)'!F6/'1) Claims Notified'!F6,"")</f>
        <v>24148.536999999997</v>
      </c>
      <c r="F30" s="8">
        <f>IFERROR('6) Incurred (NY)'!G6/'1) Claims Notified'!G6,"")</f>
        <v>14757.498484848486</v>
      </c>
      <c r="G30" s="10">
        <f>IFERROR('6) Incurred (NY)'!I6/'1) Claims Notified'!I6,"")</f>
        <v>43719.391757812497</v>
      </c>
      <c r="J30" s="102">
        <f>$B$5</f>
        <v>1999</v>
      </c>
      <c r="K30" s="9">
        <f>IFERROR('6) Incurred (NY)'!D6/('1) Claims Notified'!D6-'2) Nil Settled (NY)'!D6),"")</f>
        <v>13288.72</v>
      </c>
      <c r="L30" s="8">
        <f>IFERROR('6) Incurred (NY)'!E6/('1) Claims Notified'!E6-'2) Nil Settled (NY)'!E6),"")</f>
        <v>17640.762801889425</v>
      </c>
      <c r="M30" s="8">
        <f>IFERROR('6) Incurred (NY)'!F6/('1) Claims Notified'!F6-'2) Nil Settled (NY)'!F6),"")</f>
        <v>28079.694186046509</v>
      </c>
      <c r="N30" s="8">
        <f>IFERROR('6) Incurred (NY)'!G6/('1) Claims Notified'!G6-'2) Nil Settled (NY)'!G6),"")</f>
        <v>17392.76607142857</v>
      </c>
      <c r="O30" s="10">
        <f>IFERROR('6) Incurred (NY)'!I6/('1) Claims Notified'!I6-'2) Nil Settled (NY)'!I6),"")</f>
        <v>59217.800476190474</v>
      </c>
      <c r="R30" s="102">
        <f>$B$5</f>
        <v>1999</v>
      </c>
      <c r="S30" s="113">
        <f>IFERROR('2) Nil Settled (NY)'!D6/'1) Claims Notified'!D6,"")</f>
        <v>0</v>
      </c>
      <c r="T30" s="114">
        <f>IFERROR('2) Nil Settled (NY)'!E6/'1) Claims Notified'!E6,"")</f>
        <v>0.39416058394160586</v>
      </c>
      <c r="U30" s="114">
        <f>IFERROR('2) Nil Settled (NY)'!F6/'1) Claims Notified'!F6,"")</f>
        <v>0.14000000000000001</v>
      </c>
      <c r="V30" s="114">
        <f>IFERROR('2) Nil Settled (NY)'!G6/'1) Claims Notified'!G6,"")</f>
        <v>0.15151515151515152</v>
      </c>
      <c r="W30" s="115">
        <f>IFERROR('2) Nil Settled (NY)'!I6/'1) Claims Notified'!I6,"")</f>
        <v>0.26171875</v>
      </c>
      <c r="Z30" s="102">
        <f>$B$5</f>
        <v>1999</v>
      </c>
      <c r="AA30" s="113">
        <f>1-IFERROR(SUM('2) Nil Settled (NY)'!D6,'4) Settled At Cost (NY)'!D6)/'1) Claims Notified'!D6,"")</f>
        <v>0</v>
      </c>
      <c r="AB30" s="114">
        <f>1-IFERROR(SUM('2) Nil Settled (NY)'!E6,'4) Settled At Cost (NY)'!E6)/'1) Claims Notified'!E6,"")</f>
        <v>0</v>
      </c>
      <c r="AC30" s="114">
        <f>1-IFERROR(SUM('2) Nil Settled (NY)'!F6,'4) Settled At Cost (NY)'!F6)/'1) Claims Notified'!F6,"")</f>
        <v>0</v>
      </c>
      <c r="AD30" s="114">
        <f>1-IFERROR(SUM('2) Nil Settled (NY)'!G6,'4) Settled At Cost (NY)'!G6)/'1) Claims Notified'!G6,"")</f>
        <v>0</v>
      </c>
      <c r="AE30" s="115">
        <f>1-IFERROR(SUM('2) Nil Settled (NY)'!I6,'4) Settled At Cost (NY)'!I6)/'1) Claims Notified'!I6,"")</f>
        <v>0</v>
      </c>
      <c r="AH30" s="102">
        <f>$B$5</f>
        <v>1999</v>
      </c>
      <c r="AI30" s="113">
        <f>IFERROR('4) Settled At Cost (NY)'!D6/'1) Claims Notified'!D6,"")</f>
        <v>1</v>
      </c>
      <c r="AJ30" s="114">
        <f>IFERROR('4) Settled At Cost (NY)'!E6/'1) Claims Notified'!E6,"")</f>
        <v>0.6058394160583942</v>
      </c>
      <c r="AK30" s="114">
        <f>IFERROR('4) Settled At Cost (NY)'!F6/'1) Claims Notified'!F6,"")</f>
        <v>0.86</v>
      </c>
      <c r="AL30" s="114">
        <f>IFERROR('4) Settled At Cost (NY)'!G6/'1) Claims Notified'!G6,"")</f>
        <v>0.84848484848484851</v>
      </c>
      <c r="AM30" s="115">
        <f>IFERROR('4) Settled At Cost (NY)'!I6/'1) Claims Notified'!I6,"")</f>
        <v>0.73828125</v>
      </c>
      <c r="AN30" s="129"/>
      <c r="AO30" s="116"/>
      <c r="AP30" s="116"/>
      <c r="AQ30" s="116"/>
      <c r="AR30" s="116"/>
      <c r="AS30" s="116"/>
    </row>
    <row r="31" spans="2:45" x14ac:dyDescent="0.2">
      <c r="B31" s="102">
        <f t="shared" ref="B31:B47" si="12">B30+1</f>
        <v>2000</v>
      </c>
      <c r="C31" s="9">
        <f>IFERROR('6) Incurred (NY)'!D7/'1) Claims Notified'!D7,"")</f>
        <v>18631.186666666665</v>
      </c>
      <c r="D31" s="8">
        <f>IFERROR('6) Incurred (NY)'!E7/'1) Claims Notified'!E7,"")</f>
        <v>11600.711088825215</v>
      </c>
      <c r="E31" s="8">
        <f>IFERROR('6) Incurred (NY)'!F7/'1) Claims Notified'!F7,"")</f>
        <v>29457.932941176474</v>
      </c>
      <c r="F31" s="8">
        <f>IFERROR('6) Incurred (NY)'!G7/'1) Claims Notified'!G7,"")</f>
        <v>11880.606197183099</v>
      </c>
      <c r="G31" s="10">
        <f>IFERROR('6) Incurred (NY)'!I7/'1) Claims Notified'!I7,"")</f>
        <v>51691.620023752956</v>
      </c>
      <c r="J31" s="102">
        <f t="shared" ref="J31:J49" si="13">J30+1</f>
        <v>2000</v>
      </c>
      <c r="K31" s="9">
        <f>IFERROR('6) Incurred (NY)'!D7/('1) Claims Notified'!D7-'2) Nil Settled (NY)'!D7),"")</f>
        <v>18631.186666666665</v>
      </c>
      <c r="L31" s="8">
        <f>IFERROR('6) Incurred (NY)'!E7/('1) Claims Notified'!E7-'2) Nil Settled (NY)'!E7),"")</f>
        <v>19233.482992874113</v>
      </c>
      <c r="M31" s="8">
        <f>IFERROR('6) Incurred (NY)'!F7/('1) Claims Notified'!F7-'2) Nil Settled (NY)'!F7),"")</f>
        <v>35770.347142857143</v>
      </c>
      <c r="N31" s="8">
        <f>IFERROR('6) Incurred (NY)'!G7/('1) Claims Notified'!G7-'2) Nil Settled (NY)'!G7),"")</f>
        <v>15620.797037037039</v>
      </c>
      <c r="O31" s="10">
        <f>IFERROR('6) Incurred (NY)'!I7/('1) Claims Notified'!I7-'2) Nil Settled (NY)'!I7),"")</f>
        <v>69862.510529695006</v>
      </c>
      <c r="R31" s="102">
        <f t="shared" ref="R31:R49" si="14">R30+1</f>
        <v>2000</v>
      </c>
      <c r="S31" s="113">
        <f>IFERROR('2) Nil Settled (NY)'!D7/'1) Claims Notified'!D7,"")</f>
        <v>0</v>
      </c>
      <c r="T31" s="114">
        <f>IFERROR('2) Nil Settled (NY)'!E7/'1) Claims Notified'!E7,"")</f>
        <v>0.3968481375358166</v>
      </c>
      <c r="U31" s="114">
        <f>IFERROR('2) Nil Settled (NY)'!F7/'1) Claims Notified'!F7,"")</f>
        <v>0.17647058823529413</v>
      </c>
      <c r="V31" s="114">
        <f>IFERROR('2) Nil Settled (NY)'!G7/'1) Claims Notified'!G7,"")</f>
        <v>0.23943661971830985</v>
      </c>
      <c r="W31" s="115">
        <f>IFERROR('2) Nil Settled (NY)'!I7/'1) Claims Notified'!I7,"")</f>
        <v>0.26009501187648454</v>
      </c>
      <c r="Z31" s="102">
        <f t="shared" ref="Z31:Z49" si="15">Z30+1</f>
        <v>2000</v>
      </c>
      <c r="AA31" s="113">
        <f>1-IFERROR(SUM('2) Nil Settled (NY)'!D7,'4) Settled At Cost (NY)'!D7)/'1) Claims Notified'!D7,"")</f>
        <v>0</v>
      </c>
      <c r="AB31" s="114">
        <f>1-IFERROR(SUM('2) Nil Settled (NY)'!E7,'4) Settled At Cost (NY)'!E7)/'1) Claims Notified'!E7,"")</f>
        <v>0</v>
      </c>
      <c r="AC31" s="114">
        <f>1-IFERROR(SUM('2) Nil Settled (NY)'!F7,'4) Settled At Cost (NY)'!F7)/'1) Claims Notified'!F7,"")</f>
        <v>0</v>
      </c>
      <c r="AD31" s="114">
        <f>1-IFERROR(SUM('2) Nil Settled (NY)'!G7,'4) Settled At Cost (NY)'!G7)/'1) Claims Notified'!G7,"")</f>
        <v>0</v>
      </c>
      <c r="AE31" s="115">
        <f>1-IFERROR(SUM('2) Nil Settled (NY)'!I7,'4) Settled At Cost (NY)'!I7)/'1) Claims Notified'!I7,"")</f>
        <v>0</v>
      </c>
      <c r="AH31" s="102">
        <f t="shared" ref="AH31:AH49" si="16">AH30+1</f>
        <v>2000</v>
      </c>
      <c r="AI31" s="113">
        <f>IFERROR('4) Settled At Cost (NY)'!D7/'1) Claims Notified'!D7,"")</f>
        <v>1</v>
      </c>
      <c r="AJ31" s="114">
        <f>IFERROR('4) Settled At Cost (NY)'!E7/'1) Claims Notified'!E7,"")</f>
        <v>0.6031518624641834</v>
      </c>
      <c r="AK31" s="114">
        <f>IFERROR('4) Settled At Cost (NY)'!F7/'1) Claims Notified'!F7,"")</f>
        <v>0.82352941176470584</v>
      </c>
      <c r="AL31" s="114">
        <f>IFERROR('4) Settled At Cost (NY)'!G7/'1) Claims Notified'!G7,"")</f>
        <v>0.76056338028169013</v>
      </c>
      <c r="AM31" s="115">
        <f>IFERROR('4) Settled At Cost (NY)'!I7/'1) Claims Notified'!I7,"")</f>
        <v>0.73990498812351546</v>
      </c>
      <c r="AN31" s="129"/>
      <c r="AO31" s="116"/>
      <c r="AP31" s="116"/>
      <c r="AQ31" s="116"/>
      <c r="AR31" s="116"/>
      <c r="AS31" s="116"/>
    </row>
    <row r="32" spans="2:45" x14ac:dyDescent="0.2">
      <c r="B32" s="102">
        <f t="shared" si="12"/>
        <v>2001</v>
      </c>
      <c r="C32" s="9">
        <f>IFERROR('6) Incurred (NY)'!D8/'1) Claims Notified'!D8,"")</f>
        <v>8089.2855555555543</v>
      </c>
      <c r="D32" s="8">
        <f>IFERROR('6) Incurred (NY)'!E8/'1) Claims Notified'!E8,"")</f>
        <v>12753.940666299475</v>
      </c>
      <c r="E32" s="8">
        <f>IFERROR('6) Incurred (NY)'!F8/'1) Claims Notified'!F8,"")</f>
        <v>27343.277968750001</v>
      </c>
      <c r="F32" s="8">
        <f>IFERROR('6) Incurred (NY)'!G8/'1) Claims Notified'!G8,"")</f>
        <v>16768.168076923077</v>
      </c>
      <c r="G32" s="10">
        <f>IFERROR('6) Incurred (NY)'!I8/'1) Claims Notified'!I8,"")</f>
        <v>55849.823098751418</v>
      </c>
      <c r="J32" s="102">
        <f t="shared" si="13"/>
        <v>2001</v>
      </c>
      <c r="K32" s="9">
        <f>IFERROR('6) Incurred (NY)'!D8/('1) Claims Notified'!D8-'2) Nil Settled (NY)'!D8),"")</f>
        <v>9100.4462499999991</v>
      </c>
      <c r="L32" s="8">
        <f>IFERROR('6) Incurred (NY)'!E8/('1) Claims Notified'!E8-'2) Nil Settled (NY)'!E8),"")</f>
        <v>20984.241641942313</v>
      </c>
      <c r="M32" s="8">
        <f>IFERROR('6) Incurred (NY)'!F8/('1) Claims Notified'!F8-'2) Nil Settled (NY)'!F8),"")</f>
        <v>32406.847962962962</v>
      </c>
      <c r="N32" s="8">
        <f>IFERROR('6) Incurred (NY)'!G8/('1) Claims Notified'!G8-'2) Nil Settled (NY)'!G8),"")</f>
        <v>21582.790594059406</v>
      </c>
      <c r="O32" s="10">
        <f>IFERROR('6) Incurred (NY)'!I8/('1) Claims Notified'!I8-'2) Nil Settled (NY)'!I8),"")</f>
        <v>71935.22536549707</v>
      </c>
      <c r="R32" s="102">
        <f t="shared" si="14"/>
        <v>2001</v>
      </c>
      <c r="S32" s="113">
        <f>IFERROR('2) Nil Settled (NY)'!D8/'1) Claims Notified'!D8,"")</f>
        <v>0.1111111111111111</v>
      </c>
      <c r="T32" s="114">
        <f>IFERROR('2) Nil Settled (NY)'!E8/'1) Claims Notified'!E8,"")</f>
        <v>0.39221341023792355</v>
      </c>
      <c r="U32" s="114">
        <f>IFERROR('2) Nil Settled (NY)'!F8/'1) Claims Notified'!F8,"")</f>
        <v>0.15625</v>
      </c>
      <c r="V32" s="114">
        <f>IFERROR('2) Nil Settled (NY)'!G8/'1) Claims Notified'!G8,"")</f>
        <v>0.22307692307692309</v>
      </c>
      <c r="W32" s="115">
        <f>IFERROR('2) Nil Settled (NY)'!I8/'1) Claims Notified'!I8,"")</f>
        <v>0.22360953461975028</v>
      </c>
      <c r="Z32" s="102">
        <f t="shared" si="15"/>
        <v>2001</v>
      </c>
      <c r="AA32" s="113">
        <f>1-IFERROR(SUM('2) Nil Settled (NY)'!D8,'4) Settled At Cost (NY)'!D8)/'1) Claims Notified'!D8,"")</f>
        <v>0</v>
      </c>
      <c r="AB32" s="114">
        <f>1-IFERROR(SUM('2) Nil Settled (NY)'!E8,'4) Settled At Cost (NY)'!E8)/'1) Claims Notified'!E8,"")</f>
        <v>2.1629416005768398E-3</v>
      </c>
      <c r="AC32" s="114">
        <f>1-IFERROR(SUM('2) Nil Settled (NY)'!F8,'4) Settled At Cost (NY)'!F8)/'1) Claims Notified'!F8,"")</f>
        <v>0</v>
      </c>
      <c r="AD32" s="114">
        <f>1-IFERROR(SUM('2) Nil Settled (NY)'!G8,'4) Settled At Cost (NY)'!G8)/'1) Claims Notified'!G8,"")</f>
        <v>7.692307692307665E-3</v>
      </c>
      <c r="AE32" s="115">
        <f>1-IFERROR(SUM('2) Nil Settled (NY)'!I8,'4) Settled At Cost (NY)'!I8)/'1) Claims Notified'!I8,"")</f>
        <v>0</v>
      </c>
      <c r="AH32" s="102">
        <f t="shared" si="16"/>
        <v>2001</v>
      </c>
      <c r="AI32" s="113">
        <f>IFERROR('4) Settled At Cost (NY)'!D8/'1) Claims Notified'!D8,"")</f>
        <v>0.88888888888888884</v>
      </c>
      <c r="AJ32" s="114">
        <f>IFERROR('4) Settled At Cost (NY)'!E8/'1) Claims Notified'!E8,"")</f>
        <v>0.60562364816149961</v>
      </c>
      <c r="AK32" s="114">
        <f>IFERROR('4) Settled At Cost (NY)'!F8/'1) Claims Notified'!F8,"")</f>
        <v>0.84375</v>
      </c>
      <c r="AL32" s="114">
        <f>IFERROR('4) Settled At Cost (NY)'!G8/'1) Claims Notified'!G8,"")</f>
        <v>0.76923076923076927</v>
      </c>
      <c r="AM32" s="115">
        <f>IFERROR('4) Settled At Cost (NY)'!I8/'1) Claims Notified'!I8,"")</f>
        <v>0.77639046538024969</v>
      </c>
      <c r="AN32" s="129"/>
      <c r="AO32" s="116"/>
      <c r="AP32" s="116"/>
      <c r="AQ32" s="116"/>
      <c r="AR32" s="116"/>
      <c r="AS32" s="116"/>
    </row>
    <row r="33" spans="2:45" x14ac:dyDescent="0.2">
      <c r="B33" s="102">
        <f t="shared" si="12"/>
        <v>2002</v>
      </c>
      <c r="C33" s="9">
        <f>IFERROR('6) Incurred (NY)'!D9/'1) Claims Notified'!D9,"")</f>
        <v>9536.5972222222226</v>
      </c>
      <c r="D33" s="8">
        <f>IFERROR('6) Incurred (NY)'!E9/'1) Claims Notified'!E9,"")</f>
        <v>17877.170013850413</v>
      </c>
      <c r="E33" s="8">
        <f>IFERROR('6) Incurred (NY)'!F9/'1) Claims Notified'!F9,"")</f>
        <v>26187.834252221004</v>
      </c>
      <c r="F33" s="8">
        <f>IFERROR('6) Incurred (NY)'!G9/'1) Claims Notified'!G9,"")</f>
        <v>14207.939504132233</v>
      </c>
      <c r="G33" s="10">
        <f>IFERROR('6) Incurred (NY)'!I9/'1) Claims Notified'!I9,"")</f>
        <v>55927.721859410442</v>
      </c>
      <c r="J33" s="102">
        <f t="shared" si="13"/>
        <v>2002</v>
      </c>
      <c r="K33" s="9">
        <f>IFERROR('6) Incurred (NY)'!D9/('1) Claims Notified'!D9-'2) Nil Settled (NY)'!D9),"")</f>
        <v>11443.916666666666</v>
      </c>
      <c r="L33" s="8">
        <f>IFERROR('6) Incurred (NY)'!E9/('1) Claims Notified'!E9-'2) Nil Settled (NY)'!E9),"")</f>
        <v>30989.956182472986</v>
      </c>
      <c r="M33" s="8">
        <f>IFERROR('6) Incurred (NY)'!F9/('1) Claims Notified'!F9-'2) Nil Settled (NY)'!F9),"")</f>
        <v>30613.947083582301</v>
      </c>
      <c r="N33" s="8">
        <f>IFERROR('6) Incurred (NY)'!G9/('1) Claims Notified'!G9-'2) Nil Settled (NY)'!G9),"")</f>
        <v>17723.305979381446</v>
      </c>
      <c r="O33" s="10">
        <f>IFERROR('6) Incurred (NY)'!I9/('1) Claims Notified'!I9-'2) Nil Settled (NY)'!I9),"")</f>
        <v>76241.500278207124</v>
      </c>
      <c r="R33" s="102">
        <f t="shared" si="14"/>
        <v>2002</v>
      </c>
      <c r="S33" s="113">
        <f>IFERROR('2) Nil Settled (NY)'!D9/'1) Claims Notified'!D9,"")</f>
        <v>0.16666666666666666</v>
      </c>
      <c r="T33" s="114">
        <f>IFERROR('2) Nil Settled (NY)'!E9/'1) Claims Notified'!E9,"")</f>
        <v>0.42313019390581719</v>
      </c>
      <c r="U33" s="114">
        <f>IFERROR('2) Nil Settled (NY)'!F9/'1) Claims Notified'!F9,"")</f>
        <v>0.14457831325301204</v>
      </c>
      <c r="V33" s="114">
        <f>IFERROR('2) Nil Settled (NY)'!G9/'1) Claims Notified'!G9,"")</f>
        <v>0.19834710743801653</v>
      </c>
      <c r="W33" s="115">
        <f>IFERROR('2) Nil Settled (NY)'!I9/'1) Claims Notified'!I9,"")</f>
        <v>0.26643990929705214</v>
      </c>
      <c r="Z33" s="102">
        <f t="shared" si="15"/>
        <v>2002</v>
      </c>
      <c r="AA33" s="113">
        <f>1-IFERROR(SUM('2) Nil Settled (NY)'!D9,'4) Settled At Cost (NY)'!D9)/'1) Claims Notified'!D9,"")</f>
        <v>0</v>
      </c>
      <c r="AB33" s="114">
        <f>1-IFERROR(SUM('2) Nil Settled (NY)'!E9,'4) Settled At Cost (NY)'!E9)/'1) Claims Notified'!E9,"")</f>
        <v>2.0775623268698418E-3</v>
      </c>
      <c r="AC33" s="114">
        <f>1-IFERROR(SUM('2) Nil Settled (NY)'!F9,'4) Settled At Cost (NY)'!F9)/'1) Claims Notified'!F9,"")</f>
        <v>1.2048192771084376E-2</v>
      </c>
      <c r="AD33" s="114">
        <f>1-IFERROR(SUM('2) Nil Settled (NY)'!G9,'4) Settled At Cost (NY)'!G9)/'1) Claims Notified'!G9,"")</f>
        <v>0</v>
      </c>
      <c r="AE33" s="115">
        <f>1-IFERROR(SUM('2) Nil Settled (NY)'!I9,'4) Settled At Cost (NY)'!I9)/'1) Claims Notified'!I9,"")</f>
        <v>2.2675736961451642E-3</v>
      </c>
      <c r="AH33" s="102">
        <f t="shared" si="16"/>
        <v>2002</v>
      </c>
      <c r="AI33" s="113">
        <f>IFERROR('4) Settled At Cost (NY)'!D9/'1) Claims Notified'!D9,"")</f>
        <v>0.83333333333333337</v>
      </c>
      <c r="AJ33" s="114">
        <f>IFERROR('4) Settled At Cost (NY)'!E9/'1) Claims Notified'!E9,"")</f>
        <v>0.57479224376731297</v>
      </c>
      <c r="AK33" s="114">
        <f>IFERROR('4) Settled At Cost (NY)'!F9/'1) Claims Notified'!F9,"")</f>
        <v>0.84337349397590367</v>
      </c>
      <c r="AL33" s="114">
        <f>IFERROR('4) Settled At Cost (NY)'!G9/'1) Claims Notified'!G9,"")</f>
        <v>0.80165289256198347</v>
      </c>
      <c r="AM33" s="115">
        <f>IFERROR('4) Settled At Cost (NY)'!I9/'1) Claims Notified'!I9,"")</f>
        <v>0.73129251700680276</v>
      </c>
      <c r="AN33" s="129"/>
      <c r="AO33" s="116"/>
      <c r="AP33" s="116"/>
      <c r="AQ33" s="116"/>
      <c r="AR33" s="116"/>
      <c r="AS33" s="116"/>
    </row>
    <row r="34" spans="2:45" x14ac:dyDescent="0.2">
      <c r="B34" s="102">
        <f t="shared" si="12"/>
        <v>2003</v>
      </c>
      <c r="C34" s="9">
        <f>IFERROR('6) Incurred (NY)'!D10/'1) Claims Notified'!D10,"")</f>
        <v>8727.5658333333322</v>
      </c>
      <c r="D34" s="8">
        <f>IFERROR('6) Incurred (NY)'!E10/'1) Claims Notified'!E10,"")</f>
        <v>11495.530344827584</v>
      </c>
      <c r="E34" s="8">
        <f>IFERROR('6) Incurred (NY)'!F10/'1) Claims Notified'!F10,"")</f>
        <v>27703.008604651157</v>
      </c>
      <c r="F34" s="8">
        <f>IFERROR('6) Incurred (NY)'!G10/'1) Claims Notified'!G10,"")</f>
        <v>14002.062719033232</v>
      </c>
      <c r="G34" s="10">
        <f>IFERROR('6) Incurred (NY)'!I10/'1) Claims Notified'!I10,"")</f>
        <v>58084.399974976805</v>
      </c>
      <c r="J34" s="102">
        <f t="shared" si="13"/>
        <v>2003</v>
      </c>
      <c r="K34" s="9">
        <f>IFERROR('6) Incurred (NY)'!D10/('1) Claims Notified'!D10-'2) Nil Settled (NY)'!D10),"")</f>
        <v>10473.078999999998</v>
      </c>
      <c r="L34" s="8">
        <f>IFERROR('6) Incurred (NY)'!E10/('1) Claims Notified'!E10-'2) Nil Settled (NY)'!E10),"")</f>
        <v>20186.787716262974</v>
      </c>
      <c r="M34" s="8">
        <f>IFERROR('6) Incurred (NY)'!F10/('1) Claims Notified'!F10-'2) Nil Settled (NY)'!F10),"")</f>
        <v>42043.389529411761</v>
      </c>
      <c r="N34" s="8">
        <f>IFERROR('6) Incurred (NY)'!G10/('1) Claims Notified'!G10-'2) Nil Settled (NY)'!G10),"")</f>
        <v>17963.886666666665</v>
      </c>
      <c r="O34" s="10">
        <f>IFERROR('6) Incurred (NY)'!I10/('1) Claims Notified'!I10-'2) Nil Settled (NY)'!I10),"")</f>
        <v>77070.107831966161</v>
      </c>
      <c r="R34" s="102">
        <f t="shared" si="14"/>
        <v>2003</v>
      </c>
      <c r="S34" s="113">
        <f>IFERROR('2) Nil Settled (NY)'!D10/'1) Claims Notified'!D10,"")</f>
        <v>0.16666666666666666</v>
      </c>
      <c r="T34" s="114">
        <f>IFERROR('2) Nil Settled (NY)'!E10/'1) Claims Notified'!E10,"")</f>
        <v>0.43054187192118226</v>
      </c>
      <c r="U34" s="114">
        <f>IFERROR('2) Nil Settled (NY)'!F10/'1) Claims Notified'!F10,"")</f>
        <v>0.34108527131782945</v>
      </c>
      <c r="V34" s="114">
        <f>IFERROR('2) Nil Settled (NY)'!G10/'1) Claims Notified'!G10,"")</f>
        <v>0.22054380664652568</v>
      </c>
      <c r="W34" s="115">
        <f>IFERROR('2) Nil Settled (NY)'!I10/'1) Claims Notified'!I10,"")</f>
        <v>0.24634334103156275</v>
      </c>
      <c r="Z34" s="102">
        <f t="shared" si="15"/>
        <v>2003</v>
      </c>
      <c r="AA34" s="113">
        <f>1-IFERROR(SUM('2) Nil Settled (NY)'!D10,'4) Settled At Cost (NY)'!D10)/'1) Claims Notified'!D10,"")</f>
        <v>0</v>
      </c>
      <c r="AB34" s="114">
        <f>1-IFERROR(SUM('2) Nil Settled (NY)'!E10,'4) Settled At Cost (NY)'!E10)/'1) Claims Notified'!E10,"")</f>
        <v>9.8522167487680168E-4</v>
      </c>
      <c r="AC34" s="114">
        <f>1-IFERROR(SUM('2) Nil Settled (NY)'!F10,'4) Settled At Cost (NY)'!F10)/'1) Claims Notified'!F10,"")</f>
        <v>7.7519379844961378E-3</v>
      </c>
      <c r="AD34" s="114">
        <f>1-IFERROR(SUM('2) Nil Settled (NY)'!G10,'4) Settled At Cost (NY)'!G10)/'1) Claims Notified'!G10,"")</f>
        <v>0</v>
      </c>
      <c r="AE34" s="115">
        <f>1-IFERROR(SUM('2) Nil Settled (NY)'!I10,'4) Settled At Cost (NY)'!I10)/'1) Claims Notified'!I10,"")</f>
        <v>7.698229407235857E-4</v>
      </c>
      <c r="AH34" s="102">
        <f t="shared" si="16"/>
        <v>2003</v>
      </c>
      <c r="AI34" s="113">
        <f>IFERROR('4) Settled At Cost (NY)'!D10/'1) Claims Notified'!D10,"")</f>
        <v>0.83333333333333337</v>
      </c>
      <c r="AJ34" s="114">
        <f>IFERROR('4) Settled At Cost (NY)'!E10/'1) Claims Notified'!E10,"")</f>
        <v>0.56847290640394088</v>
      </c>
      <c r="AK34" s="114">
        <f>IFERROR('4) Settled At Cost (NY)'!F10/'1) Claims Notified'!F10,"")</f>
        <v>0.65116279069767447</v>
      </c>
      <c r="AL34" s="114">
        <f>IFERROR('4) Settled At Cost (NY)'!G10/'1) Claims Notified'!G10,"")</f>
        <v>0.77945619335347427</v>
      </c>
      <c r="AM34" s="115">
        <f>IFERROR('4) Settled At Cost (NY)'!I10/'1) Claims Notified'!I10,"")</f>
        <v>0.75288683602771367</v>
      </c>
      <c r="AN34" s="129"/>
      <c r="AO34" s="116"/>
      <c r="AP34" s="116"/>
      <c r="AQ34" s="116"/>
      <c r="AR34" s="116"/>
      <c r="AS34" s="116"/>
    </row>
    <row r="35" spans="2:45" x14ac:dyDescent="0.2">
      <c r="B35" s="102">
        <f t="shared" si="12"/>
        <v>2004</v>
      </c>
      <c r="C35" s="9">
        <f>IFERROR('6) Incurred (NY)'!D11/'1) Claims Notified'!D11,"")</f>
        <v>5759.5789999999997</v>
      </c>
      <c r="D35" s="8">
        <f>IFERROR('6) Incurred (NY)'!E11/'1) Claims Notified'!E11,"")</f>
        <v>13327.870069130053</v>
      </c>
      <c r="E35" s="8">
        <f>IFERROR('6) Incurred (NY)'!F11/'1) Claims Notified'!F11,"")</f>
        <v>32941.813602941176</v>
      </c>
      <c r="F35" s="8">
        <f>IFERROR('6) Incurred (NY)'!G11/'1) Claims Notified'!G11,"")</f>
        <v>15358.001813602017</v>
      </c>
      <c r="G35" s="10">
        <f>IFERROR('6) Incurred (NY)'!I11/'1) Claims Notified'!I11,"")</f>
        <v>57640.163640021005</v>
      </c>
      <c r="J35" s="102">
        <f t="shared" si="13"/>
        <v>2004</v>
      </c>
      <c r="K35" s="9">
        <f>IFERROR('6) Incurred (NY)'!D11/('1) Claims Notified'!D11-'2) Nil Settled (NY)'!D11),"")</f>
        <v>8227.9699999999993</v>
      </c>
      <c r="L35" s="8">
        <f>IFERROR('6) Incurred (NY)'!E11/('1) Claims Notified'!E11-'2) Nil Settled (NY)'!E11),"")</f>
        <v>22649.961008020648</v>
      </c>
      <c r="M35" s="8">
        <f>IFERROR('6) Incurred (NY)'!F11/('1) Claims Notified'!F11-'2) Nil Settled (NY)'!F11),"")</f>
        <v>44357.293564356441</v>
      </c>
      <c r="N35" s="8">
        <f>IFERROR('6) Incurred (NY)'!G11/('1) Claims Notified'!G11-'2) Nil Settled (NY)'!G11),"")</f>
        <v>20256.234950166116</v>
      </c>
      <c r="O35" s="10">
        <f>IFERROR('6) Incurred (NY)'!I11/('1) Claims Notified'!I11-'2) Nil Settled (NY)'!I11),"")</f>
        <v>76973.261101834898</v>
      </c>
      <c r="R35" s="102">
        <f t="shared" si="14"/>
        <v>2004</v>
      </c>
      <c r="S35" s="113">
        <f>IFERROR('2) Nil Settled (NY)'!D11/'1) Claims Notified'!D11,"")</f>
        <v>0.3</v>
      </c>
      <c r="T35" s="114">
        <f>IFERROR('2) Nil Settled (NY)'!E11/'1) Claims Notified'!E11,"")</f>
        <v>0.41157205240174671</v>
      </c>
      <c r="U35" s="114">
        <f>IFERROR('2) Nil Settled (NY)'!F11/'1) Claims Notified'!F11,"")</f>
        <v>0.25735294117647056</v>
      </c>
      <c r="V35" s="114">
        <f>IFERROR('2) Nil Settled (NY)'!G11/'1) Claims Notified'!G11,"")</f>
        <v>0.24181360201511334</v>
      </c>
      <c r="W35" s="115">
        <f>IFERROR('2) Nil Settled (NY)'!I11/'1) Claims Notified'!I11,"")</f>
        <v>0.25116640746500779</v>
      </c>
      <c r="Z35" s="102">
        <f t="shared" si="15"/>
        <v>2004</v>
      </c>
      <c r="AA35" s="113">
        <f>1-IFERROR(SUM('2) Nil Settled (NY)'!D11,'4) Settled At Cost (NY)'!D11)/'1) Claims Notified'!D11,"")</f>
        <v>0</v>
      </c>
      <c r="AB35" s="114">
        <f>1-IFERROR(SUM('2) Nil Settled (NY)'!E11,'4) Settled At Cost (NY)'!E11)/'1) Claims Notified'!E11,"")</f>
        <v>6.5502183406113135E-3</v>
      </c>
      <c r="AC35" s="114">
        <f>1-IFERROR(SUM('2) Nil Settled (NY)'!F11,'4) Settled At Cost (NY)'!F11)/'1) Claims Notified'!F11,"")</f>
        <v>7.3529411764705621E-3</v>
      </c>
      <c r="AD35" s="114">
        <f>1-IFERROR(SUM('2) Nil Settled (NY)'!G11,'4) Settled At Cost (NY)'!G11)/'1) Claims Notified'!G11,"")</f>
        <v>2.5188916876573986E-3</v>
      </c>
      <c r="AE35" s="115">
        <f>1-IFERROR(SUM('2) Nil Settled (NY)'!I11,'4) Settled At Cost (NY)'!I11)/'1) Claims Notified'!I11,"")</f>
        <v>0</v>
      </c>
      <c r="AH35" s="102">
        <f t="shared" si="16"/>
        <v>2004</v>
      </c>
      <c r="AI35" s="113">
        <f>IFERROR('4) Settled At Cost (NY)'!D11/'1) Claims Notified'!D11,"")</f>
        <v>0.7</v>
      </c>
      <c r="AJ35" s="114">
        <f>IFERROR('4) Settled At Cost (NY)'!E11/'1) Claims Notified'!E11,"")</f>
        <v>0.58187772925764192</v>
      </c>
      <c r="AK35" s="114">
        <f>IFERROR('4) Settled At Cost (NY)'!F11/'1) Claims Notified'!F11,"")</f>
        <v>0.73529411764705888</v>
      </c>
      <c r="AL35" s="114">
        <f>IFERROR('4) Settled At Cost (NY)'!G11/'1) Claims Notified'!G11,"")</f>
        <v>0.75566750629722923</v>
      </c>
      <c r="AM35" s="115">
        <f>IFERROR('4) Settled At Cost (NY)'!I11/'1) Claims Notified'!I11,"")</f>
        <v>0.74883359253499227</v>
      </c>
      <c r="AN35" s="129"/>
      <c r="AO35" s="116"/>
      <c r="AP35" s="116"/>
      <c r="AQ35" s="116"/>
      <c r="AR35" s="116"/>
      <c r="AS35" s="116"/>
    </row>
    <row r="36" spans="2:45" x14ac:dyDescent="0.2">
      <c r="B36" s="102">
        <f t="shared" si="12"/>
        <v>2005</v>
      </c>
      <c r="C36" s="9">
        <f>IFERROR('6) Incurred (NY)'!D12/'1) Claims Notified'!D12,"")</f>
        <v>4920.5881395348842</v>
      </c>
      <c r="D36" s="8">
        <f>IFERROR('6) Incurred (NY)'!E12/'1) Claims Notified'!E12,"")</f>
        <v>12875.682272943312</v>
      </c>
      <c r="E36" s="8">
        <f>IFERROR('6) Incurred (NY)'!F12/'1) Claims Notified'!F12,"")</f>
        <v>24600.285298013245</v>
      </c>
      <c r="F36" s="8">
        <f>IFERROR('6) Incurred (NY)'!G12/'1) Claims Notified'!G12,"")</f>
        <v>11344.767017241378</v>
      </c>
      <c r="G36" s="10">
        <f>IFERROR('6) Incurred (NY)'!I12/'1) Claims Notified'!I12,"")</f>
        <v>64158.025524691358</v>
      </c>
      <c r="J36" s="102">
        <f t="shared" si="13"/>
        <v>2005</v>
      </c>
      <c r="K36" s="9">
        <f>IFERROR('6) Incurred (NY)'!D12/('1) Claims Notified'!D12-'2) Nil Settled (NY)'!D12),"")</f>
        <v>6223.0967647058833</v>
      </c>
      <c r="L36" s="8">
        <f>IFERROR('6) Incurred (NY)'!E12/('1) Claims Notified'!E12-'2) Nil Settled (NY)'!E12),"")</f>
        <v>23877.918712521856</v>
      </c>
      <c r="M36" s="8">
        <f>IFERROR('6) Incurred (NY)'!F12/('1) Claims Notified'!F12-'2) Nil Settled (NY)'!F12),"")</f>
        <v>34716.29046728972</v>
      </c>
      <c r="N36" s="8">
        <f>IFERROR('6) Incurred (NY)'!G12/('1) Claims Notified'!G12-'2) Nil Settled (NY)'!G12),"")</f>
        <v>17831.883116531164</v>
      </c>
      <c r="O36" s="10">
        <f>IFERROR('6) Incurred (NY)'!I12/('1) Claims Notified'!I12-'2) Nil Settled (NY)'!I12),"")</f>
        <v>85986.350651499481</v>
      </c>
      <c r="R36" s="102">
        <f t="shared" si="14"/>
        <v>2005</v>
      </c>
      <c r="S36" s="113">
        <f>IFERROR('2) Nil Settled (NY)'!D12/'1) Claims Notified'!D12,"")</f>
        <v>0.20930232558139536</v>
      </c>
      <c r="T36" s="114">
        <f>IFERROR('2) Nil Settled (NY)'!E12/'1) Claims Notified'!E12,"")</f>
        <v>0.4607703281027104</v>
      </c>
      <c r="U36" s="114">
        <f>IFERROR('2) Nil Settled (NY)'!F12/'1) Claims Notified'!F12,"")</f>
        <v>0.29139072847682118</v>
      </c>
      <c r="V36" s="114">
        <f>IFERROR('2) Nil Settled (NY)'!G12/'1) Claims Notified'!G12,"")</f>
        <v>0.36379310344827587</v>
      </c>
      <c r="W36" s="115">
        <f>IFERROR('2) Nil Settled (NY)'!I12/'1) Claims Notified'!I12,"")</f>
        <v>0.25385802469135804</v>
      </c>
      <c r="Z36" s="102">
        <f t="shared" si="15"/>
        <v>2005</v>
      </c>
      <c r="AA36" s="113">
        <f>1-IFERROR(SUM('2) Nil Settled (NY)'!D12,'4) Settled At Cost (NY)'!D12)/'1) Claims Notified'!D12,"")</f>
        <v>0</v>
      </c>
      <c r="AB36" s="114">
        <f>1-IFERROR(SUM('2) Nil Settled (NY)'!E12,'4) Settled At Cost (NY)'!E12)/'1) Claims Notified'!E12,"")</f>
        <v>1.806942463147887E-2</v>
      </c>
      <c r="AC36" s="114">
        <f>1-IFERROR(SUM('2) Nil Settled (NY)'!F12,'4) Settled At Cost (NY)'!F12)/'1) Claims Notified'!F12,"")</f>
        <v>0</v>
      </c>
      <c r="AD36" s="114">
        <f>1-IFERROR(SUM('2) Nil Settled (NY)'!G12,'4) Settled At Cost (NY)'!G12)/'1) Claims Notified'!G12,"")</f>
        <v>8.6206896551723755E-3</v>
      </c>
      <c r="AE36" s="115">
        <f>1-IFERROR(SUM('2) Nil Settled (NY)'!I12,'4) Settled At Cost (NY)'!I12)/'1) Claims Notified'!I12,"")</f>
        <v>5.401234567901203E-3</v>
      </c>
      <c r="AH36" s="102">
        <f t="shared" si="16"/>
        <v>2005</v>
      </c>
      <c r="AI36" s="113">
        <f>IFERROR('4) Settled At Cost (NY)'!D12/'1) Claims Notified'!D12,"")</f>
        <v>0.79069767441860461</v>
      </c>
      <c r="AJ36" s="114">
        <f>IFERROR('4) Settled At Cost (NY)'!E12/'1) Claims Notified'!E12,"")</f>
        <v>0.52116024726581078</v>
      </c>
      <c r="AK36" s="114">
        <f>IFERROR('4) Settled At Cost (NY)'!F12/'1) Claims Notified'!F12,"")</f>
        <v>0.70860927152317876</v>
      </c>
      <c r="AL36" s="114">
        <f>IFERROR('4) Settled At Cost (NY)'!G12/'1) Claims Notified'!G12,"")</f>
        <v>0.62758620689655176</v>
      </c>
      <c r="AM36" s="115">
        <f>IFERROR('4) Settled At Cost (NY)'!I12/'1) Claims Notified'!I12,"")</f>
        <v>0.7407407407407407</v>
      </c>
      <c r="AN36" s="129"/>
      <c r="AO36" s="116"/>
      <c r="AP36" s="116"/>
      <c r="AQ36" s="116"/>
      <c r="AR36" s="116"/>
      <c r="AS36" s="116"/>
    </row>
    <row r="37" spans="2:45" x14ac:dyDescent="0.2">
      <c r="B37" s="102">
        <f t="shared" si="12"/>
        <v>2006</v>
      </c>
      <c r="C37" s="9">
        <f>IFERROR('6) Incurred (NY)'!D13/'1) Claims Notified'!D13,"")</f>
        <v>4307.5364285714286</v>
      </c>
      <c r="D37" s="8">
        <f>IFERROR('6) Incurred (NY)'!E13/'1) Claims Notified'!E13,"")</f>
        <v>17064.205157280427</v>
      </c>
      <c r="E37" s="8">
        <f>IFERROR('6) Incurred (NY)'!F13/'1) Claims Notified'!F13,"")</f>
        <v>33830.73179560811</v>
      </c>
      <c r="F37" s="8">
        <f>IFERROR('6) Incurred (NY)'!G13/'1) Claims Notified'!G13,"")</f>
        <v>14736.431788037633</v>
      </c>
      <c r="G37" s="10">
        <f>IFERROR('6) Incurred (NY)'!I13/'1) Claims Notified'!I13,"")</f>
        <v>67548.412634234221</v>
      </c>
      <c r="J37" s="102">
        <f t="shared" si="13"/>
        <v>2006</v>
      </c>
      <c r="K37" s="9">
        <f>IFERROR('6) Incurred (NY)'!D13/('1) Claims Notified'!D13-'2) Nil Settled (NY)'!D13),"")</f>
        <v>7094.7658823529418</v>
      </c>
      <c r="L37" s="8">
        <f>IFERROR('6) Incurred (NY)'!E13/('1) Claims Notified'!E13-'2) Nil Settled (NY)'!E13),"")</f>
        <v>30978.665605833736</v>
      </c>
      <c r="M37" s="8">
        <f>IFERROR('6) Incurred (NY)'!F13/('1) Claims Notified'!F13-'2) Nil Settled (NY)'!F13),"")</f>
        <v>51441.249716609593</v>
      </c>
      <c r="N37" s="8">
        <f>IFERROR('6) Incurred (NY)'!G13/('1) Claims Notified'!G13-'2) Nil Settled (NY)'!G13),"")</f>
        <v>25521.19471671322</v>
      </c>
      <c r="O37" s="10">
        <f>IFERROR('6) Incurred (NY)'!I13/('1) Claims Notified'!I13-'2) Nil Settled (NY)'!I13),"")</f>
        <v>87208.025266585973</v>
      </c>
      <c r="R37" s="102">
        <f t="shared" si="14"/>
        <v>2006</v>
      </c>
      <c r="S37" s="113">
        <f>IFERROR('2) Nil Settled (NY)'!D13/'1) Claims Notified'!D13,"")</f>
        <v>0.39285714285714285</v>
      </c>
      <c r="T37" s="114">
        <f>IFERROR('2) Nil Settled (NY)'!E13/'1) Claims Notified'!E13,"")</f>
        <v>0.44916267942583732</v>
      </c>
      <c r="U37" s="114">
        <f>IFERROR('2) Nil Settled (NY)'!F13/'1) Claims Notified'!F13,"")</f>
        <v>0.34234234234234234</v>
      </c>
      <c r="V37" s="114">
        <f>IFERROR('2) Nil Settled (NY)'!G13/'1) Claims Notified'!G13,"")</f>
        <v>0.42258064516129035</v>
      </c>
      <c r="W37" s="115">
        <f>IFERROR('2) Nil Settled (NY)'!I13/'1) Claims Notified'!I13,"")</f>
        <v>0.22543352601156069</v>
      </c>
      <c r="Z37" s="102">
        <f t="shared" si="15"/>
        <v>2006</v>
      </c>
      <c r="AA37" s="113">
        <f>1-IFERROR(SUM('2) Nil Settled (NY)'!D13,'4) Settled At Cost (NY)'!D13)/'1) Claims Notified'!D13,"")</f>
        <v>0</v>
      </c>
      <c r="AB37" s="114">
        <f>1-IFERROR(SUM('2) Nil Settled (NY)'!E13,'4) Settled At Cost (NY)'!E13)/'1) Claims Notified'!E13,"")</f>
        <v>8.3732057416268102E-3</v>
      </c>
      <c r="AC37" s="114">
        <f>1-IFERROR(SUM('2) Nil Settled (NY)'!F13,'4) Settled At Cost (NY)'!F13)/'1) Claims Notified'!F13,"")</f>
        <v>1.8018018018018056E-2</v>
      </c>
      <c r="AD37" s="114">
        <f>1-IFERROR(SUM('2) Nil Settled (NY)'!G13,'4) Settled At Cost (NY)'!G13)/'1) Claims Notified'!G13,"")</f>
        <v>3.225806451612856E-3</v>
      </c>
      <c r="AE37" s="115">
        <f>1-IFERROR(SUM('2) Nil Settled (NY)'!I13,'4) Settled At Cost (NY)'!I13)/'1) Claims Notified'!I13,"")</f>
        <v>5.2023121387283489E-3</v>
      </c>
      <c r="AH37" s="102">
        <f t="shared" si="16"/>
        <v>2006</v>
      </c>
      <c r="AI37" s="113">
        <f>IFERROR('4) Settled At Cost (NY)'!D13/'1) Claims Notified'!D13,"")</f>
        <v>0.6071428571428571</v>
      </c>
      <c r="AJ37" s="114">
        <f>IFERROR('4) Settled At Cost (NY)'!E13/'1) Claims Notified'!E13,"")</f>
        <v>0.54246411483253587</v>
      </c>
      <c r="AK37" s="114">
        <f>IFERROR('4) Settled At Cost (NY)'!F13/'1) Claims Notified'!F13,"")</f>
        <v>0.63963963963963966</v>
      </c>
      <c r="AL37" s="114">
        <f>IFERROR('4) Settled At Cost (NY)'!G13/'1) Claims Notified'!G13,"")</f>
        <v>0.5741935483870968</v>
      </c>
      <c r="AM37" s="115">
        <f>IFERROR('4) Settled At Cost (NY)'!I13/'1) Claims Notified'!I13,"")</f>
        <v>0.76936416184971101</v>
      </c>
      <c r="AN37" s="129"/>
      <c r="AO37" s="116"/>
      <c r="AP37" s="116"/>
      <c r="AQ37" s="116"/>
      <c r="AR37" s="116"/>
      <c r="AS37" s="116"/>
    </row>
    <row r="38" spans="2:45" x14ac:dyDescent="0.2">
      <c r="B38" s="102">
        <f t="shared" si="12"/>
        <v>2007</v>
      </c>
      <c r="C38" s="9">
        <f>IFERROR('6) Incurred (NY)'!D14/'1) Claims Notified'!D14,"")</f>
        <v>3004.0042857142857</v>
      </c>
      <c r="D38" s="8">
        <f>IFERROR('6) Incurred (NY)'!E14/'1) Claims Notified'!E14,"")</f>
        <v>14855.326220938383</v>
      </c>
      <c r="E38" s="8">
        <f>IFERROR('6) Incurred (NY)'!F14/'1) Claims Notified'!F14,"")</f>
        <v>28480.906440620642</v>
      </c>
      <c r="F38" s="8">
        <f>IFERROR('6) Incurred (NY)'!G14/'1) Claims Notified'!G14,"")</f>
        <v>17913.91556810078</v>
      </c>
      <c r="G38" s="10">
        <f>IFERROR('6) Incurred (NY)'!I14/'1) Claims Notified'!I14,"")</f>
        <v>70388.078555158339</v>
      </c>
      <c r="J38" s="102">
        <f t="shared" si="13"/>
        <v>2007</v>
      </c>
      <c r="K38" s="9">
        <f>IFERROR('6) Incurred (NY)'!D14/('1) Claims Notified'!D14-'2) Nil Settled (NY)'!D14),"")</f>
        <v>7009.3433333333332</v>
      </c>
      <c r="L38" s="8">
        <f>IFERROR('6) Incurred (NY)'!E14/('1) Claims Notified'!E14-'2) Nil Settled (NY)'!E14),"")</f>
        <v>25302.795303566949</v>
      </c>
      <c r="M38" s="8">
        <f>IFERROR('6) Incurred (NY)'!F14/('1) Claims Notified'!F14-'2) Nil Settled (NY)'!F14),"")</f>
        <v>42543.353995677084</v>
      </c>
      <c r="N38" s="8">
        <f>IFERROR('6) Incurred (NY)'!G14/('1) Claims Notified'!G14-'2) Nil Settled (NY)'!G14),"")</f>
        <v>28635.627116294923</v>
      </c>
      <c r="O38" s="10">
        <f>IFERROR('6) Incurred (NY)'!I14/('1) Claims Notified'!I14-'2) Nil Settled (NY)'!I14),"")</f>
        <v>93187.800761171035</v>
      </c>
      <c r="R38" s="102">
        <f t="shared" si="14"/>
        <v>2007</v>
      </c>
      <c r="S38" s="113">
        <f>IFERROR('2) Nil Settled (NY)'!D14/'1) Claims Notified'!D14,"")</f>
        <v>0.5714285714285714</v>
      </c>
      <c r="T38" s="114">
        <f>IFERROR('2) Nil Settled (NY)'!E14/'1) Claims Notified'!E14,"")</f>
        <v>0.41289782244556111</v>
      </c>
      <c r="U38" s="114">
        <f>IFERROR('2) Nil Settled (NY)'!F14/'1) Claims Notified'!F14,"")</f>
        <v>0.33054393305439328</v>
      </c>
      <c r="V38" s="114">
        <f>IFERROR('2) Nil Settled (NY)'!G14/'1) Claims Notified'!G14,"")</f>
        <v>0.37441860465116278</v>
      </c>
      <c r="W38" s="115">
        <f>IFERROR('2) Nil Settled (NY)'!I14/'1) Claims Notified'!I14,"")</f>
        <v>0.24466423737636647</v>
      </c>
      <c r="Z38" s="102">
        <f t="shared" si="15"/>
        <v>2007</v>
      </c>
      <c r="AA38" s="113">
        <f>1-IFERROR(SUM('2) Nil Settled (NY)'!D14,'4) Settled At Cost (NY)'!D14)/'1) Claims Notified'!D14,"")</f>
        <v>0</v>
      </c>
      <c r="AB38" s="114">
        <f>1-IFERROR(SUM('2) Nil Settled (NY)'!E14,'4) Settled At Cost (NY)'!E14)/'1) Claims Notified'!E14,"")</f>
        <v>7.5376884422110324E-3</v>
      </c>
      <c r="AC38" s="114">
        <f>1-IFERROR(SUM('2) Nil Settled (NY)'!F14,'4) Settled At Cost (NY)'!F14)/'1) Claims Notified'!F14,"")</f>
        <v>0</v>
      </c>
      <c r="AD38" s="114">
        <f>1-IFERROR(SUM('2) Nil Settled (NY)'!G14,'4) Settled At Cost (NY)'!G14)/'1) Claims Notified'!G14,"")</f>
        <v>4.6511627906976605E-3</v>
      </c>
      <c r="AE38" s="115">
        <f>1-IFERROR(SUM('2) Nil Settled (NY)'!I14,'4) Settled At Cost (NY)'!I14)/'1) Claims Notified'!I14,"")</f>
        <v>3.123373243102523E-3</v>
      </c>
      <c r="AH38" s="102">
        <f t="shared" si="16"/>
        <v>2007</v>
      </c>
      <c r="AI38" s="113">
        <f>IFERROR('4) Settled At Cost (NY)'!D14/'1) Claims Notified'!D14,"")</f>
        <v>0.42857142857142855</v>
      </c>
      <c r="AJ38" s="114">
        <f>IFERROR('4) Settled At Cost (NY)'!E14/'1) Claims Notified'!E14,"")</f>
        <v>0.5795644891122278</v>
      </c>
      <c r="AK38" s="114">
        <f>IFERROR('4) Settled At Cost (NY)'!F14/'1) Claims Notified'!F14,"")</f>
        <v>0.66945606694560666</v>
      </c>
      <c r="AL38" s="114">
        <f>IFERROR('4) Settled At Cost (NY)'!G14/'1) Claims Notified'!G14,"")</f>
        <v>0.62093023255813951</v>
      </c>
      <c r="AM38" s="115">
        <f>IFERROR('4) Settled At Cost (NY)'!I14/'1) Claims Notified'!I14,"")</f>
        <v>0.75221238938053092</v>
      </c>
      <c r="AN38" s="129"/>
      <c r="AO38" s="116"/>
      <c r="AP38" s="116"/>
      <c r="AQ38" s="116"/>
      <c r="AR38" s="116"/>
      <c r="AS38" s="116"/>
    </row>
    <row r="39" spans="2:45" x14ac:dyDescent="0.2">
      <c r="B39" s="102">
        <f t="shared" si="12"/>
        <v>2008</v>
      </c>
      <c r="C39" s="9">
        <f>IFERROR('6) Incurred (NY)'!D15/'1) Claims Notified'!D15,"")</f>
        <v>3040.3705249999998</v>
      </c>
      <c r="D39" s="8">
        <f>IFERROR('6) Incurred (NY)'!E15/'1) Claims Notified'!E15,"")</f>
        <v>16612.893984341685</v>
      </c>
      <c r="E39" s="8">
        <f>IFERROR('6) Incurred (NY)'!F15/'1) Claims Notified'!F15,"")</f>
        <v>22697.13420083014</v>
      </c>
      <c r="F39" s="8">
        <f>IFERROR('6) Incurred (NY)'!G15/'1) Claims Notified'!G15,"")</f>
        <v>17436.555227665314</v>
      </c>
      <c r="G39" s="10">
        <f>IFERROR('6) Incurred (NY)'!I15/'1) Claims Notified'!I15,"")</f>
        <v>70393.116960348256</v>
      </c>
      <c r="J39" s="102">
        <f t="shared" si="13"/>
        <v>2008</v>
      </c>
      <c r="K39" s="9">
        <f>IFERROR('6) Incurred (NY)'!D15/('1) Claims Notified'!D15-'2) Nil Settled (NY)'!D15),"")</f>
        <v>6334.1052604166662</v>
      </c>
      <c r="L39" s="8">
        <f>IFERROR('6) Incurred (NY)'!E15/('1) Claims Notified'!E15-'2) Nil Settled (NY)'!E15),"")</f>
        <v>27148.472231473632</v>
      </c>
      <c r="M39" s="8">
        <f>IFERROR('6) Incurred (NY)'!F15/('1) Claims Notified'!F15-'2) Nil Settled (NY)'!F15),"")</f>
        <v>40026.702881193698</v>
      </c>
      <c r="N39" s="8">
        <f>IFERROR('6) Incurred (NY)'!G15/('1) Claims Notified'!G15-'2) Nil Settled (NY)'!G15),"")</f>
        <v>28334.402244956134</v>
      </c>
      <c r="O39" s="10">
        <f>IFERROR('6) Incurred (NY)'!I15/('1) Claims Notified'!I15-'2) Nil Settled (NY)'!I15),"")</f>
        <v>91586.743572066014</v>
      </c>
      <c r="R39" s="102">
        <f t="shared" si="14"/>
        <v>2008</v>
      </c>
      <c r="S39" s="113">
        <f>IFERROR('2) Nil Settled (NY)'!D15/'1) Claims Notified'!D15,"")</f>
        <v>0.52</v>
      </c>
      <c r="T39" s="114">
        <f>IFERROR('2) Nil Settled (NY)'!E15/'1) Claims Notified'!E15,"")</f>
        <v>0.38807260155574763</v>
      </c>
      <c r="U39" s="114">
        <f>IFERROR('2) Nil Settled (NY)'!F15/'1) Claims Notified'!F15,"")</f>
        <v>0.43295019157088122</v>
      </c>
      <c r="V39" s="114">
        <f>IFERROR('2) Nil Settled (NY)'!G15/'1) Claims Notified'!G15,"")</f>
        <v>0.38461538461538464</v>
      </c>
      <c r="W39" s="115">
        <f>IFERROR('2) Nil Settled (NY)'!I15/'1) Claims Notified'!I15,"")</f>
        <v>0.23140495867768596</v>
      </c>
      <c r="Z39" s="102">
        <f t="shared" si="15"/>
        <v>2008</v>
      </c>
      <c r="AA39" s="113">
        <f>1-IFERROR(SUM('2) Nil Settled (NY)'!D15,'4) Settled At Cost (NY)'!D15)/'1) Claims Notified'!D15,"")</f>
        <v>0</v>
      </c>
      <c r="AB39" s="114">
        <f>1-IFERROR(SUM('2) Nil Settled (NY)'!E15,'4) Settled At Cost (NY)'!E15)/'1) Claims Notified'!E15,"")</f>
        <v>4.321521175453813E-3</v>
      </c>
      <c r="AC39" s="114">
        <f>1-IFERROR(SUM('2) Nil Settled (NY)'!F15,'4) Settled At Cost (NY)'!F15)/'1) Claims Notified'!F15,"")</f>
        <v>3.8314176245211051E-3</v>
      </c>
      <c r="AD39" s="114">
        <f>1-IFERROR(SUM('2) Nil Settled (NY)'!G15,'4) Settled At Cost (NY)'!G15)/'1) Claims Notified'!G15,"")</f>
        <v>4.0485829959514552E-3</v>
      </c>
      <c r="AE39" s="115">
        <f>1-IFERROR(SUM('2) Nil Settled (NY)'!I15,'4) Settled At Cost (NY)'!I15)/'1) Claims Notified'!I15,"")</f>
        <v>3.0448020878642845E-3</v>
      </c>
      <c r="AH39" s="102">
        <f t="shared" si="16"/>
        <v>2008</v>
      </c>
      <c r="AI39" s="113">
        <f>IFERROR('4) Settled At Cost (NY)'!D15/'1) Claims Notified'!D15,"")</f>
        <v>0.48</v>
      </c>
      <c r="AJ39" s="114">
        <f>IFERROR('4) Settled At Cost (NY)'!E15/'1) Claims Notified'!E15,"")</f>
        <v>0.60760587726879867</v>
      </c>
      <c r="AK39" s="114">
        <f>IFERROR('4) Settled At Cost (NY)'!F15/'1) Claims Notified'!F15,"")</f>
        <v>0.56321839080459768</v>
      </c>
      <c r="AL39" s="114">
        <f>IFERROR('4) Settled At Cost (NY)'!G15/'1) Claims Notified'!G15,"")</f>
        <v>0.61133603238866396</v>
      </c>
      <c r="AM39" s="115">
        <f>IFERROR('4) Settled At Cost (NY)'!I15/'1) Claims Notified'!I15,"")</f>
        <v>0.76555023923444976</v>
      </c>
      <c r="AN39" s="129"/>
      <c r="AO39" s="116"/>
      <c r="AP39" s="116"/>
      <c r="AQ39" s="116"/>
      <c r="AR39" s="116"/>
      <c r="AS39" s="116"/>
    </row>
    <row r="40" spans="2:45" x14ac:dyDescent="0.2">
      <c r="B40" s="102">
        <f t="shared" si="12"/>
        <v>2009</v>
      </c>
      <c r="C40" s="9">
        <f>IFERROR('6) Incurred (NY)'!D16/'1) Claims Notified'!D16,"")</f>
        <v>3799.8558013211382</v>
      </c>
      <c r="D40" s="8">
        <f>IFERROR('6) Incurred (NY)'!E16/'1) Claims Notified'!E16,"")</f>
        <v>16705.716665411273</v>
      </c>
      <c r="E40" s="8">
        <f>IFERROR('6) Incurred (NY)'!F16/'1) Claims Notified'!F16,"")</f>
        <v>29123.192179947</v>
      </c>
      <c r="F40" s="8">
        <f>IFERROR('6) Incurred (NY)'!G16/'1) Claims Notified'!G16,"")</f>
        <v>18675.593904190209</v>
      </c>
      <c r="G40" s="10">
        <f>IFERROR('6) Incurred (NY)'!I16/'1) Claims Notified'!I16,"")</f>
        <v>69362.795656865012</v>
      </c>
      <c r="J40" s="102">
        <f t="shared" si="13"/>
        <v>2009</v>
      </c>
      <c r="K40" s="9">
        <f>IFERROR('6) Incurred (NY)'!D16/('1) Claims Notified'!D16-'2) Nil Settled (NY)'!D16),"")</f>
        <v>5108.0028804644808</v>
      </c>
      <c r="L40" s="8">
        <f>IFERROR('6) Incurred (NY)'!E16/('1) Claims Notified'!E16-'2) Nil Settled (NY)'!E16),"")</f>
        <v>27263.326443401205</v>
      </c>
      <c r="M40" s="8">
        <f>IFERROR('6) Incurred (NY)'!F16/('1) Claims Notified'!F16-'2) Nil Settled (NY)'!F16),"")</f>
        <v>48481.549334852942</v>
      </c>
      <c r="N40" s="8">
        <f>IFERROR('6) Incurred (NY)'!G16/('1) Claims Notified'!G16-'2) Nil Settled (NY)'!G16),"")</f>
        <v>29252.921425147499</v>
      </c>
      <c r="O40" s="10">
        <f>IFERROR('6) Incurred (NY)'!I16/('1) Claims Notified'!I16-'2) Nil Settled (NY)'!I16),"")</f>
        <v>91240.528876796379</v>
      </c>
      <c r="R40" s="102">
        <f t="shared" si="14"/>
        <v>2009</v>
      </c>
      <c r="S40" s="113">
        <f>IFERROR('2) Nil Settled (NY)'!D16/'1) Claims Notified'!D16,"")</f>
        <v>0.25609756097560976</v>
      </c>
      <c r="T40" s="114">
        <f>IFERROR('2) Nil Settled (NY)'!E16/'1) Claims Notified'!E16,"")</f>
        <v>0.38724584103512016</v>
      </c>
      <c r="U40" s="114">
        <f>IFERROR('2) Nil Settled (NY)'!F16/'1) Claims Notified'!F16,"")</f>
        <v>0.39929328621908128</v>
      </c>
      <c r="V40" s="114">
        <f>IFERROR('2) Nil Settled (NY)'!G16/'1) Claims Notified'!G16,"")</f>
        <v>0.3615819209039548</v>
      </c>
      <c r="W40" s="115">
        <f>IFERROR('2) Nil Settled (NY)'!I16/'1) Claims Notified'!I16,"")</f>
        <v>0.23978086809945218</v>
      </c>
      <c r="Z40" s="102">
        <f t="shared" si="15"/>
        <v>2009</v>
      </c>
      <c r="AA40" s="113">
        <f>1-IFERROR(SUM('2) Nil Settled (NY)'!D16,'4) Settled At Cost (NY)'!D16)/'1) Claims Notified'!D16,"")</f>
        <v>1.2195121951219523E-2</v>
      </c>
      <c r="AB40" s="114">
        <f>1-IFERROR(SUM('2) Nil Settled (NY)'!E16,'4) Settled At Cost (NY)'!E16)/'1) Claims Notified'!E16,"")</f>
        <v>1.848428835489857E-3</v>
      </c>
      <c r="AC40" s="114">
        <f>1-IFERROR(SUM('2) Nil Settled (NY)'!F16,'4) Settled At Cost (NY)'!F16)/'1) Claims Notified'!F16,"")</f>
        <v>1.7667844522968212E-2</v>
      </c>
      <c r="AD40" s="114">
        <f>1-IFERROR(SUM('2) Nil Settled (NY)'!G16,'4) Settled At Cost (NY)'!G16)/'1) Claims Notified'!G16,"")</f>
        <v>5.6497175141242417E-3</v>
      </c>
      <c r="AE40" s="115">
        <f>1-IFERROR(SUM('2) Nil Settled (NY)'!I16,'4) Settled At Cost (NY)'!I16)/'1) Claims Notified'!I16,"")</f>
        <v>6.7425200168562682E-3</v>
      </c>
      <c r="AH40" s="102">
        <f t="shared" si="16"/>
        <v>2009</v>
      </c>
      <c r="AI40" s="113">
        <f>IFERROR('4) Settled At Cost (NY)'!D16/'1) Claims Notified'!D16,"")</f>
        <v>0.73170731707317072</v>
      </c>
      <c r="AJ40" s="114">
        <f>IFERROR('4) Settled At Cost (NY)'!E16/'1) Claims Notified'!E16,"")</f>
        <v>0.61090573012938998</v>
      </c>
      <c r="AK40" s="114">
        <f>IFERROR('4) Settled At Cost (NY)'!F16/'1) Claims Notified'!F16,"")</f>
        <v>0.58303886925795056</v>
      </c>
      <c r="AL40" s="114">
        <f>IFERROR('4) Settled At Cost (NY)'!G16/'1) Claims Notified'!G16,"")</f>
        <v>0.63276836158192096</v>
      </c>
      <c r="AM40" s="115">
        <f>IFERROR('4) Settled At Cost (NY)'!I16/'1) Claims Notified'!I16,"")</f>
        <v>0.75347661188369153</v>
      </c>
      <c r="AN40" s="129"/>
      <c r="AO40" s="116"/>
      <c r="AP40" s="116"/>
      <c r="AQ40" s="116"/>
      <c r="AR40" s="116"/>
      <c r="AS40" s="116"/>
    </row>
    <row r="41" spans="2:45" x14ac:dyDescent="0.2">
      <c r="B41" s="102">
        <f t="shared" si="12"/>
        <v>2010</v>
      </c>
      <c r="C41" s="9">
        <f>IFERROR('6) Incurred (NY)'!D17/'1) Claims Notified'!D17,"")</f>
        <v>3223.9385910447763</v>
      </c>
      <c r="D41" s="8">
        <f>IFERROR('6) Incurred (NY)'!E17/'1) Claims Notified'!E17,"")</f>
        <v>16225.923425052995</v>
      </c>
      <c r="E41" s="8">
        <f>IFERROR('6) Incurred (NY)'!F17/'1) Claims Notified'!F17,"")</f>
        <v>27150.128588236788</v>
      </c>
      <c r="F41" s="8">
        <f>IFERROR('6) Incurred (NY)'!G17/'1) Claims Notified'!G17,"")</f>
        <v>15733.090453729714</v>
      </c>
      <c r="G41" s="10">
        <f>IFERROR('6) Incurred (NY)'!I17/'1) Claims Notified'!I17,"")</f>
        <v>71766.168933978421</v>
      </c>
      <c r="J41" s="102">
        <f t="shared" si="13"/>
        <v>2010</v>
      </c>
      <c r="K41" s="9">
        <f>IFERROR('6) Incurred (NY)'!D17/('1) Claims Notified'!D17-'2) Nil Settled (NY)'!D17),"")</f>
        <v>5023.3461767441859</v>
      </c>
      <c r="L41" s="8">
        <f>IFERROR('6) Incurred (NY)'!E17/('1) Claims Notified'!E17-'2) Nil Settled (NY)'!E17),"")</f>
        <v>27923.682173347017</v>
      </c>
      <c r="M41" s="8">
        <f>IFERROR('6) Incurred (NY)'!F17/('1) Claims Notified'!F17-'2) Nil Settled (NY)'!F17),"")</f>
        <v>44975.970590614481</v>
      </c>
      <c r="N41" s="8">
        <f>IFERROR('6) Incurred (NY)'!G17/('1) Claims Notified'!G17-'2) Nil Settled (NY)'!G17),"")</f>
        <v>25614.238726498985</v>
      </c>
      <c r="O41" s="10">
        <f>IFERROR('6) Incurred (NY)'!I17/('1) Claims Notified'!I17-'2) Nil Settled (NY)'!I17),"")</f>
        <v>96098.244421502983</v>
      </c>
      <c r="R41" s="102">
        <f t="shared" si="14"/>
        <v>2010</v>
      </c>
      <c r="S41" s="113">
        <f>IFERROR('2) Nil Settled (NY)'!D17/'1) Claims Notified'!D17,"")</f>
        <v>0.35820895522388058</v>
      </c>
      <c r="T41" s="114">
        <f>IFERROR('2) Nil Settled (NY)'!E17/'1) Claims Notified'!E17,"")</f>
        <v>0.41891891891891891</v>
      </c>
      <c r="U41" s="114">
        <f>IFERROR('2) Nil Settled (NY)'!F17/'1) Claims Notified'!F17,"")</f>
        <v>0.39634146341463417</v>
      </c>
      <c r="V41" s="114">
        <f>IFERROR('2) Nil Settled (NY)'!G17/'1) Claims Notified'!G17,"")</f>
        <v>0.38576779026217228</v>
      </c>
      <c r="W41" s="115">
        <f>IFERROR('2) Nil Settled (NY)'!I17/'1) Claims Notified'!I17,"")</f>
        <v>0.25319999999999998</v>
      </c>
      <c r="Z41" s="102">
        <f t="shared" si="15"/>
        <v>2010</v>
      </c>
      <c r="AA41" s="113">
        <f>1-IFERROR(SUM('2) Nil Settled (NY)'!D17,'4) Settled At Cost (NY)'!D17)/'1) Claims Notified'!D17,"")</f>
        <v>0</v>
      </c>
      <c r="AB41" s="114">
        <f>1-IFERROR(SUM('2) Nil Settled (NY)'!E17,'4) Settled At Cost (NY)'!E17)/'1) Claims Notified'!E17,"")</f>
        <v>4.7694753577106619E-3</v>
      </c>
      <c r="AC41" s="114">
        <f>1-IFERROR(SUM('2) Nil Settled (NY)'!F17,'4) Settled At Cost (NY)'!F17)/'1) Claims Notified'!F17,"")</f>
        <v>9.1463414634146423E-3</v>
      </c>
      <c r="AD41" s="114">
        <f>1-IFERROR(SUM('2) Nil Settled (NY)'!G17,'4) Settled At Cost (NY)'!G17)/'1) Claims Notified'!G17,"")</f>
        <v>9.3632958801498356E-3</v>
      </c>
      <c r="AE41" s="115">
        <f>1-IFERROR(SUM('2) Nil Settled (NY)'!I17,'4) Settled At Cost (NY)'!I17)/'1) Claims Notified'!I17,"")</f>
        <v>9.199999999999986E-3</v>
      </c>
      <c r="AH41" s="102">
        <f t="shared" si="16"/>
        <v>2010</v>
      </c>
      <c r="AI41" s="113">
        <f>IFERROR('4) Settled At Cost (NY)'!D17/'1) Claims Notified'!D17,"")</f>
        <v>0.64179104477611937</v>
      </c>
      <c r="AJ41" s="114">
        <f>IFERROR('4) Settled At Cost (NY)'!E17/'1) Claims Notified'!E17,"")</f>
        <v>0.57631160572337048</v>
      </c>
      <c r="AK41" s="114">
        <f>IFERROR('4) Settled At Cost (NY)'!F17/'1) Claims Notified'!F17,"")</f>
        <v>0.59451219512195119</v>
      </c>
      <c r="AL41" s="114">
        <f>IFERROR('4) Settled At Cost (NY)'!G17/'1) Claims Notified'!G17,"")</f>
        <v>0.60486891385767794</v>
      </c>
      <c r="AM41" s="115">
        <f>IFERROR('4) Settled At Cost (NY)'!I17/'1) Claims Notified'!I17,"")</f>
        <v>0.73760000000000003</v>
      </c>
      <c r="AN41" s="129"/>
      <c r="AO41" s="116"/>
      <c r="AP41" s="116"/>
      <c r="AQ41" s="116"/>
      <c r="AR41" s="116"/>
      <c r="AS41" s="116"/>
    </row>
    <row r="42" spans="2:45" x14ac:dyDescent="0.2">
      <c r="B42" s="102">
        <f t="shared" si="12"/>
        <v>2011</v>
      </c>
      <c r="C42" s="9">
        <f>IFERROR('6) Incurred (NY)'!D18/'1) Claims Notified'!D18,"")</f>
        <v>2941.5601248931625</v>
      </c>
      <c r="D42" s="8">
        <f>IFERROR('6) Incurred (NY)'!E18/'1) Claims Notified'!E18,"")</f>
        <v>16737.371601122675</v>
      </c>
      <c r="E42" s="8">
        <f>IFERROR('6) Incurred (NY)'!F18/'1) Claims Notified'!F18,"")</f>
        <v>25169.809099143782</v>
      </c>
      <c r="F42" s="8">
        <f>IFERROR('6) Incurred (NY)'!G18/'1) Claims Notified'!G18,"")</f>
        <v>19842.405343378454</v>
      </c>
      <c r="G42" s="10">
        <f>IFERROR('6) Incurred (NY)'!I18/'1) Claims Notified'!I18,"")</f>
        <v>70835.004075391815</v>
      </c>
      <c r="J42" s="102">
        <f t="shared" si="13"/>
        <v>2011</v>
      </c>
      <c r="K42" s="9">
        <f>IFERROR('6) Incurred (NY)'!D18/('1) Claims Notified'!D18-'2) Nil Settled (NY)'!D18),"")</f>
        <v>4682.4834641156467</v>
      </c>
      <c r="L42" s="8">
        <f>IFERROR('6) Incurred (NY)'!E18/('1) Claims Notified'!E18-'2) Nil Settled (NY)'!E18),"")</f>
        <v>28269.441794058017</v>
      </c>
      <c r="M42" s="8">
        <f>IFERROR('6) Incurred (NY)'!F18/('1) Claims Notified'!F18-'2) Nil Settled (NY)'!F18),"")</f>
        <v>40636.752858541295</v>
      </c>
      <c r="N42" s="8">
        <f>IFERROR('6) Incurred (NY)'!G18/('1) Claims Notified'!G18-'2) Nil Settled (NY)'!G18),"")</f>
        <v>30467.067373207014</v>
      </c>
      <c r="O42" s="10">
        <f>IFERROR('6) Incurred (NY)'!I18/('1) Claims Notified'!I18-'2) Nil Settled (NY)'!I18),"")</f>
        <v>94893.472223268705</v>
      </c>
      <c r="R42" s="102">
        <f t="shared" si="14"/>
        <v>2011</v>
      </c>
      <c r="S42" s="113">
        <f>IFERROR('2) Nil Settled (NY)'!D18/'1) Claims Notified'!D18,"")</f>
        <v>0.37179487179487181</v>
      </c>
      <c r="T42" s="114">
        <f>IFERROR('2) Nil Settled (NY)'!E18/'1) Claims Notified'!E18,"")</f>
        <v>0.40793413173652693</v>
      </c>
      <c r="U42" s="114">
        <f>IFERROR('2) Nil Settled (NY)'!F18/'1) Claims Notified'!F18,"")</f>
        <v>0.38061465721040189</v>
      </c>
      <c r="V42" s="114">
        <f>IFERROR('2) Nil Settled (NY)'!G18/'1) Claims Notified'!G18,"")</f>
        <v>0.34872611464968151</v>
      </c>
      <c r="W42" s="115">
        <f>IFERROR('2) Nil Settled (NY)'!I18/'1) Claims Notified'!I18,"")</f>
        <v>0.25353132922854038</v>
      </c>
      <c r="Z42" s="102">
        <f t="shared" si="15"/>
        <v>2011</v>
      </c>
      <c r="AA42" s="113">
        <f>1-IFERROR(SUM('2) Nil Settled (NY)'!D18,'4) Settled At Cost (NY)'!D18)/'1) Claims Notified'!D18,"")</f>
        <v>3.8461538461538436E-2</v>
      </c>
      <c r="AB42" s="114">
        <f>1-IFERROR(SUM('2) Nil Settled (NY)'!E18,'4) Settled At Cost (NY)'!E18)/'1) Claims Notified'!E18,"")</f>
        <v>1.2724550898203568E-2</v>
      </c>
      <c r="AC42" s="114">
        <f>1-IFERROR(SUM('2) Nil Settled (NY)'!F18,'4) Settled At Cost (NY)'!F18)/'1) Claims Notified'!F18,"")</f>
        <v>1.4184397163120588E-2</v>
      </c>
      <c r="AD42" s="114">
        <f>1-IFERROR(SUM('2) Nil Settled (NY)'!G18,'4) Settled At Cost (NY)'!G18)/'1) Claims Notified'!G18,"")</f>
        <v>1.7515923566879033E-2</v>
      </c>
      <c r="AE42" s="115">
        <f>1-IFERROR(SUM('2) Nil Settled (NY)'!I18,'4) Settled At Cost (NY)'!I18)/'1) Claims Notified'!I18,"")</f>
        <v>1.7022817819630554E-2</v>
      </c>
      <c r="AH42" s="102">
        <f t="shared" si="16"/>
        <v>2011</v>
      </c>
      <c r="AI42" s="113">
        <f>IFERROR('4) Settled At Cost (NY)'!D18/'1) Claims Notified'!D18,"")</f>
        <v>0.58974358974358976</v>
      </c>
      <c r="AJ42" s="114">
        <f>IFERROR('4) Settled At Cost (NY)'!E18/'1) Claims Notified'!E18,"")</f>
        <v>0.5793413173652695</v>
      </c>
      <c r="AK42" s="114">
        <f>IFERROR('4) Settled At Cost (NY)'!F18/'1) Claims Notified'!F18,"")</f>
        <v>0.60520094562647753</v>
      </c>
      <c r="AL42" s="114">
        <f>IFERROR('4) Settled At Cost (NY)'!G18/'1) Claims Notified'!G18,"")</f>
        <v>0.63375796178343946</v>
      </c>
      <c r="AM42" s="115">
        <f>IFERROR('4) Settled At Cost (NY)'!I18/'1) Claims Notified'!I18,"")</f>
        <v>0.72944585295182907</v>
      </c>
      <c r="AN42" s="129"/>
      <c r="AO42" s="116"/>
      <c r="AP42" s="116"/>
      <c r="AQ42" s="116"/>
      <c r="AR42" s="116"/>
      <c r="AS42" s="116"/>
    </row>
    <row r="43" spans="2:45" x14ac:dyDescent="0.2">
      <c r="B43" s="102">
        <f t="shared" si="12"/>
        <v>2012</v>
      </c>
      <c r="C43" s="9">
        <f>IFERROR('6) Incurred (NY)'!D19/'1) Claims Notified'!D19,"")</f>
        <v>3686.5898631498471</v>
      </c>
      <c r="D43" s="8">
        <f>IFERROR('6) Incurred (NY)'!E19/'1) Claims Notified'!E19,"")</f>
        <v>16685.184654166667</v>
      </c>
      <c r="E43" s="8">
        <f>IFERROR('6) Incurred (NY)'!F19/'1) Claims Notified'!F19,"")</f>
        <v>26597.4284933934</v>
      </c>
      <c r="F43" s="8">
        <f>IFERROR('6) Incurred (NY)'!G19/'1) Claims Notified'!G19,"")</f>
        <v>19874.712254787089</v>
      </c>
      <c r="G43" s="10">
        <f>IFERROR('6) Incurred (NY)'!I19/'1) Claims Notified'!I19,"")</f>
        <v>71486.034536369974</v>
      </c>
      <c r="J43" s="102">
        <f t="shared" si="13"/>
        <v>2012</v>
      </c>
      <c r="K43" s="9">
        <f>IFERROR('6) Incurred (NY)'!D19/('1) Claims Notified'!D19-'2) Nil Settled (NY)'!D19),"")</f>
        <v>5185.0102591397845</v>
      </c>
      <c r="L43" s="8">
        <f>IFERROR('6) Incurred (NY)'!E19/('1) Claims Notified'!E19-'2) Nil Settled (NY)'!E19),"")</f>
        <v>27394.185381720752</v>
      </c>
      <c r="M43" s="8">
        <f>IFERROR('6) Incurred (NY)'!F19/('1) Claims Notified'!F19-'2) Nil Settled (NY)'!F19),"")</f>
        <v>48597.770580521275</v>
      </c>
      <c r="N43" s="8">
        <f>IFERROR('6) Incurred (NY)'!G19/('1) Claims Notified'!G19-'2) Nil Settled (NY)'!G19),"")</f>
        <v>29251.925134916284</v>
      </c>
      <c r="O43" s="10">
        <f>IFERROR('6) Incurred (NY)'!I19/('1) Claims Notified'!I19-'2) Nil Settled (NY)'!I19),"")</f>
        <v>98431.301415185095</v>
      </c>
      <c r="R43" s="102">
        <f t="shared" si="14"/>
        <v>2012</v>
      </c>
      <c r="S43" s="113">
        <f>IFERROR('2) Nil Settled (NY)'!D19/'1) Claims Notified'!D19,"")</f>
        <v>0.28899082568807338</v>
      </c>
      <c r="T43" s="114">
        <f>IFERROR('2) Nil Settled (NY)'!E19/'1) Claims Notified'!E19,"")</f>
        <v>0.39092240117130306</v>
      </c>
      <c r="U43" s="114">
        <f>IFERROR('2) Nil Settled (NY)'!F19/'1) Claims Notified'!F19,"")</f>
        <v>0.45270270270270269</v>
      </c>
      <c r="V43" s="114">
        <f>IFERROR('2) Nil Settled (NY)'!G19/'1) Claims Notified'!G19,"")</f>
        <v>0.32056737588652484</v>
      </c>
      <c r="W43" s="115">
        <f>IFERROR('2) Nil Settled (NY)'!I19/'1) Claims Notified'!I19,"")</f>
        <v>0.27374693305292674</v>
      </c>
      <c r="Z43" s="102">
        <f t="shared" si="15"/>
        <v>2012</v>
      </c>
      <c r="AA43" s="113">
        <f>1-IFERROR(SUM('2) Nil Settled (NY)'!D19,'4) Settled At Cost (NY)'!D19)/'1) Claims Notified'!D19,"")</f>
        <v>0</v>
      </c>
      <c r="AB43" s="114">
        <f>1-IFERROR(SUM('2) Nil Settled (NY)'!E19,'4) Settled At Cost (NY)'!E19)/'1) Claims Notified'!E19,"")</f>
        <v>3.6603221083455373E-2</v>
      </c>
      <c r="AC43" s="114">
        <f>1-IFERROR(SUM('2) Nil Settled (NY)'!F19,'4) Settled At Cost (NY)'!F19)/'1) Claims Notified'!F19,"")</f>
        <v>1.3513513513513487E-2</v>
      </c>
      <c r="AD43" s="114">
        <f>1-IFERROR(SUM('2) Nil Settled (NY)'!G19,'4) Settled At Cost (NY)'!G19)/'1) Claims Notified'!G19,"")</f>
        <v>3.2624113475177352E-2</v>
      </c>
      <c r="AE43" s="115">
        <f>1-IFERROR(SUM('2) Nil Settled (NY)'!I19,'4) Settled At Cost (NY)'!I19)/'1) Claims Notified'!I19,"")</f>
        <v>3.8205397826848952E-2</v>
      </c>
      <c r="AH43" s="102">
        <f t="shared" si="16"/>
        <v>2012</v>
      </c>
      <c r="AI43" s="113">
        <f>IFERROR('4) Settled At Cost (NY)'!D19/'1) Claims Notified'!D19,"")</f>
        <v>0.71100917431192656</v>
      </c>
      <c r="AJ43" s="114">
        <f>IFERROR('4) Settled At Cost (NY)'!E19/'1) Claims Notified'!E19,"")</f>
        <v>0.57247437774524157</v>
      </c>
      <c r="AK43" s="114">
        <f>IFERROR('4) Settled At Cost (NY)'!F19/'1) Claims Notified'!F19,"")</f>
        <v>0.53378378378378377</v>
      </c>
      <c r="AL43" s="114">
        <f>IFERROR('4) Settled At Cost (NY)'!G19/'1) Claims Notified'!G19,"")</f>
        <v>0.64680851063829792</v>
      </c>
      <c r="AM43" s="115">
        <f>IFERROR('4) Settled At Cost (NY)'!I19/'1) Claims Notified'!I19,"")</f>
        <v>0.6880476691202243</v>
      </c>
      <c r="AN43" s="129"/>
      <c r="AO43" s="116"/>
      <c r="AP43" s="116"/>
      <c r="AQ43" s="116"/>
      <c r="AR43" s="116"/>
      <c r="AS43" s="116"/>
    </row>
    <row r="44" spans="2:45" x14ac:dyDescent="0.2">
      <c r="B44" s="102">
        <f t="shared" si="12"/>
        <v>2013</v>
      </c>
      <c r="C44" s="9">
        <f>IFERROR('6) Incurred (NY)'!D20/'1) Claims Notified'!D20,"")</f>
        <v>5053.6734809200607</v>
      </c>
      <c r="D44" s="8">
        <f>IFERROR('6) Incurred (NY)'!E20/'1) Claims Notified'!E20,"")</f>
        <v>14451.202427147526</v>
      </c>
      <c r="E44" s="8">
        <f>IFERROR('6) Incurred (NY)'!F20/'1) Claims Notified'!F20,"")</f>
        <v>19705.242682183907</v>
      </c>
      <c r="F44" s="8">
        <f>IFERROR('6) Incurred (NY)'!G20/'1) Claims Notified'!G20,"")</f>
        <v>18831.745381109584</v>
      </c>
      <c r="G44" s="10">
        <f>IFERROR('6) Incurred (NY)'!I20/'1) Claims Notified'!I20,"")</f>
        <v>71910.063790341243</v>
      </c>
      <c r="J44" s="102">
        <f t="shared" si="13"/>
        <v>2013</v>
      </c>
      <c r="K44" s="9">
        <f>IFERROR('6) Incurred (NY)'!D20/('1) Claims Notified'!D20-'2) Nil Settled (NY)'!D20),"")</f>
        <v>7299.7505835511984</v>
      </c>
      <c r="L44" s="8">
        <f>IFERROR('6) Incurred (NY)'!E20/('1) Claims Notified'!E20-'2) Nil Settled (NY)'!E20),"")</f>
        <v>26490.779288789046</v>
      </c>
      <c r="M44" s="8">
        <f>IFERROR('6) Incurred (NY)'!F20/('1) Claims Notified'!F20-'2) Nil Settled (NY)'!F20),"")</f>
        <v>34552.913912480617</v>
      </c>
      <c r="N44" s="8">
        <f>IFERROR('6) Incurred (NY)'!G20/('1) Claims Notified'!G20-'2) Nil Settled (NY)'!G20),"")</f>
        <v>28522.247691805558</v>
      </c>
      <c r="O44" s="10">
        <f>IFERROR('6) Incurred (NY)'!I20/('1) Claims Notified'!I20-'2) Nil Settled (NY)'!I20),"")</f>
        <v>100431.50113947417</v>
      </c>
      <c r="R44" s="102">
        <f t="shared" si="14"/>
        <v>2013</v>
      </c>
      <c r="S44" s="113">
        <f>IFERROR('2) Nil Settled (NY)'!D20/'1) Claims Notified'!D20,"")</f>
        <v>0.30769230769230771</v>
      </c>
      <c r="T44" s="114">
        <f>IFERROR('2) Nil Settled (NY)'!E20/'1) Claims Notified'!E20,"")</f>
        <v>0.45448179271708683</v>
      </c>
      <c r="U44" s="114">
        <f>IFERROR('2) Nil Settled (NY)'!F20/'1) Claims Notified'!F20,"")</f>
        <v>0.42970822281167109</v>
      </c>
      <c r="V44" s="114">
        <f>IFERROR('2) Nil Settled (NY)'!G20/'1) Claims Notified'!G20,"")</f>
        <v>0.33975240715268223</v>
      </c>
      <c r="W44" s="115">
        <f>IFERROR('2) Nil Settled (NY)'!I20/'1) Claims Notified'!I20,"")</f>
        <v>0.2839889579020014</v>
      </c>
      <c r="Z44" s="102">
        <f t="shared" si="15"/>
        <v>2013</v>
      </c>
      <c r="AA44" s="113">
        <f>1-IFERROR(SUM('2) Nil Settled (NY)'!D20,'4) Settled At Cost (NY)'!D20)/'1) Claims Notified'!D20,"")</f>
        <v>2.2624434389140302E-2</v>
      </c>
      <c r="AB44" s="114">
        <f>1-IFERROR(SUM('2) Nil Settled (NY)'!E20,'4) Settled At Cost (NY)'!E20)/'1) Claims Notified'!E20,"")</f>
        <v>4.4817927170868299E-2</v>
      </c>
      <c r="AC44" s="114">
        <f>1-IFERROR(SUM('2) Nil Settled (NY)'!F20,'4) Settled At Cost (NY)'!F20)/'1) Claims Notified'!F20,"")</f>
        <v>4.5092838196286511E-2</v>
      </c>
      <c r="AD44" s="114">
        <f>1-IFERROR(SUM('2) Nil Settled (NY)'!G20,'4) Settled At Cost (NY)'!G20)/'1) Claims Notified'!G20,"")</f>
        <v>5.7771664374140275E-2</v>
      </c>
      <c r="AE44" s="115">
        <f>1-IFERROR(SUM('2) Nil Settled (NY)'!I20,'4) Settled At Cost (NY)'!I20)/'1) Claims Notified'!I20,"")</f>
        <v>5.2795031055900665E-2</v>
      </c>
      <c r="AH44" s="102">
        <f t="shared" si="16"/>
        <v>2013</v>
      </c>
      <c r="AI44" s="113">
        <f>IFERROR('4) Settled At Cost (NY)'!D20/'1) Claims Notified'!D20,"")</f>
        <v>0.66968325791855199</v>
      </c>
      <c r="AJ44" s="114">
        <f>IFERROR('4) Settled At Cost (NY)'!E20/'1) Claims Notified'!E20,"")</f>
        <v>0.50070028011204482</v>
      </c>
      <c r="AK44" s="114">
        <f>IFERROR('4) Settled At Cost (NY)'!F20/'1) Claims Notified'!F20,"")</f>
        <v>0.5251989389920424</v>
      </c>
      <c r="AL44" s="114">
        <f>IFERROR('4) Settled At Cost (NY)'!G20/'1) Claims Notified'!G20,"")</f>
        <v>0.60247592847317744</v>
      </c>
      <c r="AM44" s="115">
        <f>IFERROR('4) Settled At Cost (NY)'!I20/'1) Claims Notified'!I20,"")</f>
        <v>0.66321601104209804</v>
      </c>
      <c r="AN44" s="129"/>
      <c r="AO44" s="116"/>
      <c r="AP44" s="116"/>
      <c r="AQ44" s="116"/>
      <c r="AR44" s="116"/>
      <c r="AS44" s="116"/>
    </row>
    <row r="45" spans="2:45" x14ac:dyDescent="0.2">
      <c r="B45" s="102">
        <f t="shared" si="12"/>
        <v>2014</v>
      </c>
      <c r="C45" s="9">
        <f>IFERROR('6) Incurred (NY)'!D21/'1) Claims Notified'!D21,"")</f>
        <v>5545.5707897278908</v>
      </c>
      <c r="D45" s="8">
        <f>IFERROR('6) Incurred (NY)'!E21/'1) Claims Notified'!E21,"")</f>
        <v>14097.398138408886</v>
      </c>
      <c r="E45" s="8">
        <f>IFERROR('6) Incurred (NY)'!F21/'1) Claims Notified'!F21,"")</f>
        <v>22145.613843482904</v>
      </c>
      <c r="F45" s="8">
        <f>IFERROR('6) Incurred (NY)'!G21/'1) Claims Notified'!G21,"")</f>
        <v>16881.593470973174</v>
      </c>
      <c r="G45" s="10">
        <f>IFERROR('6) Incurred (NY)'!I21/'1) Claims Notified'!I21,"")</f>
        <v>70539.085385304163</v>
      </c>
      <c r="J45" s="102">
        <f t="shared" si="13"/>
        <v>2014</v>
      </c>
      <c r="K45" s="9">
        <f>IFERROR('6) Incurred (NY)'!D21/('1) Claims Notified'!D21-'2) Nil Settled (NY)'!D21),"")</f>
        <v>8135.7176256487019</v>
      </c>
      <c r="L45" s="8">
        <f>IFERROR('6) Incurred (NY)'!E21/('1) Claims Notified'!E21-'2) Nil Settled (NY)'!E21),"")</f>
        <v>24454.310162496517</v>
      </c>
      <c r="M45" s="8">
        <f>IFERROR('6) Incurred (NY)'!F21/('1) Claims Notified'!F21-'2) Nil Settled (NY)'!F21),"")</f>
        <v>38215.882296275806</v>
      </c>
      <c r="N45" s="8">
        <f>IFERROR('6) Incurred (NY)'!G21/('1) Claims Notified'!G21-'2) Nil Settled (NY)'!G21),"")</f>
        <v>26576.815917778924</v>
      </c>
      <c r="O45" s="10">
        <f>IFERROR('6) Incurred (NY)'!I21/('1) Claims Notified'!I21-'2) Nil Settled (NY)'!I21),"")</f>
        <v>99264.640638596713</v>
      </c>
      <c r="R45" s="102">
        <f t="shared" si="14"/>
        <v>2014</v>
      </c>
      <c r="S45" s="113">
        <f>IFERROR('2) Nil Settled (NY)'!D21/'1) Claims Notified'!D21,"")</f>
        <v>0.3183673469387755</v>
      </c>
      <c r="T45" s="114">
        <f>IFERROR('2) Nil Settled (NY)'!E21/'1) Claims Notified'!E21,"")</f>
        <v>0.42352092352092352</v>
      </c>
      <c r="U45" s="114">
        <f>IFERROR('2) Nil Settled (NY)'!F21/'1) Claims Notified'!F21,"")</f>
        <v>0.42051282051282052</v>
      </c>
      <c r="V45" s="114">
        <f>IFERROR('2) Nil Settled (NY)'!G21/'1) Claims Notified'!G21,"")</f>
        <v>0.36480000000000001</v>
      </c>
      <c r="W45" s="115">
        <f>IFERROR('2) Nil Settled (NY)'!I21/'1) Claims Notified'!I21,"")</f>
        <v>0.28938356164383561</v>
      </c>
      <c r="Z45" s="102">
        <f t="shared" si="15"/>
        <v>2014</v>
      </c>
      <c r="AA45" s="113">
        <f>1-IFERROR(SUM('2) Nil Settled (NY)'!D21,'4) Settled At Cost (NY)'!D21)/'1) Claims Notified'!D21,"")</f>
        <v>3.6734693877551017E-2</v>
      </c>
      <c r="AB45" s="114">
        <f>1-IFERROR(SUM('2) Nil Settled (NY)'!E21,'4) Settled At Cost (NY)'!E21)/'1) Claims Notified'!E21,"")</f>
        <v>9.3073593073593086E-2</v>
      </c>
      <c r="AC45" s="114">
        <f>1-IFERROR(SUM('2) Nil Settled (NY)'!F21,'4) Settled At Cost (NY)'!F21)/'1) Claims Notified'!F21,"")</f>
        <v>7.9487179487179538E-2</v>
      </c>
      <c r="AD45" s="114">
        <f>1-IFERROR(SUM('2) Nil Settled (NY)'!G21,'4) Settled At Cost (NY)'!G21)/'1) Claims Notified'!G21,"")</f>
        <v>6.8799999999999972E-2</v>
      </c>
      <c r="AE45" s="115">
        <f>1-IFERROR(SUM('2) Nil Settled (NY)'!I21,'4) Settled At Cost (NY)'!I21)/'1) Claims Notified'!I21,"")</f>
        <v>0.11609589041095891</v>
      </c>
      <c r="AH45" s="102">
        <f t="shared" si="16"/>
        <v>2014</v>
      </c>
      <c r="AI45" s="113">
        <f>IFERROR('4) Settled At Cost (NY)'!D21/'1) Claims Notified'!D21,"")</f>
        <v>0.64489795918367343</v>
      </c>
      <c r="AJ45" s="114">
        <f>IFERROR('4) Settled At Cost (NY)'!E21/'1) Claims Notified'!E21,"")</f>
        <v>0.48340548340548339</v>
      </c>
      <c r="AK45" s="114">
        <f>IFERROR('4) Settled At Cost (NY)'!F21/'1) Claims Notified'!F21,"")</f>
        <v>0.5</v>
      </c>
      <c r="AL45" s="114">
        <f>IFERROR('4) Settled At Cost (NY)'!G21/'1) Claims Notified'!G21,"")</f>
        <v>0.56640000000000001</v>
      </c>
      <c r="AM45" s="115">
        <f>IFERROR('4) Settled At Cost (NY)'!I21/'1) Claims Notified'!I21,"")</f>
        <v>0.59452054794520548</v>
      </c>
      <c r="AN45" s="129"/>
      <c r="AO45" s="116"/>
      <c r="AP45" s="116"/>
      <c r="AQ45" s="116"/>
      <c r="AR45" s="116"/>
      <c r="AS45" s="116"/>
    </row>
    <row r="46" spans="2:45" x14ac:dyDescent="0.2">
      <c r="B46" s="102">
        <f t="shared" si="12"/>
        <v>2015</v>
      </c>
      <c r="C46" s="9">
        <f>IFERROR('6) Incurred (NY)'!D22/'1) Claims Notified'!D22,"")</f>
        <v>5416.7072753072198</v>
      </c>
      <c r="D46" s="8">
        <f>IFERROR('6) Incurred (NY)'!E22/'1) Claims Notified'!E22,"")</f>
        <v>16577.617370645799</v>
      </c>
      <c r="E46" s="8">
        <f>IFERROR('6) Incurred (NY)'!F22/'1) Claims Notified'!F22,"")</f>
        <v>20304.884358034891</v>
      </c>
      <c r="F46" s="8">
        <f>IFERROR('6) Incurred (NY)'!G22/'1) Claims Notified'!G22,"")</f>
        <v>19482.324982298182</v>
      </c>
      <c r="G46" s="10">
        <f>IFERROR('6) Incurred (NY)'!I22/'1) Claims Notified'!I22,"")</f>
        <v>75894.373254869162</v>
      </c>
      <c r="J46" s="102">
        <f t="shared" si="13"/>
        <v>2015</v>
      </c>
      <c r="K46" s="9">
        <f>IFERROR('6) Incurred (NY)'!D22/('1) Claims Notified'!D22-'2) Nil Settled (NY)'!D22),"")</f>
        <v>8456.2984082134299</v>
      </c>
      <c r="L46" s="8">
        <f>IFERROR('6) Incurred (NY)'!E22/('1) Claims Notified'!E22-'2) Nil Settled (NY)'!E22),"")</f>
        <v>27118.940330561134</v>
      </c>
      <c r="M46" s="8">
        <f>IFERROR('6) Incurred (NY)'!F22/('1) Claims Notified'!F22-'2) Nil Settled (NY)'!F22),"")</f>
        <v>36670.015034660028</v>
      </c>
      <c r="N46" s="8">
        <f>IFERROR('6) Incurred (NY)'!G22/('1) Claims Notified'!G22-'2) Nil Settled (NY)'!G22),"")</f>
        <v>28597.90823089641</v>
      </c>
      <c r="O46" s="10">
        <f>IFERROR('6) Incurred (NY)'!I22/('1) Claims Notified'!I22-'2) Nil Settled (NY)'!I22),"")</f>
        <v>103946.03502480946</v>
      </c>
      <c r="R46" s="102">
        <f t="shared" si="14"/>
        <v>2015</v>
      </c>
      <c r="S46" s="113">
        <f>IFERROR('2) Nil Settled (NY)'!D22/'1) Claims Notified'!D22,"")</f>
        <v>0.35944700460829493</v>
      </c>
      <c r="T46" s="114">
        <f>IFERROR('2) Nil Settled (NY)'!E22/'1) Claims Notified'!E22,"")</f>
        <v>0.38870703764320785</v>
      </c>
      <c r="U46" s="114">
        <f>IFERROR('2) Nil Settled (NY)'!F22/'1) Claims Notified'!F22,"")</f>
        <v>0.4462809917355372</v>
      </c>
      <c r="V46" s="114">
        <f>IFERROR('2) Nil Settled (NY)'!G22/'1) Claims Notified'!G22,"")</f>
        <v>0.31874999999999998</v>
      </c>
      <c r="W46" s="115">
        <f>IFERROR('2) Nil Settled (NY)'!I22/'1) Claims Notified'!I22,"")</f>
        <v>0.26986754966887416</v>
      </c>
      <c r="Z46" s="102">
        <f t="shared" si="15"/>
        <v>2015</v>
      </c>
      <c r="AA46" s="113">
        <f>1-IFERROR(SUM('2) Nil Settled (NY)'!D22,'4) Settled At Cost (NY)'!D22)/'1) Claims Notified'!D22,"")</f>
        <v>6.4516129032258118E-2</v>
      </c>
      <c r="AB46" s="114">
        <f>1-IFERROR(SUM('2) Nil Settled (NY)'!E22,'4) Settled At Cost (NY)'!E22)/'1) Claims Notified'!E22,"")</f>
        <v>0.20049099836333883</v>
      </c>
      <c r="AC46" s="114">
        <f>1-IFERROR(SUM('2) Nil Settled (NY)'!F22,'4) Settled At Cost (NY)'!F22)/'1) Claims Notified'!F22,"")</f>
        <v>0.17355371900826444</v>
      </c>
      <c r="AD46" s="114">
        <f>1-IFERROR(SUM('2) Nil Settled (NY)'!G22,'4) Settled At Cost (NY)'!G22)/'1) Claims Notified'!G22,"")</f>
        <v>0.21562499999999996</v>
      </c>
      <c r="AE46" s="115">
        <f>1-IFERROR(SUM('2) Nil Settled (NY)'!I22,'4) Settled At Cost (NY)'!I22)/'1) Claims Notified'!I22,"")</f>
        <v>0.22417218543046358</v>
      </c>
      <c r="AH46" s="102">
        <f t="shared" si="16"/>
        <v>2015</v>
      </c>
      <c r="AI46" s="113">
        <f>IFERROR('4) Settled At Cost (NY)'!D22/'1) Claims Notified'!D22,"")</f>
        <v>0.57603686635944695</v>
      </c>
      <c r="AJ46" s="114">
        <f>IFERROR('4) Settled At Cost (NY)'!E22/'1) Claims Notified'!E22,"")</f>
        <v>0.41080196399345337</v>
      </c>
      <c r="AK46" s="114">
        <f>IFERROR('4) Settled At Cost (NY)'!F22/'1) Claims Notified'!F22,"")</f>
        <v>0.38016528925619836</v>
      </c>
      <c r="AL46" s="114">
        <f>IFERROR('4) Settled At Cost (NY)'!G22/'1) Claims Notified'!G22,"")</f>
        <v>0.46562500000000001</v>
      </c>
      <c r="AM46" s="115">
        <f>IFERROR('4) Settled At Cost (NY)'!I22/'1) Claims Notified'!I22,"")</f>
        <v>0.50596026490066226</v>
      </c>
      <c r="AN46" s="129"/>
      <c r="AO46" s="116"/>
      <c r="AP46" s="116"/>
      <c r="AQ46" s="116"/>
      <c r="AR46" s="116"/>
      <c r="AS46" s="116"/>
    </row>
    <row r="47" spans="2:45" x14ac:dyDescent="0.2">
      <c r="B47" s="102">
        <f t="shared" si="12"/>
        <v>2016</v>
      </c>
      <c r="C47" s="9">
        <f>IFERROR('6) Incurred (NY)'!D23/'1) Claims Notified'!D23,"")</f>
        <v>6990.4847506640099</v>
      </c>
      <c r="D47" s="8">
        <f>IFERROR('6) Incurred (NY)'!E23/'1) Claims Notified'!E23,"")</f>
        <v>19904.342151294899</v>
      </c>
      <c r="E47" s="8">
        <f>IFERROR('6) Incurred (NY)'!F23/'1) Claims Notified'!F23,"")</f>
        <v>36826.539720846558</v>
      </c>
      <c r="F47" s="8">
        <f>IFERROR('6) Incurred (NY)'!G23/'1) Claims Notified'!G23,"")</f>
        <v>21803.917327163901</v>
      </c>
      <c r="G47" s="10">
        <f>IFERROR('6) Incurred (NY)'!I23/'1) Claims Notified'!I23,"")</f>
        <v>83536.332593602565</v>
      </c>
      <c r="J47" s="102">
        <f t="shared" si="13"/>
        <v>2016</v>
      </c>
      <c r="K47" s="9">
        <f>IFERROR('6) Incurred (NY)'!D23/('1) Claims Notified'!D23-'2) Nil Settled (NY)'!D23),"")</f>
        <v>11393.582288419913</v>
      </c>
      <c r="L47" s="8">
        <f>IFERROR('6) Incurred (NY)'!E23/('1) Claims Notified'!E23-'2) Nil Settled (NY)'!E23),"")</f>
        <v>29896.589083622806</v>
      </c>
      <c r="M47" s="8">
        <f>IFERROR('6) Incurred (NY)'!F23/('1) Claims Notified'!F23-'2) Nil Settled (NY)'!F23),"")</f>
        <v>56312.427243042068</v>
      </c>
      <c r="N47" s="8">
        <f>IFERROR('6) Incurred (NY)'!G23/('1) Claims Notified'!G23-'2) Nil Settled (NY)'!G23),"")</f>
        <v>31074.874300918633</v>
      </c>
      <c r="O47" s="10">
        <f>IFERROR('6) Incurred (NY)'!I23/('1) Claims Notified'!I23-'2) Nil Settled (NY)'!I23),"")</f>
        <v>112042.56094424339</v>
      </c>
      <c r="R47" s="102">
        <f t="shared" si="14"/>
        <v>2016</v>
      </c>
      <c r="S47" s="113">
        <f>IFERROR('2) Nil Settled (NY)'!D23/'1) Claims Notified'!D23,"")</f>
        <v>0.38645418326693226</v>
      </c>
      <c r="T47" s="114">
        <f>IFERROR('2) Nil Settled (NY)'!E23/'1) Claims Notified'!E23,"")</f>
        <v>0.33422698838248438</v>
      </c>
      <c r="U47" s="114">
        <f>IFERROR('2) Nil Settled (NY)'!F23/'1) Claims Notified'!F23,"")</f>
        <v>0.34603174603174602</v>
      </c>
      <c r="V47" s="114">
        <f>IFERROR('2) Nil Settled (NY)'!G23/'1) Claims Notified'!G23,"")</f>
        <v>0.2983425414364641</v>
      </c>
      <c r="W47" s="115">
        <f>IFERROR('2) Nil Settled (NY)'!I23/'1) Claims Notified'!I23,"")</f>
        <v>0.25442321302193915</v>
      </c>
      <c r="Z47" s="102">
        <f t="shared" si="15"/>
        <v>2016</v>
      </c>
      <c r="AA47" s="113">
        <f>1-IFERROR(SUM('2) Nil Settled (NY)'!D23,'4) Settled At Cost (NY)'!D23)/'1) Claims Notified'!D23,"")</f>
        <v>0.11155378486055778</v>
      </c>
      <c r="AB47" s="114">
        <f>1-IFERROR(SUM('2) Nil Settled (NY)'!E23,'4) Settled At Cost (NY)'!E23)/'1) Claims Notified'!E23,"")</f>
        <v>0.36461126005361932</v>
      </c>
      <c r="AC47" s="114">
        <f>1-IFERROR(SUM('2) Nil Settled (NY)'!F23,'4) Settled At Cost (NY)'!F23)/'1) Claims Notified'!F23,"")</f>
        <v>0.39047619047619042</v>
      </c>
      <c r="AD47" s="114">
        <f>1-IFERROR(SUM('2) Nil Settled (NY)'!G23,'4) Settled At Cost (NY)'!G23)/'1) Claims Notified'!G23,"")</f>
        <v>0.37200736648250465</v>
      </c>
      <c r="AE47" s="115">
        <f>1-IFERROR(SUM('2) Nil Settled (NY)'!I23,'4) Settled At Cost (NY)'!I23)/'1) Claims Notified'!I23,"")</f>
        <v>0.38499646142958244</v>
      </c>
      <c r="AH47" s="102">
        <f t="shared" si="16"/>
        <v>2016</v>
      </c>
      <c r="AI47" s="113">
        <f>IFERROR('4) Settled At Cost (NY)'!D23/'1) Claims Notified'!D23,"")</f>
        <v>0.50199203187250996</v>
      </c>
      <c r="AJ47" s="114">
        <f>IFERROR('4) Settled At Cost (NY)'!E23/'1) Claims Notified'!E23,"")</f>
        <v>0.30116175156389635</v>
      </c>
      <c r="AK47" s="114">
        <f>IFERROR('4) Settled At Cost (NY)'!F23/'1) Claims Notified'!F23,"")</f>
        <v>0.2634920634920635</v>
      </c>
      <c r="AL47" s="114">
        <f>IFERROR('4) Settled At Cost (NY)'!G23/'1) Claims Notified'!G23,"")</f>
        <v>0.3296500920810313</v>
      </c>
      <c r="AM47" s="115">
        <f>IFERROR('4) Settled At Cost (NY)'!I23/'1) Claims Notified'!I23,"")</f>
        <v>0.36058032554847841</v>
      </c>
      <c r="AN47" s="129"/>
      <c r="AO47" s="116"/>
      <c r="AP47" s="116"/>
      <c r="AQ47" s="116"/>
      <c r="AR47" s="116"/>
      <c r="AS47" s="116"/>
    </row>
    <row r="48" spans="2:45" x14ac:dyDescent="0.2">
      <c r="B48" s="102">
        <f t="shared" ref="B48:B49" si="17">B47+1</f>
        <v>2017</v>
      </c>
      <c r="C48" s="9">
        <f>IFERROR('6) Incurred (NY)'!D24/'1) Claims Notified'!D24,"")</f>
        <v>10161.92085597436</v>
      </c>
      <c r="D48" s="8">
        <f>IFERROR('6) Incurred (NY)'!E24/'1) Claims Notified'!E24,"")</f>
        <v>23329.667085743524</v>
      </c>
      <c r="E48" s="8">
        <f>IFERROR('6) Incurred (NY)'!F24/'1) Claims Notified'!F24,"")</f>
        <v>58759.924165141259</v>
      </c>
      <c r="F48" s="8">
        <f>IFERROR('6) Incurred (NY)'!G24/'1) Claims Notified'!G24,"")</f>
        <v>23679.762092238172</v>
      </c>
      <c r="G48" s="10">
        <f>IFERROR('6) Incurred (NY)'!I24/'1) Claims Notified'!I24,"")</f>
        <v>97324.448857106909</v>
      </c>
      <c r="J48" s="102">
        <f t="shared" si="13"/>
        <v>2017</v>
      </c>
      <c r="K48" s="9">
        <f>IFERROR('6) Incurred (NY)'!D24/('1) Claims Notified'!D24-'2) Nil Settled (NY)'!D24),"")</f>
        <v>13002.457788156169</v>
      </c>
      <c r="L48" s="8">
        <f>IFERROR('6) Incurred (NY)'!E24/('1) Claims Notified'!E24-'2) Nil Settled (NY)'!E24),"")</f>
        <v>30597.211862756962</v>
      </c>
      <c r="M48" s="8">
        <f>IFERROR('6) Incurred (NY)'!F24/('1) Claims Notified'!F24-'2) Nil Settled (NY)'!F24),"")</f>
        <v>76820.333757024506</v>
      </c>
      <c r="N48" s="8">
        <f>IFERROR('6) Incurred (NY)'!G24/('1) Claims Notified'!G24-'2) Nil Settled (NY)'!G24),"")</f>
        <v>29330.6144097041</v>
      </c>
      <c r="O48" s="10">
        <f>IFERROR('6) Incurred (NY)'!I24/('1) Claims Notified'!I24-'2) Nil Settled (NY)'!I24),"")</f>
        <v>117554.29405041653</v>
      </c>
      <c r="R48" s="102">
        <f t="shared" si="14"/>
        <v>2017</v>
      </c>
      <c r="S48" s="113">
        <f>IFERROR('2) Nil Settled (NY)'!D24/'1) Claims Notified'!D24,"")</f>
        <v>0.21846153846153846</v>
      </c>
      <c r="T48" s="114">
        <f>IFERROR('2) Nil Settled (NY)'!E24/'1) Claims Notified'!E24,"")</f>
        <v>0.23752310536044363</v>
      </c>
      <c r="U48" s="114">
        <f>IFERROR('2) Nil Settled (NY)'!F24/'1) Claims Notified'!F24,"")</f>
        <v>0.23509933774834438</v>
      </c>
      <c r="V48" s="114">
        <f>IFERROR('2) Nil Settled (NY)'!G24/'1) Claims Notified'!G24,"")</f>
        <v>0.19266055045871561</v>
      </c>
      <c r="W48" s="115">
        <f>IFERROR('2) Nil Settled (NY)'!I24/'1) Claims Notified'!I24,"")</f>
        <v>0.17208937671501373</v>
      </c>
      <c r="Z48" s="102">
        <f t="shared" si="15"/>
        <v>2017</v>
      </c>
      <c r="AA48" s="113">
        <f>1-IFERROR(SUM('2) Nil Settled (NY)'!D24,'4) Settled At Cost (NY)'!D24)/'1) Claims Notified'!D24,"")</f>
        <v>0.34461538461538466</v>
      </c>
      <c r="AB48" s="114">
        <f>1-IFERROR(SUM('2) Nil Settled (NY)'!E24,'4) Settled At Cost (NY)'!E24)/'1) Claims Notified'!E24,"")</f>
        <v>0.61645101663585944</v>
      </c>
      <c r="AC48" s="114">
        <f>1-IFERROR(SUM('2) Nil Settled (NY)'!F24,'4) Settled At Cost (NY)'!F24)/'1) Claims Notified'!F24,"")</f>
        <v>0.64900662251655628</v>
      </c>
      <c r="AD48" s="114">
        <f>1-IFERROR(SUM('2) Nil Settled (NY)'!G24,'4) Settled At Cost (NY)'!G24)/'1) Claims Notified'!G24,"")</f>
        <v>0.6477064220183486</v>
      </c>
      <c r="AE48" s="115">
        <f>1-IFERROR(SUM('2) Nil Settled (NY)'!I24,'4) Settled At Cost (NY)'!I24)/'1) Claims Notified'!I24,"")</f>
        <v>0.63778910231281849</v>
      </c>
      <c r="AH48" s="102">
        <f t="shared" si="16"/>
        <v>2017</v>
      </c>
      <c r="AI48" s="113">
        <f>IFERROR('4) Settled At Cost (NY)'!D24/'1) Claims Notified'!D24,"")</f>
        <v>0.43692307692307691</v>
      </c>
      <c r="AJ48" s="114">
        <f>IFERROR('4) Settled At Cost (NY)'!E24/'1) Claims Notified'!E24,"")</f>
        <v>0.14602587800369685</v>
      </c>
      <c r="AK48" s="114">
        <f>IFERROR('4) Settled At Cost (NY)'!F24/'1) Claims Notified'!F24,"")</f>
        <v>0.11589403973509933</v>
      </c>
      <c r="AL48" s="114">
        <f>IFERROR('4) Settled At Cost (NY)'!G24/'1) Claims Notified'!G24,"")</f>
        <v>0.15963302752293579</v>
      </c>
      <c r="AM48" s="115">
        <f>IFERROR('4) Settled At Cost (NY)'!I24/'1) Claims Notified'!I24,"")</f>
        <v>0.19012152097216778</v>
      </c>
      <c r="AN48" s="129"/>
      <c r="AO48" s="116"/>
      <c r="AP48" s="116"/>
      <c r="AQ48" s="116"/>
      <c r="AR48" s="116"/>
      <c r="AS48" s="116"/>
    </row>
    <row r="49" spans="2:45" x14ac:dyDescent="0.2">
      <c r="B49" s="106">
        <f t="shared" si="17"/>
        <v>2018</v>
      </c>
      <c r="C49" s="11">
        <f>IFERROR('6) Incurred (NY)'!D25/'1) Claims Notified'!D25,"")</f>
        <v>11934.770274066392</v>
      </c>
      <c r="D49" s="12">
        <f>IFERROR('6) Incurred (NY)'!E25/'1) Claims Notified'!E25,"")</f>
        <v>28175.70108932929</v>
      </c>
      <c r="E49" s="12">
        <f>IFERROR('6) Incurred (NY)'!F25/'1) Claims Notified'!F25,"")</f>
        <v>77667.221827526068</v>
      </c>
      <c r="F49" s="12">
        <f>IFERROR('6) Incurred (NY)'!G25/'1) Claims Notified'!G25,"")</f>
        <v>26271.741177318137</v>
      </c>
      <c r="G49" s="13">
        <f>IFERROR('6) Incurred (NY)'!I25/'1) Claims Notified'!I25,"")</f>
        <v>105509.42446918428</v>
      </c>
      <c r="J49" s="106">
        <f t="shared" si="13"/>
        <v>2018</v>
      </c>
      <c r="K49" s="11">
        <f>IFERROR('6) Incurred (NY)'!D25/('1) Claims Notified'!D25-'2) Nil Settled (NY)'!D25),"")</f>
        <v>13703.037879398162</v>
      </c>
      <c r="L49" s="12">
        <f>IFERROR('6) Incurred (NY)'!E25/('1) Claims Notified'!E25-'2) Nil Settled (NY)'!E25),"")</f>
        <v>30787.535326895621</v>
      </c>
      <c r="M49" s="12">
        <f>IFERROR('6) Incurred (NY)'!F25/('1) Claims Notified'!F25-'2) Nil Settled (NY)'!F25),"")</f>
        <v>84353.54609590098</v>
      </c>
      <c r="N49" s="12">
        <f>IFERROR('6) Incurred (NY)'!G25/('1) Claims Notified'!G25-'2) Nil Settled (NY)'!G25),"")</f>
        <v>29296.163341903404</v>
      </c>
      <c r="O49" s="13">
        <f>IFERROR('6) Incurred (NY)'!I25/('1) Claims Notified'!I25-'2) Nil Settled (NY)'!I25),"")</f>
        <v>113437.97499067524</v>
      </c>
      <c r="R49" s="106">
        <f t="shared" si="14"/>
        <v>2018</v>
      </c>
      <c r="S49" s="117">
        <f>IFERROR('2) Nil Settled (NY)'!D25/'1) Claims Notified'!D25,"")</f>
        <v>0.12904201396029663</v>
      </c>
      <c r="T49" s="118">
        <f>IFERROR('2) Nil Settled (NY)'!E25/'1) Claims Notified'!E25,"")</f>
        <v>8.4834145047156889E-2</v>
      </c>
      <c r="U49" s="118">
        <f>IFERROR('2) Nil Settled (NY)'!F25/'1) Claims Notified'!F25,"")</f>
        <v>7.9265479376211131E-2</v>
      </c>
      <c r="V49" s="118">
        <f>IFERROR('2) Nil Settled (NY)'!G25/'1) Claims Notified'!G25,"")</f>
        <v>0.1032361176201978</v>
      </c>
      <c r="W49" s="119">
        <f>IFERROR('2) Nil Settled (NY)'!I25/'1) Claims Notified'!I25,"")</f>
        <v>6.9893265655903133E-2</v>
      </c>
      <c r="Z49" s="106">
        <f t="shared" si="15"/>
        <v>2018</v>
      </c>
      <c r="AA49" s="117">
        <f>1-IFERROR(SUM('2) Nil Settled (NY)'!D25,'4) Settled At Cost (NY)'!D25)/'1) Claims Notified'!D25,"")</f>
        <v>0.45602022670360387</v>
      </c>
      <c r="AB49" s="118">
        <f>1-IFERROR(SUM('2) Nil Settled (NY)'!E25,'4) Settled At Cost (NY)'!E25)/'1) Claims Notified'!E25,"")</f>
        <v>0.79663443932539679</v>
      </c>
      <c r="AC49" s="118">
        <f>1-IFERROR(SUM('2) Nil Settled (NY)'!F25,'4) Settled At Cost (NY)'!F25)/'1) Claims Notified'!F25,"")</f>
        <v>0.81636984405278212</v>
      </c>
      <c r="AD49" s="118">
        <f>1-IFERROR(SUM('2) Nil Settled (NY)'!G25,'4) Settled At Cost (NY)'!G25)/'1) Claims Notified'!G25,"")</f>
        <v>0.7799127582104618</v>
      </c>
      <c r="AE49" s="119">
        <f>1-IFERROR(SUM('2) Nil Settled (NY)'!I25,'4) Settled At Cost (NY)'!I25)/'1) Claims Notified'!I25,"")</f>
        <v>0.80350783842380602</v>
      </c>
      <c r="AH49" s="106">
        <f t="shared" si="16"/>
        <v>2018</v>
      </c>
      <c r="AI49" s="117">
        <f>IFERROR('4) Settled At Cost (NY)'!D25/'1) Claims Notified'!D25,"")</f>
        <v>0.41493775933609961</v>
      </c>
      <c r="AJ49" s="118">
        <f>IFERROR('4) Settled At Cost (NY)'!E25/'1) Claims Notified'!E25,"")</f>
        <v>0.11853141562744637</v>
      </c>
      <c r="AK49" s="118">
        <f>IFERROR('4) Settled At Cost (NY)'!F25/'1) Claims Notified'!F25,"")</f>
        <v>0.10436467657100675</v>
      </c>
      <c r="AL49" s="118">
        <f>IFERROR('4) Settled At Cost (NY)'!G25/'1) Claims Notified'!G25,"")</f>
        <v>0.1168511241693404</v>
      </c>
      <c r="AM49" s="119">
        <f>IFERROR('4) Settled At Cost (NY)'!I25/'1) Claims Notified'!I25,"")</f>
        <v>0.12659889592029083</v>
      </c>
      <c r="AN49" s="129"/>
      <c r="AO49" s="116"/>
      <c r="AP49" s="116"/>
      <c r="AQ49" s="116"/>
      <c r="AR49" s="116"/>
      <c r="AS49" s="116"/>
    </row>
    <row r="50" spans="2:45" x14ac:dyDescent="0.2">
      <c r="B50" s="110"/>
      <c r="C50" s="8"/>
      <c r="D50" s="8"/>
      <c r="E50" s="8"/>
      <c r="F50" s="8"/>
      <c r="G50" s="8"/>
      <c r="H50" s="8"/>
      <c r="I50" s="8"/>
      <c r="J50" s="8"/>
      <c r="K50" s="8"/>
      <c r="L50" s="8"/>
      <c r="M50" s="8"/>
      <c r="N50" s="8"/>
      <c r="O50" s="8"/>
      <c r="R50" s="110"/>
      <c r="S50" s="114"/>
      <c r="T50" s="114"/>
      <c r="U50" s="114"/>
      <c r="V50" s="114"/>
      <c r="W50" s="114"/>
      <c r="Z50" s="110"/>
      <c r="AA50" s="114"/>
      <c r="AB50" s="114"/>
      <c r="AC50" s="114"/>
      <c r="AD50" s="114"/>
      <c r="AE50" s="114"/>
      <c r="AH50" s="110"/>
      <c r="AI50" s="114"/>
      <c r="AJ50" s="114"/>
      <c r="AK50" s="114"/>
      <c r="AL50" s="114"/>
      <c r="AM50" s="114"/>
      <c r="AN50" s="33"/>
      <c r="AO50" s="116"/>
      <c r="AP50" s="116"/>
      <c r="AQ50" s="116"/>
      <c r="AR50" s="116"/>
      <c r="AS50" s="116"/>
    </row>
    <row r="51" spans="2:45" x14ac:dyDescent="0.2">
      <c r="J51" s="111"/>
      <c r="K51" s="112"/>
      <c r="L51" s="112"/>
      <c r="M51" s="112"/>
      <c r="N51" s="112"/>
      <c r="O51" s="112"/>
      <c r="R51" s="110"/>
      <c r="S51" s="114"/>
      <c r="T51" s="114"/>
      <c r="U51" s="114"/>
      <c r="V51" s="114"/>
      <c r="W51" s="114"/>
      <c r="Z51" s="110"/>
      <c r="AA51" s="114"/>
      <c r="AB51" s="114"/>
      <c r="AC51" s="114"/>
      <c r="AD51" s="114"/>
      <c r="AE51" s="114"/>
      <c r="AH51" s="110"/>
      <c r="AI51" s="114"/>
      <c r="AJ51" s="114"/>
      <c r="AK51" s="114"/>
      <c r="AL51" s="114"/>
      <c r="AM51" s="114"/>
      <c r="AN51" s="33"/>
      <c r="AO51" s="116"/>
      <c r="AP51" s="116"/>
      <c r="AQ51" s="116"/>
      <c r="AR51" s="116"/>
      <c r="AS51" s="116"/>
    </row>
    <row r="52" spans="2:45" x14ac:dyDescent="0.2">
      <c r="J52" s="111"/>
      <c r="K52" s="33"/>
      <c r="L52" s="33"/>
      <c r="M52" s="33"/>
      <c r="N52" s="33"/>
      <c r="O52" s="33"/>
      <c r="R52" s="110"/>
      <c r="S52" s="114"/>
      <c r="T52" s="114"/>
      <c r="U52" s="114"/>
      <c r="V52" s="114"/>
      <c r="W52" s="114"/>
      <c r="Z52" s="110"/>
      <c r="AA52" s="114"/>
      <c r="AB52" s="114"/>
      <c r="AC52" s="114"/>
      <c r="AD52" s="114"/>
      <c r="AE52" s="114"/>
      <c r="AH52" s="110"/>
      <c r="AI52" s="114"/>
      <c r="AJ52" s="114"/>
      <c r="AK52" s="114"/>
      <c r="AL52" s="114"/>
      <c r="AM52" s="114"/>
      <c r="AN52" s="33"/>
      <c r="AO52" s="116"/>
      <c r="AP52" s="116"/>
      <c r="AQ52" s="116"/>
      <c r="AR52" s="116"/>
      <c r="AS52" s="116"/>
    </row>
    <row r="53" spans="2:45" x14ac:dyDescent="0.2">
      <c r="B53" s="250" t="s">
        <v>91</v>
      </c>
      <c r="C53" s="251"/>
      <c r="D53" s="251"/>
      <c r="E53" s="251"/>
      <c r="F53" s="251"/>
      <c r="G53" s="252"/>
      <c r="J53" s="250" t="s">
        <v>92</v>
      </c>
      <c r="K53" s="251"/>
      <c r="L53" s="251"/>
      <c r="M53" s="251"/>
      <c r="N53" s="251"/>
      <c r="O53" s="252"/>
      <c r="R53" s="110"/>
      <c r="S53" s="114"/>
      <c r="T53" s="114"/>
      <c r="U53" s="114"/>
      <c r="V53" s="114"/>
      <c r="W53" s="114"/>
      <c r="Z53" s="110"/>
      <c r="AA53" s="114"/>
      <c r="AB53" s="114"/>
      <c r="AC53" s="114"/>
      <c r="AD53" s="114"/>
      <c r="AE53" s="114"/>
      <c r="AH53" s="110"/>
      <c r="AI53" s="114"/>
      <c r="AJ53" s="114"/>
      <c r="AK53" s="114"/>
      <c r="AL53" s="114"/>
      <c r="AM53" s="114"/>
      <c r="AN53" s="33"/>
      <c r="AO53" s="116"/>
      <c r="AP53" s="116"/>
      <c r="AQ53" s="116"/>
      <c r="AR53" s="116"/>
      <c r="AS53" s="116"/>
    </row>
    <row r="54" spans="2:45" ht="38.25" x14ac:dyDescent="0.2">
      <c r="B54" s="49" t="s">
        <v>0</v>
      </c>
      <c r="C54" s="93" t="s">
        <v>31</v>
      </c>
      <c r="D54" s="93" t="s">
        <v>2</v>
      </c>
      <c r="E54" s="93" t="s">
        <v>3</v>
      </c>
      <c r="F54" s="93" t="s">
        <v>7</v>
      </c>
      <c r="G54" s="101" t="s">
        <v>4</v>
      </c>
      <c r="J54" s="49" t="s">
        <v>0</v>
      </c>
      <c r="K54" s="93" t="s">
        <v>31</v>
      </c>
      <c r="L54" s="93" t="s">
        <v>2</v>
      </c>
      <c r="M54" s="93" t="s">
        <v>3</v>
      </c>
      <c r="N54" s="93" t="s">
        <v>7</v>
      </c>
      <c r="O54" s="101" t="s">
        <v>4</v>
      </c>
      <c r="R54" s="110"/>
      <c r="S54" s="114"/>
      <c r="T54" s="114"/>
      <c r="U54" s="114"/>
      <c r="V54" s="114"/>
      <c r="W54" s="114"/>
      <c r="Z54" s="110"/>
      <c r="AA54" s="114"/>
      <c r="AB54" s="114"/>
      <c r="AC54" s="114"/>
      <c r="AD54" s="114"/>
      <c r="AE54" s="114"/>
      <c r="AH54" s="110"/>
      <c r="AI54" s="114"/>
      <c r="AJ54" s="114"/>
      <c r="AK54" s="114"/>
      <c r="AL54" s="114"/>
      <c r="AM54" s="114"/>
      <c r="AN54" s="33"/>
      <c r="AO54" s="116"/>
      <c r="AP54" s="116"/>
      <c r="AQ54" s="116"/>
      <c r="AR54" s="116"/>
      <c r="AS54" s="116"/>
    </row>
    <row r="55" spans="2:45" x14ac:dyDescent="0.2">
      <c r="B55" s="102">
        <f>$B$5</f>
        <v>1999</v>
      </c>
      <c r="C55" s="9">
        <f>IFERROR('7) Paid on Settled (NY)'!D6/SUM('4) Settled At Cost (NY)'!D6,'2) Nil Settled (NY)'!D6),"")</f>
        <v>13288.72</v>
      </c>
      <c r="D55" s="8">
        <f>IFERROR('7) Paid on Settled (NY)'!E6/SUM('4) Settled At Cost (NY)'!E6,'2) Nil Settled (NY)'!E6),"")</f>
        <v>10687.46943472133</v>
      </c>
      <c r="E55" s="8">
        <f>IFERROR('7) Paid on Settled (NY)'!F6/SUM('4) Settled At Cost (NY)'!F6,'2) Nil Settled (NY)'!F6),"")</f>
        <v>24148.536999999997</v>
      </c>
      <c r="F55" s="8">
        <f>IFERROR('7) Paid on Settled (NY)'!G6/SUM('4) Settled At Cost (NY)'!G6,'2) Nil Settled (NY)'!G6),"")</f>
        <v>14388.407575757576</v>
      </c>
      <c r="G55" s="10">
        <f>IFERROR('7) Paid on Settled (NY)'!I6/SUM('4) Settled At Cost (NY)'!I6,'2) Nil Settled (NY)'!I6),"")</f>
        <v>43718.089674479161</v>
      </c>
      <c r="J55" s="102">
        <f>$B$5</f>
        <v>1999</v>
      </c>
      <c r="K55" s="9">
        <f>IFERROR('7) Paid on Settled (NY)'!D6/'4) Settled At Cost (NY)'!D6,"")</f>
        <v>13288.72</v>
      </c>
      <c r="L55" s="8">
        <f>IFERROR('7) Paid on Settled (NY)'!E6/'4) Settled At Cost (NY)'!E6,"")</f>
        <v>17640.762801889425</v>
      </c>
      <c r="M55" s="8">
        <f>IFERROR('7) Paid on Settled (NY)'!F6/'4) Settled At Cost (NY)'!F6,"")</f>
        <v>28079.694186046509</v>
      </c>
      <c r="N55" s="8">
        <f>IFERROR('7) Paid on Settled (NY)'!G6/'4) Settled At Cost (NY)'!G6,"")</f>
        <v>16957.76607142857</v>
      </c>
      <c r="O55" s="10">
        <f>IFERROR('7) Paid on Settled (NY)'!I6/'4) Settled At Cost (NY)'!I6,"")</f>
        <v>59216.036807760138</v>
      </c>
      <c r="R55" s="110"/>
      <c r="S55" s="114"/>
      <c r="T55" s="114"/>
      <c r="U55" s="114"/>
      <c r="V55" s="114"/>
      <c r="W55" s="114"/>
      <c r="Z55" s="110"/>
      <c r="AA55" s="114"/>
      <c r="AB55" s="114"/>
      <c r="AC55" s="114"/>
      <c r="AD55" s="114"/>
      <c r="AE55" s="114"/>
      <c r="AH55" s="110"/>
      <c r="AI55" s="114"/>
      <c r="AJ55" s="114"/>
      <c r="AK55" s="114"/>
      <c r="AL55" s="114"/>
      <c r="AM55" s="114"/>
      <c r="AN55" s="33"/>
      <c r="AO55" s="116"/>
      <c r="AP55" s="116"/>
      <c r="AQ55" s="116"/>
      <c r="AR55" s="116"/>
      <c r="AS55" s="116"/>
    </row>
    <row r="56" spans="2:45" x14ac:dyDescent="0.2">
      <c r="B56" s="102">
        <f t="shared" ref="B56:B74" si="18">B55+1</f>
        <v>2000</v>
      </c>
      <c r="C56" s="9">
        <f>IFERROR('7) Paid on Settled (NY)'!D7/SUM('4) Settled At Cost (NY)'!D7,'2) Nil Settled (NY)'!D7),"")</f>
        <v>18631.186666666665</v>
      </c>
      <c r="D56" s="8">
        <f>IFERROR('7) Paid on Settled (NY)'!E7/SUM('4) Settled At Cost (NY)'!E7,'2) Nil Settled (NY)'!E7),"")</f>
        <v>11600.711088825215</v>
      </c>
      <c r="E56" s="8">
        <f>IFERROR('7) Paid on Settled (NY)'!F7/SUM('4) Settled At Cost (NY)'!F7,'2) Nil Settled (NY)'!F7),"")</f>
        <v>29457.932941176474</v>
      </c>
      <c r="F56" s="8">
        <f>IFERROR('7) Paid on Settled (NY)'!G7/SUM('4) Settled At Cost (NY)'!G7,'2) Nil Settled (NY)'!G7),"")</f>
        <v>11880.606197183099</v>
      </c>
      <c r="G56" s="10">
        <f>IFERROR('7) Paid on Settled (NY)'!I7/SUM('4) Settled At Cost (NY)'!I7,'2) Nil Settled (NY)'!I7),"")</f>
        <v>51691.620023752956</v>
      </c>
      <c r="J56" s="102">
        <f t="shared" ref="J56:J74" si="19">J55+1</f>
        <v>2000</v>
      </c>
      <c r="K56" s="9">
        <f>IFERROR('7) Paid on Settled (NY)'!D7/'4) Settled At Cost (NY)'!D7,"")</f>
        <v>18631.186666666665</v>
      </c>
      <c r="L56" s="8">
        <f>IFERROR('7) Paid on Settled (NY)'!E7/'4) Settled At Cost (NY)'!E7,"")</f>
        <v>19233.482992874113</v>
      </c>
      <c r="M56" s="8">
        <f>IFERROR('7) Paid on Settled (NY)'!F7/'4) Settled At Cost (NY)'!F7,"")</f>
        <v>35770.347142857143</v>
      </c>
      <c r="N56" s="8">
        <f>IFERROR('7) Paid on Settled (NY)'!G7/'4) Settled At Cost (NY)'!G7,"")</f>
        <v>15620.797037037039</v>
      </c>
      <c r="O56" s="10">
        <f>IFERROR('7) Paid on Settled (NY)'!I7/'4) Settled At Cost (NY)'!I7,"")</f>
        <v>69862.510529695006</v>
      </c>
      <c r="R56" s="110"/>
      <c r="S56" s="114"/>
      <c r="T56" s="114"/>
      <c r="U56" s="114"/>
      <c r="V56" s="114"/>
      <c r="W56" s="114"/>
      <c r="Z56" s="110"/>
      <c r="AA56" s="114"/>
      <c r="AB56" s="114"/>
      <c r="AC56" s="114"/>
      <c r="AD56" s="114"/>
      <c r="AE56" s="114"/>
      <c r="AH56" s="110"/>
      <c r="AI56" s="114"/>
      <c r="AJ56" s="114"/>
      <c r="AK56" s="114"/>
      <c r="AL56" s="114"/>
      <c r="AM56" s="114"/>
      <c r="AN56" s="33"/>
      <c r="AO56" s="116"/>
      <c r="AP56" s="116"/>
      <c r="AQ56" s="116"/>
      <c r="AR56" s="116"/>
      <c r="AS56" s="116"/>
    </row>
    <row r="57" spans="2:45" x14ac:dyDescent="0.2">
      <c r="B57" s="102">
        <f t="shared" si="18"/>
        <v>2001</v>
      </c>
      <c r="C57" s="9">
        <f>IFERROR('7) Paid on Settled (NY)'!D8/SUM('4) Settled At Cost (NY)'!D8,'2) Nil Settled (NY)'!D8),"")</f>
        <v>8089.2855555555543</v>
      </c>
      <c r="D57" s="8">
        <f>IFERROR('7) Paid on Settled (NY)'!E8/SUM('4) Settled At Cost (NY)'!E8,'2) Nil Settled (NY)'!E8),"")</f>
        <v>12784.291769208408</v>
      </c>
      <c r="E57" s="8">
        <f>IFERROR('7) Paid on Settled (NY)'!F8/SUM('4) Settled At Cost (NY)'!F8,'2) Nil Settled (NY)'!F8),"")</f>
        <v>27343.277968750001</v>
      </c>
      <c r="F57" s="8">
        <f>IFERROR('7) Paid on Settled (NY)'!G8/SUM('4) Settled At Cost (NY)'!G8,'2) Nil Settled (NY)'!G8),"")</f>
        <v>16890.318682170542</v>
      </c>
      <c r="G57" s="10">
        <f>IFERROR('7) Paid on Settled (NY)'!I8/SUM('4) Settled At Cost (NY)'!I8,'2) Nil Settled (NY)'!I8),"")</f>
        <v>55849.823098751418</v>
      </c>
      <c r="J57" s="102">
        <f t="shared" si="19"/>
        <v>2001</v>
      </c>
      <c r="K57" s="9">
        <f>IFERROR('7) Paid on Settled (NY)'!D8/'4) Settled At Cost (NY)'!D8,"")</f>
        <v>9100.4462499999991</v>
      </c>
      <c r="L57" s="8">
        <f>IFERROR('7) Paid on Settled (NY)'!E8/'4) Settled At Cost (NY)'!E8,"")</f>
        <v>21063.642629267186</v>
      </c>
      <c r="M57" s="8">
        <f>IFERROR('7) Paid on Settled (NY)'!F8/'4) Settled At Cost (NY)'!F8,"")</f>
        <v>32406.847962962962</v>
      </c>
      <c r="N57" s="8">
        <f>IFERROR('7) Paid on Settled (NY)'!G8/'4) Settled At Cost (NY)'!G8,"")</f>
        <v>21788.5111</v>
      </c>
      <c r="O57" s="10">
        <f>IFERROR('7) Paid on Settled (NY)'!I8/'4) Settled At Cost (NY)'!I8,"")</f>
        <v>71935.22536549707</v>
      </c>
      <c r="R57" s="110"/>
      <c r="S57" s="114"/>
      <c r="T57" s="114"/>
      <c r="U57" s="114"/>
      <c r="V57" s="114"/>
      <c r="W57" s="114"/>
      <c r="Z57" s="110"/>
      <c r="AA57" s="114"/>
      <c r="AB57" s="114"/>
      <c r="AC57" s="114"/>
      <c r="AD57" s="114"/>
      <c r="AE57" s="114"/>
      <c r="AH57" s="110"/>
      <c r="AI57" s="114"/>
      <c r="AJ57" s="114"/>
      <c r="AK57" s="114"/>
      <c r="AL57" s="114"/>
      <c r="AM57" s="114"/>
      <c r="AN57" s="33"/>
      <c r="AO57" s="116"/>
      <c r="AP57" s="116"/>
      <c r="AQ57" s="116"/>
      <c r="AR57" s="116"/>
      <c r="AS57" s="116"/>
    </row>
    <row r="58" spans="2:45" x14ac:dyDescent="0.2">
      <c r="B58" s="102">
        <f t="shared" si="18"/>
        <v>2002</v>
      </c>
      <c r="C58" s="9">
        <f>IFERROR('7) Paid on Settled (NY)'!D9/SUM('4) Settled At Cost (NY)'!D9,'2) Nil Settled (NY)'!D9),"")</f>
        <v>9536.5972222222226</v>
      </c>
      <c r="D58" s="8">
        <f>IFERROR('7) Paid on Settled (NY)'!E9/SUM('4) Settled At Cost (NY)'!E9,'2) Nil Settled (NY)'!E9),"")</f>
        <v>17804.565343511447</v>
      </c>
      <c r="E58" s="8">
        <f>IFERROR('7) Paid on Settled (NY)'!F9/SUM('4) Settled At Cost (NY)'!F9,'2) Nil Settled (NY)'!F9),"")</f>
        <v>26179.198572370042</v>
      </c>
      <c r="F58" s="8">
        <f>IFERROR('7) Paid on Settled (NY)'!G9/SUM('4) Settled At Cost (NY)'!G9,'2) Nil Settled (NY)'!G9),"")</f>
        <v>14207.939504132233</v>
      </c>
      <c r="G58" s="10">
        <f>IFERROR('7) Paid on Settled (NY)'!I9/SUM('4) Settled At Cost (NY)'!I9,'2) Nil Settled (NY)'!I9),"")</f>
        <v>55832.727272727279</v>
      </c>
      <c r="J58" s="102">
        <f t="shared" si="19"/>
        <v>2002</v>
      </c>
      <c r="K58" s="9">
        <f>IFERROR('7) Paid on Settled (NY)'!D9/'4) Settled At Cost (NY)'!D9,"")</f>
        <v>11443.916666666666</v>
      </c>
      <c r="L58" s="8">
        <f>IFERROR('7) Paid on Settled (NY)'!E9/'4) Settled At Cost (NY)'!E9,"")</f>
        <v>30911.299590361443</v>
      </c>
      <c r="M58" s="8">
        <f>IFERROR('7) Paid on Settled (NY)'!F9/'4) Settled At Cost (NY)'!F9,"")</f>
        <v>30667.061184776336</v>
      </c>
      <c r="N58" s="8">
        <f>IFERROR('7) Paid on Settled (NY)'!G9/'4) Settled At Cost (NY)'!G9,"")</f>
        <v>17723.305979381446</v>
      </c>
      <c r="O58" s="10">
        <f>IFERROR('7) Paid on Settled (NY)'!I9/'4) Settled At Cost (NY)'!I9,"")</f>
        <v>76174.883720930244</v>
      </c>
      <c r="R58" s="110"/>
      <c r="S58" s="114"/>
      <c r="T58" s="114"/>
      <c r="U58" s="114"/>
      <c r="V58" s="114"/>
      <c r="W58" s="114"/>
      <c r="Z58" s="110"/>
      <c r="AA58" s="114"/>
      <c r="AB58" s="114"/>
      <c r="AC58" s="114"/>
      <c r="AD58" s="114"/>
      <c r="AE58" s="114"/>
      <c r="AH58" s="110"/>
      <c r="AI58" s="114"/>
      <c r="AJ58" s="114"/>
      <c r="AK58" s="114"/>
      <c r="AL58" s="114"/>
      <c r="AM58" s="114"/>
      <c r="AN58" s="33"/>
      <c r="AO58" s="116"/>
      <c r="AP58" s="116"/>
      <c r="AQ58" s="116"/>
      <c r="AR58" s="116"/>
      <c r="AS58" s="116"/>
    </row>
    <row r="59" spans="2:45" x14ac:dyDescent="0.2">
      <c r="B59" s="102">
        <f t="shared" si="18"/>
        <v>2003</v>
      </c>
      <c r="C59" s="9">
        <f>IFERROR('7) Paid on Settled (NY)'!D10/SUM('4) Settled At Cost (NY)'!D10,'2) Nil Settled (NY)'!D10),"")</f>
        <v>8727.5658333333322</v>
      </c>
      <c r="D59" s="8">
        <f>IFERROR('7) Paid on Settled (NY)'!E10/SUM('4) Settled At Cost (NY)'!E10,'2) Nil Settled (NY)'!E10),"")</f>
        <v>11477.247411242603</v>
      </c>
      <c r="E59" s="8">
        <f>IFERROR('7) Paid on Settled (NY)'!F10/SUM('4) Settled At Cost (NY)'!F10,'2) Nil Settled (NY)'!F10),"")</f>
        <v>27231.123828124997</v>
      </c>
      <c r="F59" s="8">
        <f>IFERROR('7) Paid on Settled (NY)'!G10/SUM('4) Settled At Cost (NY)'!G10,'2) Nil Settled (NY)'!G10),"")</f>
        <v>14002.062719033232</v>
      </c>
      <c r="G59" s="10">
        <f>IFERROR('7) Paid on Settled (NY)'!I10/SUM('4) Settled At Cost (NY)'!I10,'2) Nil Settled (NY)'!I10),"")</f>
        <v>58128.03742488048</v>
      </c>
      <c r="J59" s="102">
        <f t="shared" si="19"/>
        <v>2003</v>
      </c>
      <c r="K59" s="9">
        <f>IFERROR('7) Paid on Settled (NY)'!D10/'4) Settled At Cost (NY)'!D10,"")</f>
        <v>10473.078999999998</v>
      </c>
      <c r="L59" s="8">
        <f>IFERROR('7) Paid on Settled (NY)'!E10/'4) Settled At Cost (NY)'!E10,"")</f>
        <v>20169.720753899477</v>
      </c>
      <c r="M59" s="8">
        <f>IFERROR('7) Paid on Settled (NY)'!F10/'4) Settled At Cost (NY)'!F10,"")</f>
        <v>41495.04583333333</v>
      </c>
      <c r="N59" s="8">
        <f>IFERROR('7) Paid on Settled (NY)'!G10/'4) Settled At Cost (NY)'!G10,"")</f>
        <v>17963.886666666665</v>
      </c>
      <c r="O59" s="10">
        <f>IFERROR('7) Paid on Settled (NY)'!I10/'4) Settled At Cost (NY)'!I10,"")</f>
        <v>77147.436173307622</v>
      </c>
      <c r="R59" s="110"/>
      <c r="S59" s="114"/>
      <c r="T59" s="114"/>
      <c r="U59" s="114"/>
      <c r="V59" s="114"/>
      <c r="W59" s="114"/>
      <c r="Z59" s="110"/>
      <c r="AA59" s="114"/>
      <c r="AB59" s="114"/>
      <c r="AC59" s="114"/>
      <c r="AD59" s="114"/>
      <c r="AE59" s="114"/>
      <c r="AH59" s="110"/>
      <c r="AI59" s="114"/>
      <c r="AJ59" s="114"/>
      <c r="AK59" s="114"/>
      <c r="AL59" s="114"/>
      <c r="AM59" s="114"/>
      <c r="AN59" s="33"/>
      <c r="AO59" s="116"/>
      <c r="AP59" s="116"/>
      <c r="AQ59" s="116"/>
      <c r="AR59" s="116"/>
      <c r="AS59" s="116"/>
    </row>
    <row r="60" spans="2:45" x14ac:dyDescent="0.2">
      <c r="B60" s="102">
        <f t="shared" si="18"/>
        <v>2004</v>
      </c>
      <c r="C60" s="9">
        <f>IFERROR('7) Paid on Settled (NY)'!D11/SUM('4) Settled At Cost (NY)'!D11,'2) Nil Settled (NY)'!D11),"")</f>
        <v>5759.5789999999997</v>
      </c>
      <c r="D60" s="8">
        <f>IFERROR('7) Paid on Settled (NY)'!E11/SUM('4) Settled At Cost (NY)'!E11,'2) Nil Settled (NY)'!E11),"")</f>
        <v>13179.596707301693</v>
      </c>
      <c r="E60" s="8">
        <f>IFERROR('7) Paid on Settled (NY)'!F11/SUM('4) Settled At Cost (NY)'!F11,'2) Nil Settled (NY)'!F11),"")</f>
        <v>32100.158740740739</v>
      </c>
      <c r="F60" s="8">
        <f>IFERROR('7) Paid on Settled (NY)'!G11/SUM('4) Settled At Cost (NY)'!G11,'2) Nil Settled (NY)'!G11),"")</f>
        <v>15221.518484848486</v>
      </c>
      <c r="G60" s="10">
        <f>IFERROR('7) Paid on Settled (NY)'!I11/SUM('4) Settled At Cost (NY)'!I11,'2) Nil Settled (NY)'!I11),"")</f>
        <v>57634.873360083213</v>
      </c>
      <c r="J60" s="102">
        <f t="shared" si="19"/>
        <v>2004</v>
      </c>
      <c r="K60" s="9">
        <f>IFERROR('7) Paid on Settled (NY)'!D11/'4) Settled At Cost (NY)'!D11,"")</f>
        <v>8227.9699999999993</v>
      </c>
      <c r="L60" s="8">
        <f>IFERROR('7) Paid on Settled (NY)'!E11/'4) Settled At Cost (NY)'!E11,"")</f>
        <v>22501.750475880941</v>
      </c>
      <c r="M60" s="8">
        <f>IFERROR('7) Paid on Settled (NY)'!F11/'4) Settled At Cost (NY)'!F11,"")</f>
        <v>43335.2143</v>
      </c>
      <c r="N60" s="8">
        <f>IFERROR('7) Paid on Settled (NY)'!G11/'4) Settled At Cost (NY)'!G11,"")</f>
        <v>20092.404399999999</v>
      </c>
      <c r="O60" s="10">
        <f>IFERROR('7) Paid on Settled (NY)'!I11/'4) Settled At Cost (NY)'!I11,"")</f>
        <v>76966.196408169271</v>
      </c>
      <c r="R60" s="110"/>
      <c r="S60" s="114"/>
      <c r="T60" s="114"/>
      <c r="U60" s="114"/>
      <c r="V60" s="114"/>
      <c r="W60" s="114"/>
      <c r="Z60" s="110"/>
      <c r="AA60" s="114"/>
      <c r="AB60" s="114"/>
      <c r="AC60" s="114"/>
      <c r="AD60" s="114"/>
      <c r="AE60" s="114"/>
      <c r="AH60" s="110"/>
      <c r="AI60" s="114"/>
      <c r="AJ60" s="114"/>
      <c r="AK60" s="114"/>
      <c r="AL60" s="114"/>
      <c r="AM60" s="114"/>
      <c r="AN60" s="33"/>
      <c r="AO60" s="116"/>
      <c r="AP60" s="116"/>
      <c r="AQ60" s="116"/>
      <c r="AR60" s="116"/>
      <c r="AS60" s="116"/>
    </row>
    <row r="61" spans="2:45" x14ac:dyDescent="0.2">
      <c r="B61" s="102">
        <f t="shared" si="18"/>
        <v>2005</v>
      </c>
      <c r="C61" s="9">
        <f>IFERROR('7) Paid on Settled (NY)'!D12/SUM('4) Settled At Cost (NY)'!D12,'2) Nil Settled (NY)'!D12),"")</f>
        <v>4920.5881395348842</v>
      </c>
      <c r="D61" s="8">
        <f>IFERROR('7) Paid on Settled (NY)'!E12/SUM('4) Settled At Cost (NY)'!E12,'2) Nil Settled (NY)'!E12),"")</f>
        <v>12996.068513317088</v>
      </c>
      <c r="E61" s="8">
        <f>IFERROR('7) Paid on Settled (NY)'!F12/SUM('4) Settled At Cost (NY)'!F12,'2) Nil Settled (NY)'!F12),"")</f>
        <v>24553.23344370861</v>
      </c>
      <c r="F61" s="8">
        <f>IFERROR('7) Paid on Settled (NY)'!G12/SUM('4) Settled At Cost (NY)'!G12,'2) Nil Settled (NY)'!G12),"")</f>
        <v>10755.386573913042</v>
      </c>
      <c r="G61" s="10">
        <f>IFERROR('7) Paid on Settled (NY)'!I12/SUM('4) Settled At Cost (NY)'!I12,'2) Nil Settled (NY)'!I12),"")</f>
        <v>63732.612645461602</v>
      </c>
      <c r="J61" s="102">
        <f t="shared" si="19"/>
        <v>2005</v>
      </c>
      <c r="K61" s="9">
        <f>IFERROR('7) Paid on Settled (NY)'!D12/'4) Settled At Cost (NY)'!D12,"")</f>
        <v>6223.0967647058833</v>
      </c>
      <c r="L61" s="8">
        <f>IFERROR('7) Paid on Settled (NY)'!E12/'4) Settled At Cost (NY)'!E12,"")</f>
        <v>24486.205729926813</v>
      </c>
      <c r="M61" s="8">
        <f>IFERROR('7) Paid on Settled (NY)'!F12/'4) Settled At Cost (NY)'!F12,"")</f>
        <v>34649.890186915887</v>
      </c>
      <c r="N61" s="8">
        <f>IFERROR('7) Paid on Settled (NY)'!G12/'4) Settled At Cost (NY)'!G12,"")</f>
        <v>16989.965054945053</v>
      </c>
      <c r="O61" s="10">
        <f>IFERROR('7) Paid on Settled (NY)'!I12/'4) Settled At Cost (NY)'!I12,"")</f>
        <v>85574.310104166667</v>
      </c>
      <c r="R61" s="110"/>
      <c r="S61" s="114"/>
      <c r="T61" s="114"/>
      <c r="U61" s="114"/>
      <c r="V61" s="114"/>
      <c r="W61" s="114"/>
      <c r="Z61" s="110"/>
      <c r="AA61" s="114"/>
      <c r="AB61" s="114"/>
      <c r="AC61" s="114"/>
      <c r="AD61" s="114"/>
      <c r="AE61" s="114"/>
      <c r="AH61" s="110"/>
      <c r="AI61" s="114"/>
      <c r="AJ61" s="114"/>
      <c r="AK61" s="114"/>
      <c r="AL61" s="114"/>
      <c r="AM61" s="114"/>
      <c r="AN61" s="33"/>
      <c r="AO61" s="116"/>
      <c r="AP61" s="116"/>
      <c r="AQ61" s="116"/>
      <c r="AR61" s="116"/>
      <c r="AS61" s="116"/>
    </row>
    <row r="62" spans="2:45" x14ac:dyDescent="0.2">
      <c r="B62" s="102">
        <f t="shared" si="18"/>
        <v>2006</v>
      </c>
      <c r="C62" s="9">
        <f>IFERROR('7) Paid on Settled (NY)'!D13/SUM('4) Settled At Cost (NY)'!D13,'2) Nil Settled (NY)'!D13),"")</f>
        <v>4307.5367857142865</v>
      </c>
      <c r="D62" s="8">
        <f>IFERROR('7) Paid on Settled (NY)'!E13/SUM('4) Settled At Cost (NY)'!E13,'2) Nil Settled (NY)'!E13),"")</f>
        <v>17118.122302461521</v>
      </c>
      <c r="E62" s="8">
        <f>IFERROR('7) Paid on Settled (NY)'!F13/SUM('4) Settled At Cost (NY)'!F13,'2) Nil Settled (NY)'!F13),"")</f>
        <v>32002.89533566514</v>
      </c>
      <c r="F62" s="8">
        <f>IFERROR('7) Paid on Settled (NY)'!G13/SUM('4) Settled At Cost (NY)'!G13,'2) Nil Settled (NY)'!G13),"")</f>
        <v>14235.226039050702</v>
      </c>
      <c r="G62" s="10">
        <f>IFERROR('7) Paid on Settled (NY)'!I13/SUM('4) Settled At Cost (NY)'!I13,'2) Nil Settled (NY)'!I13),"")</f>
        <v>67305.296196211697</v>
      </c>
      <c r="J62" s="102">
        <f t="shared" si="19"/>
        <v>2006</v>
      </c>
      <c r="K62" s="9">
        <f>IFERROR('7) Paid on Settled (NY)'!D13/'4) Settled At Cost (NY)'!D13,"")</f>
        <v>7094.7664705882362</v>
      </c>
      <c r="L62" s="8">
        <f>IFERROR('7) Paid on Settled (NY)'!E13/'4) Settled At Cost (NY)'!E13,"")</f>
        <v>31292.00306227255</v>
      </c>
      <c r="M62" s="8">
        <f>IFERROR('7) Paid on Settled (NY)'!F13/'4) Settled At Cost (NY)'!F13,"")</f>
        <v>49131.205515316906</v>
      </c>
      <c r="N62" s="8">
        <f>IFERROR('7) Paid on Settled (NY)'!G13/'4) Settled At Cost (NY)'!G13,"")</f>
        <v>24711.71261835206</v>
      </c>
      <c r="O62" s="10">
        <f>IFERROR('7) Paid on Settled (NY)'!I13/'4) Settled At Cost (NY)'!I13,"")</f>
        <v>87026.607628610305</v>
      </c>
      <c r="R62" s="110"/>
      <c r="S62" s="114"/>
      <c r="T62" s="114"/>
      <c r="U62" s="114"/>
      <c r="V62" s="114"/>
      <c r="W62" s="114"/>
      <c r="Z62" s="110"/>
      <c r="AA62" s="114"/>
      <c r="AB62" s="114"/>
      <c r="AC62" s="114"/>
      <c r="AD62" s="114"/>
      <c r="AE62" s="114"/>
      <c r="AH62" s="110"/>
      <c r="AI62" s="114"/>
      <c r="AJ62" s="114"/>
      <c r="AK62" s="114"/>
      <c r="AL62" s="114"/>
      <c r="AM62" s="114"/>
      <c r="AN62" s="33"/>
      <c r="AO62" s="116"/>
      <c r="AP62" s="116"/>
      <c r="AQ62" s="116"/>
      <c r="AR62" s="116"/>
      <c r="AS62" s="116"/>
    </row>
    <row r="63" spans="2:45" x14ac:dyDescent="0.2">
      <c r="B63" s="102">
        <f t="shared" si="18"/>
        <v>2007</v>
      </c>
      <c r="C63" s="9">
        <f>IFERROR('7) Paid on Settled (NY)'!D14/SUM('4) Settled At Cost (NY)'!D14,'2) Nil Settled (NY)'!D14),"")</f>
        <v>3004.0042857142857</v>
      </c>
      <c r="D63" s="8">
        <f>IFERROR('7) Paid on Settled (NY)'!E14/SUM('4) Settled At Cost (NY)'!E14,'2) Nil Settled (NY)'!E14),"")</f>
        <v>14876.064740616544</v>
      </c>
      <c r="E63" s="8">
        <f>IFERROR('7) Paid on Settled (NY)'!F14/SUM('4) Settled At Cost (NY)'!F14,'2) Nil Settled (NY)'!F14),"")</f>
        <v>28409.064877998608</v>
      </c>
      <c r="F63" s="8">
        <f>IFERROR('7) Paid on Settled (NY)'!G14/SUM('4) Settled At Cost (NY)'!G14,'2) Nil Settled (NY)'!G14),"")</f>
        <v>17758.46220671729</v>
      </c>
      <c r="G63" s="10">
        <f>IFERROR('7) Paid on Settled (NY)'!I14/SUM('4) Settled At Cost (NY)'!I14,'2) Nil Settled (NY)'!I14),"")</f>
        <v>68443.489748872351</v>
      </c>
      <c r="J63" s="102">
        <f t="shared" si="19"/>
        <v>2007</v>
      </c>
      <c r="K63" s="9">
        <f>IFERROR('7) Paid on Settled (NY)'!D14/'4) Settled At Cost (NY)'!D14,"")</f>
        <v>7009.3433333333332</v>
      </c>
      <c r="L63" s="8">
        <f>IFERROR('7) Paid on Settled (NY)'!E14/'4) Settled At Cost (NY)'!E14,"")</f>
        <v>25474.186008136716</v>
      </c>
      <c r="M63" s="8">
        <f>IFERROR('7) Paid on Settled (NY)'!F14/'4) Settled At Cost (NY)'!F14,"")</f>
        <v>42436.040661510415</v>
      </c>
      <c r="N63" s="8">
        <f>IFERROR('7) Paid on Settled (NY)'!G14/'4) Settled At Cost (NY)'!G14,"")</f>
        <v>28466.748406273407</v>
      </c>
      <c r="O63" s="10">
        <f>IFERROR('7) Paid on Settled (NY)'!I14/'4) Settled At Cost (NY)'!I14,"")</f>
        <v>90705.386068574779</v>
      </c>
      <c r="R63" s="110"/>
      <c r="S63" s="114"/>
      <c r="T63" s="114"/>
      <c r="U63" s="114"/>
      <c r="V63" s="114"/>
      <c r="W63" s="114"/>
      <c r="Z63" s="110"/>
      <c r="AA63" s="114"/>
      <c r="AB63" s="114"/>
      <c r="AC63" s="114"/>
      <c r="AD63" s="114"/>
      <c r="AE63" s="114"/>
      <c r="AH63" s="110"/>
      <c r="AI63" s="114"/>
      <c r="AJ63" s="114"/>
      <c r="AK63" s="114"/>
      <c r="AL63" s="114"/>
      <c r="AM63" s="114"/>
      <c r="AN63" s="33"/>
      <c r="AO63" s="116"/>
      <c r="AP63" s="116"/>
      <c r="AQ63" s="116"/>
      <c r="AR63" s="116"/>
      <c r="AS63" s="116"/>
    </row>
    <row r="64" spans="2:45" x14ac:dyDescent="0.2">
      <c r="B64" s="102">
        <f t="shared" si="18"/>
        <v>2008</v>
      </c>
      <c r="C64" s="9">
        <f>IFERROR('7) Paid on Settled (NY)'!D15/SUM('4) Settled At Cost (NY)'!D15,'2) Nil Settled (NY)'!D15),"")</f>
        <v>2952.9809153333335</v>
      </c>
      <c r="D64" s="8">
        <f>IFERROR('7) Paid on Settled (NY)'!E15/SUM('4) Settled At Cost (NY)'!E15,'2) Nil Settled (NY)'!E15),"")</f>
        <v>16482.565061436631</v>
      </c>
      <c r="E64" s="8">
        <f>IFERROR('7) Paid on Settled (NY)'!F15/SUM('4) Settled At Cost (NY)'!F15,'2) Nil Settled (NY)'!F15),"")</f>
        <v>22753.673582435898</v>
      </c>
      <c r="F64" s="8">
        <f>IFERROR('7) Paid on Settled (NY)'!G15/SUM('4) Settled At Cost (NY)'!G15,'2) Nil Settled (NY)'!G15),"")</f>
        <v>17012.907079505421</v>
      </c>
      <c r="G64" s="10">
        <f>IFERROR('7) Paid on Settled (NY)'!I15/SUM('4) Settled At Cost (NY)'!I15,'2) Nil Settled (NY)'!I15),"")</f>
        <v>70260.790625363137</v>
      </c>
      <c r="J64" s="102">
        <f t="shared" si="19"/>
        <v>2008</v>
      </c>
      <c r="K64" s="9">
        <f>IFERROR('7) Paid on Settled (NY)'!D15/'4) Settled At Cost (NY)'!D15,"")</f>
        <v>6152.0435736111112</v>
      </c>
      <c r="L64" s="8">
        <f>IFERROR('7) Paid on Settled (NY)'!E15/'4) Settled At Cost (NY)'!E15,"")</f>
        <v>27009.836345341395</v>
      </c>
      <c r="M64" s="8">
        <f>IFERROR('7) Paid on Settled (NY)'!F15/'4) Settled At Cost (NY)'!F15,"")</f>
        <v>40244.592730839002</v>
      </c>
      <c r="N64" s="8">
        <f>IFERROR('7) Paid on Settled (NY)'!G15/'4) Settled At Cost (NY)'!G15,"")</f>
        <v>27716.391665949228</v>
      </c>
      <c r="O64" s="10">
        <f>IFERROR('7) Paid on Settled (NY)'!I15/'4) Settled At Cost (NY)'!I15,"")</f>
        <v>91498.71142802971</v>
      </c>
      <c r="R64" s="110"/>
      <c r="S64" s="114"/>
      <c r="T64" s="114"/>
      <c r="U64" s="114"/>
      <c r="V64" s="114"/>
      <c r="W64" s="114"/>
      <c r="Z64" s="122"/>
      <c r="AA64" s="114"/>
      <c r="AB64" s="114"/>
      <c r="AC64" s="114"/>
      <c r="AD64" s="114"/>
      <c r="AE64" s="114"/>
      <c r="AH64" s="110"/>
      <c r="AI64" s="114"/>
      <c r="AJ64" s="114"/>
      <c r="AK64" s="114"/>
      <c r="AL64" s="114"/>
      <c r="AM64" s="114"/>
      <c r="AN64" s="33"/>
      <c r="AO64" s="116"/>
      <c r="AP64" s="116"/>
      <c r="AQ64" s="116"/>
      <c r="AR64" s="116"/>
      <c r="AS64" s="116"/>
    </row>
    <row r="65" spans="2:45" x14ac:dyDescent="0.2">
      <c r="B65" s="102">
        <f t="shared" si="18"/>
        <v>2009</v>
      </c>
      <c r="C65" s="9">
        <f>IFERROR('7) Paid on Settled (NY)'!D16/SUM('4) Settled At Cost (NY)'!D16,'2) Nil Settled (NY)'!D16),"")</f>
        <v>3600.5858456790124</v>
      </c>
      <c r="D65" s="8">
        <f>IFERROR('7) Paid on Settled (NY)'!E16/SUM('4) Settled At Cost (NY)'!E16,'2) Nil Settled (NY)'!E16),"")</f>
        <v>16710.322401921298</v>
      </c>
      <c r="E65" s="8">
        <f>IFERROR('7) Paid on Settled (NY)'!F16/SUM('4) Settled At Cost (NY)'!F16,'2) Nil Settled (NY)'!F16),"")</f>
        <v>27874.686361570744</v>
      </c>
      <c r="F65" s="8">
        <f>IFERROR('7) Paid on Settled (NY)'!G16/SUM('4) Settled At Cost (NY)'!G16,'2) Nil Settled (NY)'!G16),"")</f>
        <v>17917.384946780308</v>
      </c>
      <c r="G65" s="10">
        <f>IFERROR('7) Paid on Settled (NY)'!I16/SUM('4) Settled At Cost (NY)'!I16,'2) Nil Settled (NY)'!I16),"")</f>
        <v>68618.443082954604</v>
      </c>
      <c r="J65" s="102">
        <f t="shared" si="19"/>
        <v>2009</v>
      </c>
      <c r="K65" s="9">
        <f>IFERROR('7) Paid on Settled (NY)'!D16/'4) Settled At Cost (NY)'!D16,"")</f>
        <v>4860.7908916666665</v>
      </c>
      <c r="L65" s="8">
        <f>IFERROR('7) Paid on Settled (NY)'!E16/'4) Settled At Cost (NY)'!E16,"")</f>
        <v>27302.796057602118</v>
      </c>
      <c r="M65" s="8">
        <f>IFERROR('7) Paid on Settled (NY)'!F16/'4) Settled At Cost (NY)'!F16,"")</f>
        <v>46964.623081919199</v>
      </c>
      <c r="N65" s="8">
        <f>IFERROR('7) Paid on Settled (NY)'!G16/'4) Settled At Cost (NY)'!G16,"")</f>
        <v>28155.890630654769</v>
      </c>
      <c r="O65" s="10">
        <f>IFERROR('7) Paid on Settled (NY)'!I16/'4) Settled At Cost (NY)'!I16,"")</f>
        <v>90455.072900740488</v>
      </c>
      <c r="R65" s="110"/>
      <c r="S65" s="114"/>
      <c r="T65" s="114"/>
      <c r="U65" s="114"/>
      <c r="V65" s="114"/>
      <c r="W65" s="114"/>
      <c r="Z65" s="122"/>
      <c r="AA65" s="114"/>
      <c r="AB65" s="114"/>
      <c r="AC65" s="114"/>
      <c r="AD65" s="114"/>
      <c r="AE65" s="114"/>
      <c r="AH65" s="110"/>
      <c r="AI65" s="114"/>
      <c r="AJ65" s="114"/>
      <c r="AK65" s="114"/>
      <c r="AL65" s="114"/>
      <c r="AM65" s="114"/>
      <c r="AN65" s="33"/>
      <c r="AO65" s="116"/>
      <c r="AP65" s="116"/>
      <c r="AQ65" s="116"/>
      <c r="AR65" s="116"/>
      <c r="AS65" s="116"/>
    </row>
    <row r="66" spans="2:45" x14ac:dyDescent="0.2">
      <c r="B66" s="102">
        <f t="shared" si="18"/>
        <v>2010</v>
      </c>
      <c r="C66" s="9">
        <f>IFERROR('7) Paid on Settled (NY)'!D17/SUM('4) Settled At Cost (NY)'!D17,'2) Nil Settled (NY)'!D17),"")</f>
        <v>3152.5782844527362</v>
      </c>
      <c r="D66" s="8">
        <f>IFERROR('7) Paid on Settled (NY)'!E17/SUM('4) Settled At Cost (NY)'!E17,'2) Nil Settled (NY)'!E17),"")</f>
        <v>16172.718900046593</v>
      </c>
      <c r="E66" s="8">
        <f>IFERROR('7) Paid on Settled (NY)'!F17/SUM('4) Settled At Cost (NY)'!F17,'2) Nil Settled (NY)'!F17),"")</f>
        <v>27214.906517051288</v>
      </c>
      <c r="F66" s="8">
        <f>IFERROR('7) Paid on Settled (NY)'!G17/SUM('4) Settled At Cost (NY)'!G17,'2) Nil Settled (NY)'!G17),"")</f>
        <v>15274.730760318209</v>
      </c>
      <c r="G66" s="10">
        <f>IFERROR('7) Paid on Settled (NY)'!I17/SUM('4) Settled At Cost (NY)'!I17,'2) Nil Settled (NY)'!I17),"")</f>
        <v>71199.524313422284</v>
      </c>
      <c r="J66" s="102">
        <f t="shared" si="19"/>
        <v>2010</v>
      </c>
      <c r="K66" s="9">
        <f>IFERROR('7) Paid on Settled (NY)'!D17/'4) Settled At Cost (NY)'!D17,"")</f>
        <v>4912.1568618217052</v>
      </c>
      <c r="L66" s="8">
        <f>IFERROR('7) Paid on Settled (NY)'!E17/'4) Settled At Cost (NY)'!E17,"")</f>
        <v>27928.612500494255</v>
      </c>
      <c r="M66" s="8">
        <f>IFERROR('7) Paid on Settled (NY)'!F17/'4) Settled At Cost (NY)'!F17,"")</f>
        <v>45358.177528418812</v>
      </c>
      <c r="N66" s="8">
        <f>IFERROR('7) Paid on Settled (NY)'!G17/'4) Settled At Cost (NY)'!G17,"")</f>
        <v>25016.509511480908</v>
      </c>
      <c r="O66" s="10">
        <f>IFERROR('7) Paid on Settled (NY)'!I17/'4) Settled At Cost (NY)'!I17,"")</f>
        <v>95640.575772422453</v>
      </c>
      <c r="R66" s="110"/>
      <c r="S66" s="114"/>
      <c r="T66" s="114"/>
      <c r="U66" s="114"/>
      <c r="V66" s="114"/>
      <c r="W66" s="114"/>
      <c r="Z66" s="122"/>
      <c r="AA66" s="114"/>
      <c r="AB66" s="114"/>
      <c r="AC66" s="114"/>
      <c r="AD66" s="114"/>
      <c r="AE66" s="114"/>
      <c r="AH66" s="110"/>
      <c r="AI66" s="114"/>
      <c r="AJ66" s="114"/>
      <c r="AK66" s="114"/>
      <c r="AL66" s="114"/>
      <c r="AM66" s="114"/>
      <c r="AN66" s="33"/>
      <c r="AO66" s="116"/>
      <c r="AP66" s="116"/>
      <c r="AQ66" s="116"/>
      <c r="AR66" s="116"/>
      <c r="AS66" s="116"/>
    </row>
    <row r="67" spans="2:45" x14ac:dyDescent="0.2">
      <c r="B67" s="102">
        <f t="shared" si="18"/>
        <v>2011</v>
      </c>
      <c r="C67" s="9">
        <f>IFERROR('7) Paid on Settled (NY)'!D18/SUM('4) Settled At Cost (NY)'!D18,'2) Nil Settled (NY)'!D18),"")</f>
        <v>2761.0497995555552</v>
      </c>
      <c r="D67" s="8">
        <f>IFERROR('7) Paid on Settled (NY)'!E18/SUM('4) Settled At Cost (NY)'!E18,'2) Nil Settled (NY)'!E18),"")</f>
        <v>16216.128100309576</v>
      </c>
      <c r="E67" s="8">
        <f>IFERROR('7) Paid on Settled (NY)'!F18/SUM('4) Settled At Cost (NY)'!F18,'2) Nil Settled (NY)'!F18),"")</f>
        <v>25229.27010031974</v>
      </c>
      <c r="F67" s="8">
        <f>IFERROR('7) Paid on Settled (NY)'!G18/SUM('4) Settled At Cost (NY)'!G18,'2) Nil Settled (NY)'!G18),"")</f>
        <v>19094.667760548353</v>
      </c>
      <c r="G67" s="10">
        <f>IFERROR('7) Paid on Settled (NY)'!I18/SUM('4) Settled At Cost (NY)'!I18,'2) Nil Settled (NY)'!I18),"")</f>
        <v>69144.078596241365</v>
      </c>
      <c r="J67" s="102">
        <f t="shared" si="19"/>
        <v>2011</v>
      </c>
      <c r="K67" s="9">
        <f>IFERROR('7) Paid on Settled (NY)'!D18/'4) Settled At Cost (NY)'!D18,"")</f>
        <v>4501.7116297101447</v>
      </c>
      <c r="L67" s="8">
        <f>IFERROR('7) Paid on Settled (NY)'!E18/'4) Settled At Cost (NY)'!E18,"")</f>
        <v>27634.461194196807</v>
      </c>
      <c r="M67" s="8">
        <f>IFERROR('7) Paid on Settled (NY)'!F18/'4) Settled At Cost (NY)'!F18,"")</f>
        <v>41096.115749348952</v>
      </c>
      <c r="N67" s="8">
        <f>IFERROR('7) Paid on Settled (NY)'!G18/'4) Settled At Cost (NY)'!G18,"")</f>
        <v>29601.532684066166</v>
      </c>
      <c r="O67" s="10">
        <f>IFERROR('7) Paid on Settled (NY)'!I18/'4) Settled At Cost (NY)'!I18,"")</f>
        <v>93176.280690267653</v>
      </c>
      <c r="R67" s="110"/>
      <c r="S67" s="114"/>
      <c r="T67" s="114"/>
      <c r="U67" s="114"/>
      <c r="V67" s="114"/>
      <c r="W67" s="114"/>
      <c r="Z67" s="122"/>
      <c r="AA67" s="114"/>
      <c r="AB67" s="114"/>
      <c r="AC67" s="114"/>
      <c r="AD67" s="114"/>
      <c r="AE67" s="114"/>
      <c r="AH67" s="110"/>
      <c r="AI67" s="114"/>
      <c r="AJ67" s="114"/>
      <c r="AK67" s="114"/>
      <c r="AL67" s="114"/>
      <c r="AM67" s="114"/>
      <c r="AN67" s="33"/>
      <c r="AO67" s="116"/>
      <c r="AP67" s="116"/>
      <c r="AQ67" s="116"/>
      <c r="AR67" s="116"/>
      <c r="AS67" s="116"/>
    </row>
    <row r="68" spans="2:45" x14ac:dyDescent="0.2">
      <c r="B68" s="102">
        <f t="shared" si="18"/>
        <v>2012</v>
      </c>
      <c r="C68" s="9">
        <f>IFERROR('7) Paid on Settled (NY)'!D19/SUM('4) Settled At Cost (NY)'!D19,'2) Nil Settled (NY)'!D19),"")</f>
        <v>3602.1924725917429</v>
      </c>
      <c r="D68" s="8">
        <f>IFERROR('7) Paid on Settled (NY)'!E19/SUM('4) Settled At Cost (NY)'!E19,'2) Nil Settled (NY)'!E19),"")</f>
        <v>15335.284129533942</v>
      </c>
      <c r="E68" s="8">
        <f>IFERROR('7) Paid on Settled (NY)'!F19/SUM('4) Settled At Cost (NY)'!F19,'2) Nil Settled (NY)'!F19),"")</f>
        <v>25106.456416210051</v>
      </c>
      <c r="F68" s="8">
        <f>IFERROR('7) Paid on Settled (NY)'!G19/SUM('4) Settled At Cost (NY)'!G19,'2) Nil Settled (NY)'!G19),"")</f>
        <v>18802.376091373266</v>
      </c>
      <c r="G68" s="10">
        <f>IFERROR('7) Paid on Settled (NY)'!I19/SUM('4) Settled At Cost (NY)'!I19,'2) Nil Settled (NY)'!I19),"")</f>
        <v>67066.784711782908</v>
      </c>
      <c r="J68" s="102">
        <f t="shared" si="19"/>
        <v>2012</v>
      </c>
      <c r="K68" s="9">
        <f>IFERROR('7) Paid on Settled (NY)'!D19/'4) Settled At Cost (NY)'!D19,"")</f>
        <v>5066.3094130645159</v>
      </c>
      <c r="L68" s="8">
        <f>IFERROR('7) Paid on Settled (NY)'!E19/'4) Settled At Cost (NY)'!E19,"")</f>
        <v>25807.204494202899</v>
      </c>
      <c r="M68" s="8">
        <f>IFERROR('7) Paid on Settled (NY)'!F19/'4) Settled At Cost (NY)'!F19,"")</f>
        <v>46399.273883122369</v>
      </c>
      <c r="N68" s="8">
        <f>IFERROR('7) Paid on Settled (NY)'!G19/'4) Settled At Cost (NY)'!G19,"")</f>
        <v>28121.09757525563</v>
      </c>
      <c r="O68" s="10">
        <f>IFERROR('7) Paid on Settled (NY)'!I19/'4) Settled At Cost (NY)'!I19,"")</f>
        <v>93750.003692884522</v>
      </c>
      <c r="R68" s="110"/>
      <c r="S68" s="114"/>
      <c r="T68" s="114"/>
      <c r="U68" s="114"/>
      <c r="V68" s="114"/>
      <c r="W68" s="114"/>
      <c r="Z68" s="122"/>
      <c r="AA68" s="114"/>
      <c r="AB68" s="114"/>
      <c r="AC68" s="114"/>
      <c r="AD68" s="114"/>
      <c r="AE68" s="114"/>
      <c r="AH68" s="110"/>
      <c r="AI68" s="114"/>
      <c r="AJ68" s="114"/>
      <c r="AK68" s="114"/>
      <c r="AL68" s="114"/>
      <c r="AM68" s="114"/>
      <c r="AN68" s="33"/>
      <c r="AO68" s="116"/>
      <c r="AP68" s="116"/>
      <c r="AQ68" s="116"/>
      <c r="AR68" s="116"/>
      <c r="AS68" s="116"/>
    </row>
    <row r="69" spans="2:45" x14ac:dyDescent="0.2">
      <c r="B69" s="102">
        <f t="shared" si="18"/>
        <v>2013</v>
      </c>
      <c r="C69" s="9">
        <f>IFERROR('7) Paid on Settled (NY)'!D20/SUM('4) Settled At Cost (NY)'!D20,'2) Nil Settled (NY)'!D20),"")</f>
        <v>4648.7713501157405</v>
      </c>
      <c r="D69" s="8">
        <f>IFERROR('7) Paid on Settled (NY)'!E20/SUM('4) Settled At Cost (NY)'!E20,'2) Nil Settled (NY)'!E20),"")</f>
        <v>13343.117056036168</v>
      </c>
      <c r="E69" s="8">
        <f>IFERROR('7) Paid on Settled (NY)'!F20/SUM('4) Settled At Cost (NY)'!F20,'2) Nil Settled (NY)'!F20),"")</f>
        <v>19341.869900879628</v>
      </c>
      <c r="F69" s="8">
        <f>IFERROR('7) Paid on Settled (NY)'!G20/SUM('4) Settled At Cost (NY)'!G20,'2) Nil Settled (NY)'!G20),"")</f>
        <v>17284.344317822382</v>
      </c>
      <c r="G69" s="10">
        <f>IFERROR('7) Paid on Settled (NY)'!I20/SUM('4) Settled At Cost (NY)'!I20,'2) Nil Settled (NY)'!I20),"")</f>
        <v>67354.688602188457</v>
      </c>
      <c r="J69" s="102">
        <f t="shared" si="19"/>
        <v>2013</v>
      </c>
      <c r="K69" s="9">
        <f>IFERROR('7) Paid on Settled (NY)'!D20/'4) Settled At Cost (NY)'!D20,"")</f>
        <v>6784.6933217905398</v>
      </c>
      <c r="L69" s="8">
        <f>IFERROR('7) Paid on Settled (NY)'!E20/'4) Settled At Cost (NY)'!E20,"")</f>
        <v>25454.561768438231</v>
      </c>
      <c r="M69" s="8">
        <f>IFERROR('7) Paid on Settled (NY)'!F20/'4) Settled At Cost (NY)'!F20,"")</f>
        <v>35167.036183417506</v>
      </c>
      <c r="N69" s="8">
        <f>IFERROR('7) Paid on Settled (NY)'!G20/'4) Settled At Cost (NY)'!G20,"")</f>
        <v>27031.451729927696</v>
      </c>
      <c r="O69" s="10">
        <f>IFERROR('7) Paid on Settled (NY)'!I20/'4) Settled At Cost (NY)'!I20,"")</f>
        <v>96195.95224402046</v>
      </c>
      <c r="R69" s="110"/>
      <c r="S69" s="114"/>
      <c r="T69" s="114"/>
      <c r="U69" s="114"/>
      <c r="V69" s="114"/>
      <c r="W69" s="114"/>
      <c r="Z69" s="122"/>
      <c r="AA69" s="114"/>
      <c r="AB69" s="114"/>
      <c r="AC69" s="114"/>
      <c r="AD69" s="114"/>
      <c r="AE69" s="114"/>
      <c r="AH69" s="110"/>
      <c r="AI69" s="114"/>
      <c r="AJ69" s="114"/>
      <c r="AK69" s="114"/>
      <c r="AL69" s="114"/>
      <c r="AM69" s="114"/>
      <c r="AN69" s="33"/>
      <c r="AO69" s="116"/>
      <c r="AP69" s="116"/>
      <c r="AQ69" s="116"/>
      <c r="AR69" s="116"/>
      <c r="AS69" s="116"/>
    </row>
    <row r="70" spans="2:45" x14ac:dyDescent="0.2">
      <c r="B70" s="102">
        <f t="shared" si="18"/>
        <v>2014</v>
      </c>
      <c r="C70" s="9">
        <f>IFERROR('7) Paid on Settled (NY)'!D21/SUM('4) Settled At Cost (NY)'!D21,'2) Nil Settled (NY)'!D21),"")</f>
        <v>5330.1979669491529</v>
      </c>
      <c r="D70" s="8">
        <f>IFERROR('7) Paid on Settled (NY)'!E21/SUM('4) Settled At Cost (NY)'!E21,'2) Nil Settled (NY)'!E21),"")</f>
        <v>11267.807558133652</v>
      </c>
      <c r="E70" s="8">
        <f>IFERROR('7) Paid on Settled (NY)'!F21/SUM('4) Settled At Cost (NY)'!F21,'2) Nil Settled (NY)'!F21),"")</f>
        <v>20110.539331499538</v>
      </c>
      <c r="F70" s="8">
        <f>IFERROR('7) Paid on Settled (NY)'!G21/SUM('4) Settled At Cost (NY)'!G21,'2) Nil Settled (NY)'!G21),"")</f>
        <v>14611.501936826862</v>
      </c>
      <c r="G70" s="10">
        <f>IFERROR('7) Paid on Settled (NY)'!I21/SUM('4) Settled At Cost (NY)'!I21,'2) Nil Settled (NY)'!I21),"")</f>
        <v>61780.006002434915</v>
      </c>
      <c r="J70" s="102">
        <f t="shared" si="19"/>
        <v>2014</v>
      </c>
      <c r="K70" s="9">
        <f>IFERROR('7) Paid on Settled (NY)'!D21/'4) Settled At Cost (NY)'!D21,"")</f>
        <v>7961.5615202531653</v>
      </c>
      <c r="L70" s="8">
        <f>IFERROR('7) Paid on Settled (NY)'!E21/'4) Settled At Cost (NY)'!E21,"")</f>
        <v>21139.752388916422</v>
      </c>
      <c r="M70" s="8">
        <f>IFERROR('7) Paid on Settled (NY)'!F21/'4) Settled At Cost (NY)'!F21,"")</f>
        <v>37024.018564145299</v>
      </c>
      <c r="N70" s="8">
        <f>IFERROR('7) Paid on Settled (NY)'!G21/'4) Settled At Cost (NY)'!G21,"")</f>
        <v>24022.299794444163</v>
      </c>
      <c r="O70" s="10">
        <f>IFERROR('7) Paid on Settled (NY)'!I21/'4) Settled At Cost (NY)'!I21,"")</f>
        <v>91851.495099242224</v>
      </c>
      <c r="R70" s="110"/>
      <c r="S70" s="114"/>
      <c r="T70" s="114"/>
      <c r="U70" s="114"/>
      <c r="V70" s="114"/>
      <c r="W70" s="114"/>
      <c r="Z70" s="122"/>
      <c r="AA70" s="114"/>
      <c r="AB70" s="114"/>
      <c r="AC70" s="114"/>
      <c r="AD70" s="114"/>
      <c r="AE70" s="114"/>
      <c r="AH70" s="110"/>
      <c r="AI70" s="114"/>
      <c r="AJ70" s="114"/>
      <c r="AK70" s="114"/>
      <c r="AL70" s="114"/>
      <c r="AM70" s="114"/>
      <c r="AN70" s="33"/>
      <c r="AO70" s="116"/>
      <c r="AP70" s="116"/>
      <c r="AQ70" s="116"/>
      <c r="AR70" s="116"/>
      <c r="AS70" s="116"/>
    </row>
    <row r="71" spans="2:45" x14ac:dyDescent="0.2">
      <c r="B71" s="102">
        <f t="shared" si="18"/>
        <v>2015</v>
      </c>
      <c r="C71" s="9">
        <f>IFERROR('7) Paid on Settled (NY)'!D22/SUM('4) Settled At Cost (NY)'!D22,'2) Nil Settled (NY)'!D22),"")</f>
        <v>4621.87774092775</v>
      </c>
      <c r="D71" s="8">
        <f>IFERROR('7) Paid on Settled (NY)'!E22/SUM('4) Settled At Cost (NY)'!E22,'2) Nil Settled (NY)'!E22),"")</f>
        <v>12335.900562913683</v>
      </c>
      <c r="E71" s="8">
        <f>IFERROR('7) Paid on Settled (NY)'!F22/SUM('4) Settled At Cost (NY)'!F22,'2) Nil Settled (NY)'!F22),"")</f>
        <v>14281.497157388891</v>
      </c>
      <c r="F71" s="8">
        <f>IFERROR('7) Paid on Settled (NY)'!G22/SUM('4) Settled At Cost (NY)'!G22,'2) Nil Settled (NY)'!G22),"")</f>
        <v>12967.471765886456</v>
      </c>
      <c r="G71" s="10">
        <f>IFERROR('7) Paid on Settled (NY)'!I22/SUM('4) Settled At Cost (NY)'!I22,'2) Nil Settled (NY)'!I22),"")</f>
        <v>60113.456020624006</v>
      </c>
      <c r="J71" s="102">
        <f t="shared" si="19"/>
        <v>2015</v>
      </c>
      <c r="K71" s="9">
        <f>IFERROR('7) Paid on Settled (NY)'!D22/'4) Settled At Cost (NY)'!D22,"")</f>
        <v>7505.9294512666656</v>
      </c>
      <c r="L71" s="8">
        <f>IFERROR('7) Paid on Settled (NY)'!E22/'4) Settled At Cost (NY)'!E22,"")</f>
        <v>24008.316434196549</v>
      </c>
      <c r="M71" s="8">
        <f>IFERROR('7) Paid on Settled (NY)'!F22/'4) Settled At Cost (NY)'!F22,"")</f>
        <v>31046.732950845417</v>
      </c>
      <c r="N71" s="8">
        <f>IFERROR('7) Paid on Settled (NY)'!G22/'4) Settled At Cost (NY)'!G22,"")</f>
        <v>21844.532974748327</v>
      </c>
      <c r="O71" s="10">
        <f>IFERROR('7) Paid on Settled (NY)'!I22/'4) Settled At Cost (NY)'!I22,"")</f>
        <v>92176.588649425423</v>
      </c>
      <c r="R71" s="110"/>
      <c r="S71" s="114"/>
      <c r="T71" s="114"/>
      <c r="U71" s="114"/>
      <c r="V71" s="114"/>
      <c r="W71" s="114"/>
      <c r="Z71" s="122"/>
      <c r="AA71" s="114"/>
      <c r="AB71" s="114"/>
      <c r="AC71" s="114"/>
      <c r="AD71" s="114"/>
      <c r="AE71" s="114"/>
      <c r="AH71" s="110"/>
      <c r="AI71" s="114"/>
      <c r="AJ71" s="114"/>
      <c r="AK71" s="114"/>
      <c r="AL71" s="114"/>
      <c r="AM71" s="114"/>
      <c r="AN71" s="33"/>
      <c r="AO71" s="116"/>
      <c r="AP71" s="116"/>
      <c r="AQ71" s="116"/>
      <c r="AR71" s="116"/>
      <c r="AS71" s="116"/>
    </row>
    <row r="72" spans="2:45" x14ac:dyDescent="0.2">
      <c r="B72" s="102">
        <f t="shared" si="18"/>
        <v>2016</v>
      </c>
      <c r="C72" s="9">
        <f>IFERROR('7) Paid on Settled (NY)'!D23/SUM('4) Settled At Cost (NY)'!D23,'2) Nil Settled (NY)'!D23),"")</f>
        <v>4915.8362020553059</v>
      </c>
      <c r="D72" s="8">
        <f>IFERROR('7) Paid on Settled (NY)'!E23/SUM('4) Settled At Cost (NY)'!E23,'2) Nil Settled (NY)'!E23),"")</f>
        <v>10265.33691424049</v>
      </c>
      <c r="E72" s="8">
        <f>IFERROR('7) Paid on Settled (NY)'!F23/SUM('4) Settled At Cost (NY)'!F23,'2) Nil Settled (NY)'!F23),"")</f>
        <v>20349.595176085069</v>
      </c>
      <c r="F72" s="8">
        <f>IFERROR('7) Paid on Settled (NY)'!G23/SUM('4) Settled At Cost (NY)'!G23,'2) Nil Settled (NY)'!G23),"")</f>
        <v>14303.690009286414</v>
      </c>
      <c r="G72" s="10">
        <f>IFERROR('7) Paid on Settled (NY)'!I23/SUM('4) Settled At Cost (NY)'!I23,'2) Nil Settled (NY)'!I23),"")</f>
        <v>50938.080570083621</v>
      </c>
      <c r="J72" s="102">
        <f t="shared" si="19"/>
        <v>2016</v>
      </c>
      <c r="K72" s="9">
        <f>IFERROR('7) Paid on Settled (NY)'!D23/'4) Settled At Cost (NY)'!D23,"")</f>
        <v>8700.2497861772481</v>
      </c>
      <c r="L72" s="8">
        <f>IFERROR('7) Paid on Settled (NY)'!E23/'4) Settled At Cost (NY)'!E23,"")</f>
        <v>21657.728623219551</v>
      </c>
      <c r="M72" s="8">
        <f>IFERROR('7) Paid on Settled (NY)'!F23/'4) Settled At Cost (NY)'!F23,"")</f>
        <v>47073.762335040155</v>
      </c>
      <c r="N72" s="8">
        <f>IFERROR('7) Paid on Settled (NY)'!G23/'4) Settled At Cost (NY)'!G23,"")</f>
        <v>27248.929012104287</v>
      </c>
      <c r="O72" s="10">
        <f>IFERROR('7) Paid on Settled (NY)'!I23/'4) Settled At Cost (NY)'!I23,"")</f>
        <v>86879.6702951966</v>
      </c>
      <c r="R72" s="110"/>
      <c r="S72" s="114"/>
      <c r="T72" s="114"/>
      <c r="U72" s="114"/>
      <c r="V72" s="114"/>
      <c r="W72" s="114"/>
      <c r="Z72" s="122"/>
      <c r="AA72" s="114"/>
      <c r="AB72" s="114"/>
      <c r="AC72" s="114"/>
      <c r="AD72" s="114"/>
      <c r="AE72" s="114"/>
      <c r="AH72" s="110"/>
      <c r="AI72" s="114"/>
      <c r="AJ72" s="114"/>
      <c r="AK72" s="114"/>
      <c r="AL72" s="114"/>
      <c r="AM72" s="114"/>
      <c r="AN72" s="33"/>
      <c r="AO72" s="116"/>
      <c r="AP72" s="116"/>
      <c r="AQ72" s="116"/>
      <c r="AR72" s="116"/>
      <c r="AS72" s="116"/>
    </row>
    <row r="73" spans="2:45" x14ac:dyDescent="0.2">
      <c r="B73" s="102">
        <f t="shared" si="18"/>
        <v>2017</v>
      </c>
      <c r="C73" s="9">
        <f>IFERROR('7) Paid on Settled (NY)'!D24/SUM('4) Settled At Cost (NY)'!D24,'2) Nil Settled (NY)'!D24),"")</f>
        <v>3875.3722322378721</v>
      </c>
      <c r="D73" s="8">
        <f>IFERROR('7) Paid on Settled (NY)'!E24/SUM('4) Settled At Cost (NY)'!E24,'2) Nil Settled (NY)'!E24),"")</f>
        <v>5082.0044649184701</v>
      </c>
      <c r="E73" s="8">
        <f>IFERROR('7) Paid on Settled (NY)'!F24/SUM('4) Settled At Cost (NY)'!F24,'2) Nil Settled (NY)'!F24),"")</f>
        <v>8187.0673462264149</v>
      </c>
      <c r="F73" s="8">
        <f>IFERROR('7) Paid on Settled (NY)'!G24/SUM('4) Settled At Cost (NY)'!G24,'2) Nil Settled (NY)'!G24),"")</f>
        <v>7411.7273839843738</v>
      </c>
      <c r="G73" s="10">
        <f>IFERROR('7) Paid on Settled (NY)'!I24/SUM('4) Settled At Cost (NY)'!I24,'2) Nil Settled (NY)'!I24),"")</f>
        <v>33260.051315005054</v>
      </c>
      <c r="J73" s="102">
        <f t="shared" si="19"/>
        <v>2017</v>
      </c>
      <c r="K73" s="9">
        <f>IFERROR('7) Paid on Settled (NY)'!D24/'4) Settled At Cost (NY)'!D24,"")</f>
        <v>5813.0583483568089</v>
      </c>
      <c r="L73" s="8">
        <f>IFERROR('7) Paid on Settled (NY)'!E24/'4) Settled At Cost (NY)'!E24,"")</f>
        <v>13348.302866716236</v>
      </c>
      <c r="M73" s="8">
        <f>IFERROR('7) Paid on Settled (NY)'!F24/'4) Settled At Cost (NY)'!F24,"")</f>
        <v>24795.118248571427</v>
      </c>
      <c r="N73" s="8">
        <f>IFERROR('7) Paid on Settled (NY)'!G24/'4) Settled At Cost (NY)'!G24,"")</f>
        <v>16356.915606034481</v>
      </c>
      <c r="O73" s="10">
        <f>IFERROR('7) Paid on Settled (NY)'!I24/'4) Settled At Cost (NY)'!I24,"")</f>
        <v>63365.54106198901</v>
      </c>
      <c r="R73" s="110"/>
      <c r="S73" s="114"/>
      <c r="T73" s="114"/>
      <c r="U73" s="114"/>
      <c r="V73" s="114"/>
      <c r="W73" s="114"/>
      <c r="Z73" s="110"/>
      <c r="AA73" s="114"/>
      <c r="AB73" s="114"/>
      <c r="AC73" s="114"/>
      <c r="AD73" s="114"/>
      <c r="AE73" s="114"/>
      <c r="AH73" s="110"/>
      <c r="AI73" s="114"/>
      <c r="AJ73" s="114"/>
      <c r="AK73" s="114"/>
      <c r="AL73" s="114"/>
      <c r="AM73" s="114"/>
      <c r="AN73" s="33"/>
      <c r="AO73" s="116"/>
      <c r="AP73" s="116"/>
      <c r="AQ73" s="116"/>
      <c r="AR73" s="116"/>
      <c r="AS73" s="116"/>
    </row>
    <row r="74" spans="2:45" x14ac:dyDescent="0.2">
      <c r="B74" s="106">
        <f t="shared" si="18"/>
        <v>2018</v>
      </c>
      <c r="C74" s="11">
        <f>IFERROR('7) Paid on Settled (NY)'!D25/SUM('4) Settled At Cost (NY)'!D25,'2) Nil Settled (NY)'!D25),"")</f>
        <v>907.95320451182738</v>
      </c>
      <c r="D74" s="12">
        <f>IFERROR('7) Paid on Settled (NY)'!E25/SUM('4) Settled At Cost (NY)'!E25,'2) Nil Settled (NY)'!E25),"")</f>
        <v>3034.8333573478826</v>
      </c>
      <c r="E74" s="12">
        <f>IFERROR('7) Paid on Settled (NY)'!F25/SUM('4) Settled At Cost (NY)'!F25,'2) Nil Settled (NY)'!F25),"")</f>
        <v>4452.2426166582918</v>
      </c>
      <c r="F74" s="12">
        <f>IFERROR('7) Paid on Settled (NY)'!G25/SUM('4) Settled At Cost (NY)'!G25,'2) Nil Settled (NY)'!G25),"")</f>
        <v>2240.095980725725</v>
      </c>
      <c r="G74" s="13">
        <f>IFERROR('7) Paid on Settled (NY)'!I25/SUM('4) Settled At Cost (NY)'!I25,'2) Nil Settled (NY)'!I25),"")</f>
        <v>10644.740871407965</v>
      </c>
      <c r="J74" s="106">
        <f t="shared" si="19"/>
        <v>2018</v>
      </c>
      <c r="K74" s="11">
        <f>IFERROR('7) Paid on Settled (NY)'!D25/'4) Settled At Cost (NY)'!D25,"")</f>
        <v>1190.3187098333335</v>
      </c>
      <c r="L74" s="12">
        <f>IFERROR('7) Paid on Settled (NY)'!E25/'4) Settled At Cost (NY)'!E25,"")</f>
        <v>5206.8945941798938</v>
      </c>
      <c r="M74" s="12">
        <f>IFERROR('7) Paid on Settled (NY)'!F25/'4) Settled At Cost (NY)'!F25,"")</f>
        <v>7833.7425350574704</v>
      </c>
      <c r="N74" s="12">
        <f>IFERROR('7) Paid on Settled (NY)'!G25/'4) Settled At Cost (NY)'!G25,"")</f>
        <v>4219.1853030637249</v>
      </c>
      <c r="O74" s="13">
        <f>IFERROR('7) Paid on Settled (NY)'!I25/'4) Settled At Cost (NY)'!I25,"")</f>
        <v>16521.535421275137</v>
      </c>
      <c r="R74" s="110"/>
      <c r="S74" s="114"/>
      <c r="T74" s="114"/>
      <c r="U74" s="114"/>
      <c r="V74" s="114"/>
      <c r="W74" s="114"/>
      <c r="Z74" s="110"/>
      <c r="AA74" s="114"/>
      <c r="AB74" s="114"/>
      <c r="AC74" s="114"/>
      <c r="AD74" s="114"/>
      <c r="AE74" s="114"/>
      <c r="AH74" s="110"/>
      <c r="AI74" s="114"/>
      <c r="AJ74" s="114"/>
      <c r="AK74" s="114"/>
      <c r="AL74" s="114"/>
      <c r="AM74" s="114"/>
      <c r="AN74" s="33"/>
      <c r="AO74" s="116"/>
      <c r="AP74" s="116"/>
      <c r="AQ74" s="116"/>
      <c r="AR74" s="116"/>
      <c r="AS74" s="116"/>
    </row>
    <row r="75" spans="2:45" x14ac:dyDescent="0.2"/>
    <row r="76" spans="2:45" x14ac:dyDescent="0.2"/>
    <row r="77" spans="2:45" x14ac:dyDescent="0.2"/>
    <row r="78" spans="2:45" x14ac:dyDescent="0.2">
      <c r="B78" s="250" t="s">
        <v>36</v>
      </c>
      <c r="C78" s="251"/>
      <c r="D78" s="251"/>
      <c r="E78" s="251"/>
      <c r="F78" s="251"/>
      <c r="G78" s="252"/>
      <c r="J78" s="250" t="s">
        <v>35</v>
      </c>
      <c r="K78" s="251"/>
      <c r="L78" s="251"/>
      <c r="M78" s="251"/>
      <c r="N78" s="251"/>
      <c r="O78" s="252"/>
      <c r="R78" s="250" t="s">
        <v>37</v>
      </c>
      <c r="S78" s="251"/>
      <c r="T78" s="251"/>
      <c r="U78" s="251"/>
      <c r="V78" s="251"/>
      <c r="W78" s="252"/>
    </row>
    <row r="79" spans="2:45" ht="38.25" x14ac:dyDescent="0.2">
      <c r="B79" s="49" t="s">
        <v>17</v>
      </c>
      <c r="C79" s="93" t="s">
        <v>31</v>
      </c>
      <c r="D79" s="93" t="s">
        <v>2</v>
      </c>
      <c r="E79" s="93" t="s">
        <v>3</v>
      </c>
      <c r="F79" s="93" t="s">
        <v>7</v>
      </c>
      <c r="G79" s="101" t="s">
        <v>4</v>
      </c>
      <c r="J79" s="49" t="s">
        <v>17</v>
      </c>
      <c r="K79" s="93" t="s">
        <v>31</v>
      </c>
      <c r="L79" s="93" t="s">
        <v>2</v>
      </c>
      <c r="M79" s="93" t="s">
        <v>3</v>
      </c>
      <c r="N79" s="93" t="s">
        <v>7</v>
      </c>
      <c r="O79" s="101" t="s">
        <v>4</v>
      </c>
      <c r="R79" s="49" t="s">
        <v>17</v>
      </c>
      <c r="S79" s="93" t="s">
        <v>31</v>
      </c>
      <c r="T79" s="93" t="s">
        <v>2</v>
      </c>
      <c r="U79" s="93" t="s">
        <v>3</v>
      </c>
      <c r="V79" s="93" t="s">
        <v>7</v>
      </c>
      <c r="W79" s="101" t="s">
        <v>4</v>
      </c>
      <c r="Y79" s="120"/>
      <c r="AD79" s="120"/>
    </row>
    <row r="80" spans="2:45" x14ac:dyDescent="0.2">
      <c r="B80" s="102">
        <f>$B$5</f>
        <v>1999</v>
      </c>
      <c r="C80" s="9" t="str">
        <f>IFERROR('8) Paid on Settled (SY)'!D6/('5) Settled At Cost (SY)'!D6+'3) Nil Settled (SY)'!D6),"")</f>
        <v/>
      </c>
      <c r="D80" s="8">
        <f>IFERROR('8) Paid on Settled (SY)'!E6/('5) Settled At Cost (SY)'!E6+'3) Nil Settled (SY)'!E6),"")</f>
        <v>9855.6997206091437</v>
      </c>
      <c r="E80" s="8">
        <f>IFERROR('8) Paid on Settled (SY)'!F6/('5) Settled At Cost (SY)'!F6+'3) Nil Settled (SY)'!F6),"")</f>
        <v>16121.720909090909</v>
      </c>
      <c r="F80" s="8">
        <f>IFERROR('8) Paid on Settled (SY)'!G6/('5) Settled At Cost (SY)'!G6+'3) Nil Settled (SY)'!G6),"")</f>
        <v>17868.980000000003</v>
      </c>
      <c r="G80" s="10">
        <f>IFERROR('8) Paid on Settled (SY)'!I6/('5) Settled At Cost (SY)'!I6+'3) Nil Settled (SY)'!I6),"")</f>
        <v>26448.998014354067</v>
      </c>
      <c r="J80" s="102">
        <f>$B$5</f>
        <v>1999</v>
      </c>
      <c r="K80" s="9" t="str">
        <f>IFERROR('8) Paid on Settled (SY)'!D6/'5) Settled At Cost (SY)'!D6,"")</f>
        <v/>
      </c>
      <c r="L80" s="8">
        <f>IFERROR('8) Paid on Settled (SY)'!E6/'5) Settled At Cost (SY)'!E6,"")</f>
        <v>17521.24394774959</v>
      </c>
      <c r="M80" s="8">
        <f>IFERROR('8) Paid on Settled (SY)'!F6/'5) Settled At Cost (SY)'!F6,"")</f>
        <v>20863.403529411764</v>
      </c>
      <c r="N80" s="8">
        <f>IFERROR('8) Paid on Settled (SY)'!G6/'5) Settled At Cost (SY)'!G6,"")</f>
        <v>17868.980000000003</v>
      </c>
      <c r="O80" s="10">
        <f>IFERROR('8) Paid on Settled (SY)'!I6/'5) Settled At Cost (SY)'!I6,"")</f>
        <v>37350.27422297297</v>
      </c>
      <c r="R80" s="102">
        <f>$B$5</f>
        <v>1999</v>
      </c>
      <c r="S80" s="113" t="str">
        <f>IFERROR('3) Nil Settled (SY)'!D6/('5) Settled At Cost (SY)'!D6+'3) Nil Settled (SY)'!D6),"")</f>
        <v/>
      </c>
      <c r="T80" s="114">
        <f>IFERROR('3) Nil Settled (SY)'!E6/('5) Settled At Cost (SY)'!E6+'3) Nil Settled (SY)'!E6),"")</f>
        <v>0.4375</v>
      </c>
      <c r="U80" s="114">
        <f>IFERROR('3) Nil Settled (SY)'!F6/('5) Settled At Cost (SY)'!F6+'3) Nil Settled (SY)'!F6),"")</f>
        <v>0.22727272727272727</v>
      </c>
      <c r="V80" s="114">
        <f>IFERROR('3) Nil Settled (SY)'!G6/('5) Settled At Cost (SY)'!G6+'3) Nil Settled (SY)'!G6),"")</f>
        <v>0</v>
      </c>
      <c r="W80" s="115">
        <f>IFERROR('3) Nil Settled (SY)'!I6/('5) Settled At Cost (SY)'!I6+'3) Nil Settled (SY)'!I6),"")</f>
        <v>0.291866028708134</v>
      </c>
      <c r="Y80" s="120"/>
    </row>
    <row r="81" spans="2:27" x14ac:dyDescent="0.2">
      <c r="B81" s="102">
        <f t="shared" ref="B81:B97" si="20">B80+1</f>
        <v>2000</v>
      </c>
      <c r="C81" s="9" t="str">
        <f>IFERROR('8) Paid on Settled (SY)'!D7/('5) Settled At Cost (SY)'!D7+'3) Nil Settled (SY)'!D7),"")</f>
        <v/>
      </c>
      <c r="D81" s="8">
        <f>IFERROR('8) Paid on Settled (SY)'!E7/('5) Settled At Cost (SY)'!E7+'3) Nil Settled (SY)'!E7),"")</f>
        <v>7982.2750998407646</v>
      </c>
      <c r="E81" s="8">
        <f>IFERROR('8) Paid on Settled (SY)'!F7/('5) Settled At Cost (SY)'!F7+'3) Nil Settled (SY)'!F7),"")</f>
        <v>14907.349999999999</v>
      </c>
      <c r="F81" s="8">
        <f>IFERROR('8) Paid on Settled (SY)'!G7/('5) Settled At Cost (SY)'!G7+'3) Nil Settled (SY)'!G7),"")</f>
        <v>15627.413999999999</v>
      </c>
      <c r="G81" s="10">
        <f>IFERROR('8) Paid on Settled (SY)'!I7/('5) Settled At Cost (SY)'!I7+'3) Nil Settled (SY)'!I7),"")</f>
        <v>32132.219058295967</v>
      </c>
      <c r="J81" s="102">
        <f t="shared" ref="J81:J97" si="21">J80+1</f>
        <v>2000</v>
      </c>
      <c r="K81" s="9" t="str">
        <f>IFERROR('8) Paid on Settled (SY)'!D7/'5) Settled At Cost (SY)'!D7,"")</f>
        <v/>
      </c>
      <c r="L81" s="8">
        <f>IFERROR('8) Paid on Settled (SY)'!E7/'5) Settled At Cost (SY)'!E7,"")</f>
        <v>14429.497295865998</v>
      </c>
      <c r="M81" s="8">
        <f>IFERROR('8) Paid on Settled (SY)'!F7/'5) Settled At Cost (SY)'!F7,"")</f>
        <v>21231.680303030302</v>
      </c>
      <c r="N81" s="8">
        <f>IFERROR('8) Paid on Settled (SY)'!G7/'5) Settled At Cost (SY)'!G7,"")</f>
        <v>21310.11</v>
      </c>
      <c r="O81" s="10">
        <f>IFERROR('8) Paid on Settled (SY)'!I7/'5) Settled At Cost (SY)'!I7,"")</f>
        <v>44784.280312500006</v>
      </c>
      <c r="R81" s="102">
        <f t="shared" ref="R81:R97" si="22">R80+1</f>
        <v>2000</v>
      </c>
      <c r="S81" s="113" t="str">
        <f>IFERROR('3) Nil Settled (SY)'!D7/('5) Settled At Cost (SY)'!D7+'3) Nil Settled (SY)'!D7),"")</f>
        <v/>
      </c>
      <c r="T81" s="114">
        <f>IFERROR('3) Nil Settled (SY)'!E7/('5) Settled At Cost (SY)'!E7+'3) Nil Settled (SY)'!E7),"")</f>
        <v>0.44680851063829785</v>
      </c>
      <c r="U81" s="114">
        <f>IFERROR('3) Nil Settled (SY)'!F7/('5) Settled At Cost (SY)'!F7+'3) Nil Settled (SY)'!F7),"")</f>
        <v>0.2978723404255319</v>
      </c>
      <c r="V81" s="114">
        <f>IFERROR('3) Nil Settled (SY)'!G7/('5) Settled At Cost (SY)'!G7+'3) Nil Settled (SY)'!G7),"")</f>
        <v>0.26666666666666666</v>
      </c>
      <c r="W81" s="115">
        <f>IFERROR('3) Nil Settled (SY)'!I7/('5) Settled At Cost (SY)'!I7+'3) Nil Settled (SY)'!I7),"")</f>
        <v>0.28251121076233182</v>
      </c>
      <c r="Y81" s="120"/>
    </row>
    <row r="82" spans="2:27" x14ac:dyDescent="0.2">
      <c r="B82" s="102">
        <f t="shared" si="20"/>
        <v>2001</v>
      </c>
      <c r="C82" s="9" t="str">
        <f>IFERROR('8) Paid on Settled (SY)'!D8/('5) Settled At Cost (SY)'!D8+'3) Nil Settled (SY)'!D8),"")</f>
        <v/>
      </c>
      <c r="D82" s="8">
        <f>IFERROR('8) Paid on Settled (SY)'!E8/('5) Settled At Cost (SY)'!E8+'3) Nil Settled (SY)'!E8),"")</f>
        <v>8439.9975717302605</v>
      </c>
      <c r="E82" s="8">
        <f>IFERROR('8) Paid on Settled (SY)'!F8/('5) Settled At Cost (SY)'!F8+'3) Nil Settled (SY)'!F8),"")</f>
        <v>3577.135238095238</v>
      </c>
      <c r="F82" s="8">
        <f>IFERROR('8) Paid on Settled (SY)'!G8/('5) Settled At Cost (SY)'!G8+'3) Nil Settled (SY)'!G8),"")</f>
        <v>10517.2</v>
      </c>
      <c r="G82" s="10">
        <f>IFERROR('8) Paid on Settled (SY)'!I8/('5) Settled At Cost (SY)'!I8+'3) Nil Settled (SY)'!I8),"")</f>
        <v>31657.017938718665</v>
      </c>
      <c r="J82" s="102">
        <f t="shared" si="21"/>
        <v>2001</v>
      </c>
      <c r="K82" s="9" t="str">
        <f>IFERROR('8) Paid on Settled (SY)'!D8/'5) Settled At Cost (SY)'!D8,"")</f>
        <v/>
      </c>
      <c r="L82" s="8">
        <f>IFERROR('8) Paid on Settled (SY)'!E8/'5) Settled At Cost (SY)'!E8,"")</f>
        <v>20741.208607450477</v>
      </c>
      <c r="M82" s="8">
        <f>IFERROR('8) Paid on Settled (SY)'!F8/'5) Settled At Cost (SY)'!F8,"")</f>
        <v>5007.989333333333</v>
      </c>
      <c r="N82" s="8">
        <f>IFERROR('8) Paid on Settled (SY)'!G8/'5) Settled At Cost (SY)'!G8,"")</f>
        <v>20078.290909090909</v>
      </c>
      <c r="O82" s="10">
        <f>IFERROR('8) Paid on Settled (SY)'!I8/'5) Settled At Cost (SY)'!I8,"")</f>
        <v>54902.7509178744</v>
      </c>
      <c r="R82" s="102">
        <f t="shared" si="22"/>
        <v>2001</v>
      </c>
      <c r="S82" s="113" t="str">
        <f>IFERROR('3) Nil Settled (SY)'!D8/('5) Settled At Cost (SY)'!D8+'3) Nil Settled (SY)'!D8),"")</f>
        <v/>
      </c>
      <c r="T82" s="114">
        <f>IFERROR('3) Nil Settled (SY)'!E8/('5) Settled At Cost (SY)'!E8+'3) Nil Settled (SY)'!E8),"")</f>
        <v>0.59308072487644148</v>
      </c>
      <c r="U82" s="114">
        <f>IFERROR('3) Nil Settled (SY)'!F8/('5) Settled At Cost (SY)'!F8+'3) Nil Settled (SY)'!F8),"")</f>
        <v>0.2857142857142857</v>
      </c>
      <c r="V82" s="114">
        <f>IFERROR('3) Nil Settled (SY)'!G8/('5) Settled At Cost (SY)'!G8+'3) Nil Settled (SY)'!G8),"")</f>
        <v>0.47619047619047616</v>
      </c>
      <c r="W82" s="115">
        <f>IFERROR('3) Nil Settled (SY)'!I8/('5) Settled At Cost (SY)'!I8+'3) Nil Settled (SY)'!I8),"")</f>
        <v>0.42339832869080779</v>
      </c>
      <c r="Y82" s="120"/>
    </row>
    <row r="83" spans="2:27" x14ac:dyDescent="0.2">
      <c r="B83" s="102">
        <f t="shared" si="20"/>
        <v>2002</v>
      </c>
      <c r="C83" s="9" t="str">
        <f>IFERROR('8) Paid on Settled (SY)'!D9/('5) Settled At Cost (SY)'!D9+'3) Nil Settled (SY)'!D9),"")</f>
        <v/>
      </c>
      <c r="D83" s="8">
        <f>IFERROR('8) Paid on Settled (SY)'!E9/('5) Settled At Cost (SY)'!E9+'3) Nil Settled (SY)'!E9),"")</f>
        <v>9404.5607282608689</v>
      </c>
      <c r="E83" s="8">
        <f>IFERROR('8) Paid on Settled (SY)'!F9/('5) Settled At Cost (SY)'!F9+'3) Nil Settled (SY)'!F9),"")</f>
        <v>21518.532439024388</v>
      </c>
      <c r="F83" s="8">
        <f>IFERROR('8) Paid on Settled (SY)'!G9/('5) Settled At Cost (SY)'!G9+'3) Nil Settled (SY)'!G9),"")</f>
        <v>7764.1018421052631</v>
      </c>
      <c r="G83" s="10">
        <f>IFERROR('8) Paid on Settled (SY)'!I9/('5) Settled At Cost (SY)'!I9+'3) Nil Settled (SY)'!I9),"")</f>
        <v>40200.790294659295</v>
      </c>
      <c r="J83" s="102">
        <f t="shared" si="21"/>
        <v>2002</v>
      </c>
      <c r="K83" s="9" t="str">
        <f>IFERROR('8) Paid on Settled (SY)'!D9/'5) Settled At Cost (SY)'!D9,"")</f>
        <v/>
      </c>
      <c r="L83" s="8">
        <f>IFERROR('8) Paid on Settled (SY)'!E9/'5) Settled At Cost (SY)'!E9,"")</f>
        <v>17339.069879759518</v>
      </c>
      <c r="M83" s="8">
        <f>IFERROR('8) Paid on Settled (SY)'!F9/'5) Settled At Cost (SY)'!F9,"")</f>
        <v>29408.661</v>
      </c>
      <c r="N83" s="8">
        <f>IFERROR('8) Paid on Settled (SY)'!G9/'5) Settled At Cost (SY)'!G9,"")</f>
        <v>12827.646521739131</v>
      </c>
      <c r="O83" s="10">
        <f>IFERROR('8) Paid on Settled (SY)'!I9/'5) Settled At Cost (SY)'!I9,"")</f>
        <v>63089.679566473984</v>
      </c>
      <c r="R83" s="102">
        <f t="shared" si="22"/>
        <v>2002</v>
      </c>
      <c r="S83" s="113" t="str">
        <f>IFERROR('3) Nil Settled (SY)'!D9/('5) Settled At Cost (SY)'!D9+'3) Nil Settled (SY)'!D9),"")</f>
        <v/>
      </c>
      <c r="T83" s="114">
        <f>IFERROR('3) Nil Settled (SY)'!E9/('5) Settled At Cost (SY)'!E9+'3) Nil Settled (SY)'!E9),"")</f>
        <v>0.45760869565217394</v>
      </c>
      <c r="U83" s="114">
        <f>IFERROR('3) Nil Settled (SY)'!F9/('5) Settled At Cost (SY)'!F9+'3) Nil Settled (SY)'!F9),"")</f>
        <v>0.26829268292682928</v>
      </c>
      <c r="V83" s="114">
        <f>IFERROR('3) Nil Settled (SY)'!G9/('5) Settled At Cost (SY)'!G9+'3) Nil Settled (SY)'!G9),"")</f>
        <v>0.39473684210526316</v>
      </c>
      <c r="W83" s="115">
        <f>IFERROR('3) Nil Settled (SY)'!I9/('5) Settled At Cost (SY)'!I9+'3) Nil Settled (SY)'!I9),"")</f>
        <v>0.36279926335174956</v>
      </c>
      <c r="Y83" s="120"/>
    </row>
    <row r="84" spans="2:27" x14ac:dyDescent="0.2">
      <c r="B84" s="102">
        <f t="shared" si="20"/>
        <v>2003</v>
      </c>
      <c r="C84" s="9">
        <f>IFERROR('8) Paid on Settled (SY)'!D10/('5) Settled At Cost (SY)'!D10+'3) Nil Settled (SY)'!D10),"")</f>
        <v>5352.5150000000003</v>
      </c>
      <c r="D84" s="8">
        <f>IFERROR('8) Paid on Settled (SY)'!E10/('5) Settled At Cost (SY)'!E10+'3) Nil Settled (SY)'!E10),"")</f>
        <v>9912.3800124226527</v>
      </c>
      <c r="E84" s="8">
        <f>IFERROR('8) Paid on Settled (SY)'!F10/('5) Settled At Cost (SY)'!F10+'3) Nil Settled (SY)'!F10),"")</f>
        <v>19293.529545454548</v>
      </c>
      <c r="F84" s="8">
        <f>IFERROR('8) Paid on Settled (SY)'!G10/('5) Settled At Cost (SY)'!G10+'3) Nil Settled (SY)'!G10),"")</f>
        <v>8123.3034615384622</v>
      </c>
      <c r="G84" s="10">
        <f>IFERROR('8) Paid on Settled (SY)'!I10/('5) Settled At Cost (SY)'!I10+'3) Nil Settled (SY)'!I10),"")</f>
        <v>36333.388657407399</v>
      </c>
      <c r="J84" s="102">
        <f t="shared" si="21"/>
        <v>2003</v>
      </c>
      <c r="K84" s="9">
        <f>IFERROR('8) Paid on Settled (SY)'!D10/'5) Settled At Cost (SY)'!D10,"")</f>
        <v>7136.6866666666674</v>
      </c>
      <c r="L84" s="8">
        <f>IFERROR('8) Paid on Settled (SY)'!E10/'5) Settled At Cost (SY)'!E10,"")</f>
        <v>18150.288925336179</v>
      </c>
      <c r="M84" s="8">
        <f>IFERROR('8) Paid on Settled (SY)'!F10/'5) Settled At Cost (SY)'!F10,"")</f>
        <v>25987.203061224493</v>
      </c>
      <c r="N84" s="8">
        <f>IFERROR('8) Paid on Settled (SY)'!G10/'5) Settled At Cost (SY)'!G10,"")</f>
        <v>15840.441750000002</v>
      </c>
      <c r="O84" s="10">
        <f>IFERROR('8) Paid on Settled (SY)'!I10/'5) Settled At Cost (SY)'!I10,"")</f>
        <v>56057.2282142857</v>
      </c>
      <c r="R84" s="102">
        <f t="shared" si="22"/>
        <v>2003</v>
      </c>
      <c r="S84" s="113">
        <f>IFERROR('3) Nil Settled (SY)'!D10/('5) Settled At Cost (SY)'!D10+'3) Nil Settled (SY)'!D10),"")</f>
        <v>0.25</v>
      </c>
      <c r="T84" s="114">
        <f>IFERROR('3) Nil Settled (SY)'!E10/('5) Settled At Cost (SY)'!E10+'3) Nil Settled (SY)'!E10),"")</f>
        <v>0.45387205387205387</v>
      </c>
      <c r="U84" s="114">
        <f>IFERROR('3) Nil Settled (SY)'!F10/('5) Settled At Cost (SY)'!F10+'3) Nil Settled (SY)'!F10),"")</f>
        <v>0.25757575757575757</v>
      </c>
      <c r="V84" s="114">
        <f>IFERROR('3) Nil Settled (SY)'!G10/('5) Settled At Cost (SY)'!G10+'3) Nil Settled (SY)'!G10),"")</f>
        <v>0.48717948717948717</v>
      </c>
      <c r="W84" s="115">
        <f>IFERROR('3) Nil Settled (SY)'!I10/('5) Settled At Cost (SY)'!I10+'3) Nil Settled (SY)'!I10),"")</f>
        <v>0.35185185185185186</v>
      </c>
      <c r="Y84" s="120"/>
      <c r="AA84" s="123"/>
    </row>
    <row r="85" spans="2:27" x14ac:dyDescent="0.2">
      <c r="B85" s="102">
        <f t="shared" si="20"/>
        <v>2004</v>
      </c>
      <c r="C85" s="9">
        <f>IFERROR('8) Paid on Settled (SY)'!D11/('5) Settled At Cost (SY)'!D11+'3) Nil Settled (SY)'!D11),"")</f>
        <v>6308.7000000000007</v>
      </c>
      <c r="D85" s="8">
        <f>IFERROR('8) Paid on Settled (SY)'!E11/('5) Settled At Cost (SY)'!E11+'3) Nil Settled (SY)'!E11),"")</f>
        <v>9275.6287783107964</v>
      </c>
      <c r="E85" s="8">
        <f>IFERROR('8) Paid on Settled (SY)'!F11/('5) Settled At Cost (SY)'!F11+'3) Nil Settled (SY)'!F11),"")</f>
        <v>15237.534943820223</v>
      </c>
      <c r="F85" s="8">
        <f>IFERROR('8) Paid on Settled (SY)'!G11/('5) Settled At Cost (SY)'!G11+'3) Nil Settled (SY)'!G11),"")</f>
        <v>12716.47294520548</v>
      </c>
      <c r="G85" s="10">
        <f>IFERROR('8) Paid on Settled (SY)'!I11/('5) Settled At Cost (SY)'!I11+'3) Nil Settled (SY)'!I11),"")</f>
        <v>46216.166044247781</v>
      </c>
      <c r="J85" s="102">
        <f t="shared" si="21"/>
        <v>2004</v>
      </c>
      <c r="K85" s="9">
        <f>IFERROR('8) Paid on Settled (SY)'!D11/'5) Settled At Cost (SY)'!D11,"")</f>
        <v>9463.0500000000011</v>
      </c>
      <c r="L85" s="8">
        <f>IFERROR('8) Paid on Settled (SY)'!E11/'5) Settled At Cost (SY)'!E11,"")</f>
        <v>16907.022782816981</v>
      </c>
      <c r="M85" s="8">
        <f>IFERROR('8) Paid on Settled (SY)'!F11/'5) Settled At Cost (SY)'!F11,"")</f>
        <v>24216.796607142856</v>
      </c>
      <c r="N85" s="8">
        <f>IFERROR('8) Paid on Settled (SY)'!G11/'5) Settled At Cost (SY)'!G11,"")</f>
        <v>18202.010294117648</v>
      </c>
      <c r="O85" s="10">
        <f>IFERROR('8) Paid on Settled (SY)'!I11/'5) Settled At Cost (SY)'!I11,"")</f>
        <v>66358.66280813214</v>
      </c>
      <c r="R85" s="102">
        <f t="shared" si="22"/>
        <v>2004</v>
      </c>
      <c r="S85" s="113">
        <f>IFERROR('3) Nil Settled (SY)'!D11/('5) Settled At Cost (SY)'!D11+'3) Nil Settled (SY)'!D11),"")</f>
        <v>0.33333333333333331</v>
      </c>
      <c r="T85" s="114">
        <f>IFERROR('3) Nil Settled (SY)'!E11/('5) Settled At Cost (SY)'!E11+'3) Nil Settled (SY)'!E11),"")</f>
        <v>0.45137420718816068</v>
      </c>
      <c r="U85" s="114">
        <f>IFERROR('3) Nil Settled (SY)'!F11/('5) Settled At Cost (SY)'!F11+'3) Nil Settled (SY)'!F11),"")</f>
        <v>0.3707865168539326</v>
      </c>
      <c r="V85" s="114">
        <f>IFERROR('3) Nil Settled (SY)'!G11/('5) Settled At Cost (SY)'!G11+'3) Nil Settled (SY)'!G11),"")</f>
        <v>0.30136986301369861</v>
      </c>
      <c r="W85" s="115">
        <f>IFERROR('3) Nil Settled (SY)'!I11/('5) Settled At Cost (SY)'!I11+'3) Nil Settled (SY)'!I11),"")</f>
        <v>0.30353982300884957</v>
      </c>
      <c r="Y85" s="120"/>
      <c r="AA85" s="123"/>
    </row>
    <row r="86" spans="2:27" x14ac:dyDescent="0.2">
      <c r="B86" s="102">
        <f t="shared" si="20"/>
        <v>2005</v>
      </c>
      <c r="C86" s="9">
        <f>IFERROR('8) Paid on Settled (SY)'!D12/('5) Settled At Cost (SY)'!D12+'3) Nil Settled (SY)'!D12),"")</f>
        <v>11461.062222222223</v>
      </c>
      <c r="D86" s="8">
        <f>IFERROR('8) Paid on Settled (SY)'!E12/('5) Settled At Cost (SY)'!E12+'3) Nil Settled (SY)'!E12),"")</f>
        <v>10807.786770129202</v>
      </c>
      <c r="E86" s="8">
        <f>IFERROR('8) Paid on Settled (SY)'!F12/('5) Settled At Cost (SY)'!F12+'3) Nil Settled (SY)'!F12),"")</f>
        <v>24879.420138888891</v>
      </c>
      <c r="F86" s="8">
        <f>IFERROR('8) Paid on Settled (SY)'!G12/('5) Settled At Cost (SY)'!G12+'3) Nil Settled (SY)'!G12),"")</f>
        <v>10027.118155339806</v>
      </c>
      <c r="G86" s="10">
        <f>IFERROR('8) Paid on Settled (SY)'!I12/('5) Settled At Cost (SY)'!I12+'3) Nil Settled (SY)'!I12),"")</f>
        <v>44264.554498381869</v>
      </c>
      <c r="J86" s="102">
        <f t="shared" si="21"/>
        <v>2005</v>
      </c>
      <c r="K86" s="9">
        <f>IFERROR('8) Paid on Settled (SY)'!D12/'5) Settled At Cost (SY)'!D12,"")</f>
        <v>12135.242352941175</v>
      </c>
      <c r="L86" s="8">
        <f>IFERROR('8) Paid on Settled (SY)'!E12/'5) Settled At Cost (SY)'!E12,"")</f>
        <v>19388.661148652835</v>
      </c>
      <c r="M86" s="8">
        <f>IFERROR('8) Paid on Settled (SY)'!F12/'5) Settled At Cost (SY)'!F12,"")</f>
        <v>36557.515306122448</v>
      </c>
      <c r="N86" s="8">
        <f>IFERROR('8) Paid on Settled (SY)'!G12/'5) Settled At Cost (SY)'!G12,"")</f>
        <v>14968.01695652174</v>
      </c>
      <c r="O86" s="10">
        <f>IFERROR('8) Paid on Settled (SY)'!I12/'5) Settled At Cost (SY)'!I12,"")</f>
        <v>62646.171022900759</v>
      </c>
      <c r="R86" s="102">
        <f t="shared" si="22"/>
        <v>2005</v>
      </c>
      <c r="S86" s="113">
        <f>IFERROR('3) Nil Settled (SY)'!D12/('5) Settled At Cost (SY)'!D12+'3) Nil Settled (SY)'!D12),"")</f>
        <v>5.5555555555555552E-2</v>
      </c>
      <c r="T86" s="114">
        <f>IFERROR('3) Nil Settled (SY)'!E12/('5) Settled At Cost (SY)'!E12+'3) Nil Settled (SY)'!E12),"")</f>
        <v>0.44257178526841451</v>
      </c>
      <c r="U86" s="114">
        <f>IFERROR('3) Nil Settled (SY)'!F12/('5) Settled At Cost (SY)'!F12+'3) Nil Settled (SY)'!F12),"")</f>
        <v>0.31944444444444442</v>
      </c>
      <c r="V86" s="114">
        <f>IFERROR('3) Nil Settled (SY)'!G12/('5) Settled At Cost (SY)'!G12+'3) Nil Settled (SY)'!G12),"")</f>
        <v>0.3300970873786408</v>
      </c>
      <c r="W86" s="115">
        <f>IFERROR('3) Nil Settled (SY)'!I12/('5) Settled At Cost (SY)'!I12+'3) Nil Settled (SY)'!I12),"")</f>
        <v>0.29341963322545844</v>
      </c>
      <c r="Y86" s="120"/>
      <c r="AA86" s="123"/>
    </row>
    <row r="87" spans="2:27" x14ac:dyDescent="0.2">
      <c r="B87" s="102">
        <f t="shared" si="20"/>
        <v>2006</v>
      </c>
      <c r="C87" s="9">
        <f>IFERROR('8) Paid on Settled (SY)'!D13/('5) Settled At Cost (SY)'!D13+'3) Nil Settled (SY)'!D13),"")</f>
        <v>8378.630769230771</v>
      </c>
      <c r="D87" s="8">
        <f>IFERROR('8) Paid on Settled (SY)'!E13/('5) Settled At Cost (SY)'!E13+'3) Nil Settled (SY)'!E13),"")</f>
        <v>12469.068413502109</v>
      </c>
      <c r="E87" s="8">
        <f>IFERROR('8) Paid on Settled (SY)'!F13/('5) Settled At Cost (SY)'!F13+'3) Nil Settled (SY)'!F13),"")</f>
        <v>9587.093529308233</v>
      </c>
      <c r="F87" s="8">
        <f>IFERROR('8) Paid on Settled (SY)'!G13/('5) Settled At Cost (SY)'!G13+'3) Nil Settled (SY)'!G13),"")</f>
        <v>9875.3471489361691</v>
      </c>
      <c r="G87" s="10">
        <f>IFERROR('8) Paid on Settled (SY)'!I13/('5) Settled At Cost (SY)'!I13+'3) Nil Settled (SY)'!I13),"")</f>
        <v>52188.062076445247</v>
      </c>
      <c r="J87" s="102">
        <f t="shared" si="21"/>
        <v>2006</v>
      </c>
      <c r="K87" s="9">
        <f>IFERROR('8) Paid on Settled (SY)'!D13/'5) Settled At Cost (SY)'!D13,"")</f>
        <v>9076.85</v>
      </c>
      <c r="L87" s="8">
        <f>IFERROR('8) Paid on Settled (SY)'!E13/'5) Settled At Cost (SY)'!E13,"")</f>
        <v>21793.283289085542</v>
      </c>
      <c r="M87" s="8">
        <f>IFERROR('8) Paid on Settled (SY)'!F13/'5) Settled At Cost (SY)'!F13,"")</f>
        <v>17101.301971198467</v>
      </c>
      <c r="N87" s="8">
        <f>IFERROR('8) Paid on Settled (SY)'!G13/'5) Settled At Cost (SY)'!G13,"")</f>
        <v>15069.523246753244</v>
      </c>
      <c r="O87" s="10">
        <f>IFERROR('8) Paid on Settled (SY)'!I13/'5) Settled At Cost (SY)'!I13,"")</f>
        <v>73748.969474451093</v>
      </c>
      <c r="R87" s="102">
        <f t="shared" si="22"/>
        <v>2006</v>
      </c>
      <c r="S87" s="113">
        <f>IFERROR('3) Nil Settled (SY)'!D13/('5) Settled At Cost (SY)'!D13+'3) Nil Settled (SY)'!D13),"")</f>
        <v>7.6923076923076927E-2</v>
      </c>
      <c r="T87" s="114">
        <f>IFERROR('3) Nil Settled (SY)'!E13/('5) Settled At Cost (SY)'!E13+'3) Nil Settled (SY)'!E13),"")</f>
        <v>0.42784810126582279</v>
      </c>
      <c r="U87" s="114">
        <f>IFERROR('3) Nil Settled (SY)'!F13/('5) Settled At Cost (SY)'!F13+'3) Nil Settled (SY)'!F13),"")</f>
        <v>0.43939393939393939</v>
      </c>
      <c r="V87" s="114">
        <f>IFERROR('3) Nil Settled (SY)'!G13/('5) Settled At Cost (SY)'!G13+'3) Nil Settled (SY)'!G13),"")</f>
        <v>0.34468085106382979</v>
      </c>
      <c r="W87" s="115">
        <f>IFERROR('3) Nil Settled (SY)'!I13/('5) Settled At Cost (SY)'!I13+'3) Nil Settled (SY)'!I13),"")</f>
        <v>0.29235537190082644</v>
      </c>
      <c r="Y87" s="120"/>
      <c r="AA87" s="123"/>
    </row>
    <row r="88" spans="2:27" x14ac:dyDescent="0.2">
      <c r="B88" s="102">
        <f t="shared" si="20"/>
        <v>2007</v>
      </c>
      <c r="C88" s="9">
        <f>IFERROR('8) Paid on Settled (SY)'!D14/('5) Settled At Cost (SY)'!D14+'3) Nil Settled (SY)'!D14),"")</f>
        <v>6071.98</v>
      </c>
      <c r="D88" s="8">
        <f>IFERROR('8) Paid on Settled (SY)'!E14/('5) Settled At Cost (SY)'!E14+'3) Nil Settled (SY)'!E14),"")</f>
        <v>12452.092137739271</v>
      </c>
      <c r="E88" s="8">
        <f>IFERROR('8) Paid on Settled (SY)'!F14/('5) Settled At Cost (SY)'!F14+'3) Nil Settled (SY)'!F14),"")</f>
        <v>24851.103101388886</v>
      </c>
      <c r="F88" s="8">
        <f>IFERROR('8) Paid on Settled (SY)'!G14/('5) Settled At Cost (SY)'!G14+'3) Nil Settled (SY)'!G14),"")</f>
        <v>10607.826545058824</v>
      </c>
      <c r="G88" s="10">
        <f>IFERROR('8) Paid on Settled (SY)'!I14/('5) Settled At Cost (SY)'!I14+'3) Nil Settled (SY)'!I14),"")</f>
        <v>56040.645123585316</v>
      </c>
      <c r="J88" s="102">
        <f t="shared" si="21"/>
        <v>2007</v>
      </c>
      <c r="K88" s="9">
        <f>IFERROR('8) Paid on Settled (SY)'!D14/'5) Settled At Cost (SY)'!D14,"")</f>
        <v>10119.966666666665</v>
      </c>
      <c r="L88" s="8">
        <f>IFERROR('8) Paid on Settled (SY)'!E14/'5) Settled At Cost (SY)'!E14,"")</f>
        <v>23225.858813435421</v>
      </c>
      <c r="M88" s="8">
        <f>IFERROR('8) Paid on Settled (SY)'!F14/'5) Settled At Cost (SY)'!F14,"")</f>
        <v>37979.987758726413</v>
      </c>
      <c r="N88" s="8">
        <f>IFERROR('8) Paid on Settled (SY)'!G14/'5) Settled At Cost (SY)'!G14,"")</f>
        <v>17890.183657341269</v>
      </c>
      <c r="O88" s="10">
        <f>IFERROR('8) Paid on Settled (SY)'!I14/'5) Settled At Cost (SY)'!I14,"")</f>
        <v>77692.712557697829</v>
      </c>
      <c r="R88" s="102">
        <f t="shared" si="22"/>
        <v>2007</v>
      </c>
      <c r="S88" s="113">
        <f>IFERROR('3) Nil Settled (SY)'!D14/('5) Settled At Cost (SY)'!D14+'3) Nil Settled (SY)'!D14),"")</f>
        <v>0.4</v>
      </c>
      <c r="T88" s="114">
        <f>IFERROR('3) Nil Settled (SY)'!E14/('5) Settled At Cost (SY)'!E14+'3) Nil Settled (SY)'!E14),"")</f>
        <v>0.46386946386946387</v>
      </c>
      <c r="U88" s="114">
        <f>IFERROR('3) Nil Settled (SY)'!F14/('5) Settled At Cost (SY)'!F14+'3) Nil Settled (SY)'!F14),"")</f>
        <v>0.34567901234567899</v>
      </c>
      <c r="V88" s="114">
        <f>IFERROR('3) Nil Settled (SY)'!G14/('5) Settled At Cost (SY)'!G14+'3) Nil Settled (SY)'!G14),"")</f>
        <v>0.40705882352941175</v>
      </c>
      <c r="W88" s="115">
        <f>IFERROR('3) Nil Settled (SY)'!I14/('5) Settled At Cost (SY)'!I14+'3) Nil Settled (SY)'!I14),"")</f>
        <v>0.27868852459016391</v>
      </c>
      <c r="Y88" s="120"/>
      <c r="AA88" s="123"/>
    </row>
    <row r="89" spans="2:27" x14ac:dyDescent="0.2">
      <c r="B89" s="102">
        <f t="shared" si="20"/>
        <v>2008</v>
      </c>
      <c r="C89" s="9">
        <f>IFERROR('8) Paid on Settled (SY)'!D15/('5) Settled At Cost (SY)'!D15+'3) Nil Settled (SY)'!D15),"")</f>
        <v>5557.6149999999998</v>
      </c>
      <c r="D89" s="8">
        <f>IFERROR('8) Paid on Settled (SY)'!E15/('5) Settled At Cost (SY)'!E15+'3) Nil Settled (SY)'!E15),"")</f>
        <v>13078.696229503785</v>
      </c>
      <c r="E89" s="8">
        <f>IFERROR('8) Paid on Settled (SY)'!F15/('5) Settled At Cost (SY)'!F15+'3) Nil Settled (SY)'!F15),"")</f>
        <v>18818.971483630958</v>
      </c>
      <c r="F89" s="8">
        <f>IFERROR('8) Paid on Settled (SY)'!G15/('5) Settled At Cost (SY)'!G15+'3) Nil Settled (SY)'!G15),"")</f>
        <v>11486.748436153199</v>
      </c>
      <c r="G89" s="10">
        <f>IFERROR('8) Paid on Settled (SY)'!I15/('5) Settled At Cost (SY)'!I15+'3) Nil Settled (SY)'!I15),"")</f>
        <v>59296.513211270067</v>
      </c>
      <c r="J89" s="102">
        <f t="shared" si="21"/>
        <v>2008</v>
      </c>
      <c r="K89" s="9">
        <f>IFERROR('8) Paid on Settled (SY)'!D15/'5) Settled At Cost (SY)'!D15,"")</f>
        <v>7410.1533333333327</v>
      </c>
      <c r="L89" s="8">
        <f>IFERROR('8) Paid on Settled (SY)'!E15/'5) Settled At Cost (SY)'!E15,"")</f>
        <v>22773.30991711939</v>
      </c>
      <c r="M89" s="8">
        <f>IFERROR('8) Paid on Settled (SY)'!F15/'5) Settled At Cost (SY)'!F15,"")</f>
        <v>32043.11360726352</v>
      </c>
      <c r="N89" s="8">
        <f>IFERROR('8) Paid on Settled (SY)'!G15/'5) Settled At Cost (SY)'!G15,"")</f>
        <v>20246.672317729968</v>
      </c>
      <c r="O89" s="10">
        <f>IFERROR('8) Paid on Settled (SY)'!I15/'5) Settled At Cost (SY)'!I15,"")</f>
        <v>78605.795741702357</v>
      </c>
      <c r="R89" s="102">
        <f t="shared" si="22"/>
        <v>2008</v>
      </c>
      <c r="S89" s="113">
        <f>IFERROR('3) Nil Settled (SY)'!D15/('5) Settled At Cost (SY)'!D15+'3) Nil Settled (SY)'!D15),"")</f>
        <v>0.25</v>
      </c>
      <c r="T89" s="114">
        <f>IFERROR('3) Nil Settled (SY)'!E15/('5) Settled At Cost (SY)'!E15+'3) Nil Settled (SY)'!E15),"")</f>
        <v>0.42570068746694872</v>
      </c>
      <c r="U89" s="114">
        <f>IFERROR('3) Nil Settled (SY)'!F15/('5) Settled At Cost (SY)'!F15+'3) Nil Settled (SY)'!F15),"")</f>
        <v>0.41269841269841268</v>
      </c>
      <c r="V89" s="114">
        <f>IFERROR('3) Nil Settled (SY)'!G15/('5) Settled At Cost (SY)'!G15+'3) Nil Settled (SY)'!G15),"")</f>
        <v>0.43265993265993263</v>
      </c>
      <c r="W89" s="115">
        <f>IFERROR('3) Nil Settled (SY)'!I15/('5) Settled At Cost (SY)'!I15+'3) Nil Settled (SY)'!I15),"")</f>
        <v>0.24564705882352941</v>
      </c>
      <c r="Y89" s="120"/>
      <c r="AA89" s="123"/>
    </row>
    <row r="90" spans="2:27" x14ac:dyDescent="0.2">
      <c r="B90" s="102">
        <f t="shared" si="20"/>
        <v>2009</v>
      </c>
      <c r="C90" s="9">
        <f>IFERROR('8) Paid on Settled (SY)'!D16/('5) Settled At Cost (SY)'!D16+'3) Nil Settled (SY)'!D16),"")</f>
        <v>1432.67</v>
      </c>
      <c r="D90" s="8">
        <f>IFERROR('8) Paid on Settled (SY)'!E16/('5) Settled At Cost (SY)'!E16+'3) Nil Settled (SY)'!E16),"")</f>
        <v>19064.915243653959</v>
      </c>
      <c r="E90" s="8">
        <f>IFERROR('8) Paid on Settled (SY)'!F16/('5) Settled At Cost (SY)'!F16+'3) Nil Settled (SY)'!F16),"")</f>
        <v>24182.654262351192</v>
      </c>
      <c r="F90" s="8">
        <f>IFERROR('8) Paid on Settled (SY)'!G16/('5) Settled At Cost (SY)'!G16+'3) Nil Settled (SY)'!G16),"")</f>
        <v>14645.50770547108</v>
      </c>
      <c r="G90" s="10">
        <f>IFERROR('8) Paid on Settled (SY)'!I16/('5) Settled At Cost (SY)'!I16+'3) Nil Settled (SY)'!I16),"")</f>
        <v>65495.972321094763</v>
      </c>
      <c r="J90" s="102">
        <f t="shared" si="21"/>
        <v>2009</v>
      </c>
      <c r="K90" s="9">
        <f>IFERROR('8) Paid on Settled (SY)'!D16/'5) Settled At Cost (SY)'!D16,"")</f>
        <v>3581.6750000000002</v>
      </c>
      <c r="L90" s="8">
        <f>IFERROR('8) Paid on Settled (SY)'!E16/'5) Settled At Cost (SY)'!E16,"")</f>
        <v>26417.860585795515</v>
      </c>
      <c r="M90" s="8">
        <f>IFERROR('8) Paid on Settled (SY)'!F16/'5) Settled At Cost (SY)'!F16,"")</f>
        <v>37827.615605912477</v>
      </c>
      <c r="N90" s="8">
        <f>IFERROR('8) Paid on Settled (SY)'!G16/'5) Settled At Cost (SY)'!G16,"")</f>
        <v>22553.27495140037</v>
      </c>
      <c r="O90" s="10">
        <f>IFERROR('8) Paid on Settled (SY)'!I16/'5) Settled At Cost (SY)'!I16,"")</f>
        <v>85087.142927404639</v>
      </c>
      <c r="R90" s="102">
        <f t="shared" si="22"/>
        <v>2009</v>
      </c>
      <c r="S90" s="113">
        <f>IFERROR('3) Nil Settled (SY)'!D16/('5) Settled At Cost (SY)'!D16+'3) Nil Settled (SY)'!D16),"")</f>
        <v>0.6</v>
      </c>
      <c r="T90" s="114">
        <f>IFERROR('3) Nil Settled (SY)'!E16/('5) Settled At Cost (SY)'!E16+'3) Nil Settled (SY)'!E16),"")</f>
        <v>0.27833235466823253</v>
      </c>
      <c r="U90" s="114">
        <f>IFERROR('3) Nil Settled (SY)'!F16/('5) Settled At Cost (SY)'!F16+'3) Nil Settled (SY)'!F16),"")</f>
        <v>0.36071428571428571</v>
      </c>
      <c r="V90" s="114">
        <f>IFERROR('3) Nil Settled (SY)'!G16/('5) Settled At Cost (SY)'!G16+'3) Nil Settled (SY)'!G16),"")</f>
        <v>0.35062611806797855</v>
      </c>
      <c r="W90" s="115">
        <f>IFERROR('3) Nil Settled (SY)'!I16/('5) Settled At Cost (SY)'!I16+'3) Nil Settled (SY)'!I16),"")</f>
        <v>0.23024830699774265</v>
      </c>
      <c r="Y90" s="120"/>
      <c r="AA90" s="123"/>
    </row>
    <row r="91" spans="2:27" x14ac:dyDescent="0.2">
      <c r="B91" s="102">
        <f t="shared" si="20"/>
        <v>2010</v>
      </c>
      <c r="C91" s="9">
        <f>IFERROR('8) Paid on Settled (SY)'!D17/('5) Settled At Cost (SY)'!D17+'3) Nil Settled (SY)'!D17),"")</f>
        <v>289.96384615384613</v>
      </c>
      <c r="D91" s="8">
        <f>IFERROR('8) Paid on Settled (SY)'!E17/('5) Settled At Cost (SY)'!E17+'3) Nil Settled (SY)'!E17),"")</f>
        <v>13906.712489261432</v>
      </c>
      <c r="E91" s="8">
        <f>IFERROR('8) Paid on Settled (SY)'!F17/('5) Settled At Cost (SY)'!F17+'3) Nil Settled (SY)'!F17),"")</f>
        <v>19951.482153576697</v>
      </c>
      <c r="F91" s="8">
        <f>IFERROR('8) Paid on Settled (SY)'!G17/('5) Settled At Cost (SY)'!G17+'3) Nil Settled (SY)'!G17),"")</f>
        <v>12677.982035554722</v>
      </c>
      <c r="G91" s="10">
        <f>IFERROR('8) Paid on Settled (SY)'!I17/('5) Settled At Cost (SY)'!I17+'3) Nil Settled (SY)'!I17),"")</f>
        <v>65021.996967400679</v>
      </c>
      <c r="J91" s="102">
        <f t="shared" si="21"/>
        <v>2010</v>
      </c>
      <c r="K91" s="9">
        <f>IFERROR('8) Paid on Settled (SY)'!D17/'5) Settled At Cost (SY)'!D17,"")</f>
        <v>942.38249999999994</v>
      </c>
      <c r="L91" s="8">
        <f>IFERROR('8) Paid on Settled (SY)'!E17/'5) Settled At Cost (SY)'!E17,"")</f>
        <v>26628.474328550292</v>
      </c>
      <c r="M91" s="8">
        <f>IFERROR('8) Paid on Settled (SY)'!F17/'5) Settled At Cost (SY)'!F17,"")</f>
        <v>33902.518546679195</v>
      </c>
      <c r="N91" s="8">
        <f>IFERROR('8) Paid on Settled (SY)'!G17/'5) Settled At Cost (SY)'!G17,"")</f>
        <v>23254.641081790982</v>
      </c>
      <c r="O91" s="10">
        <f>IFERROR('8) Paid on Settled (SY)'!I17/'5) Settled At Cost (SY)'!I17,"")</f>
        <v>88195.926682425837</v>
      </c>
      <c r="R91" s="102">
        <f t="shared" si="22"/>
        <v>2010</v>
      </c>
      <c r="S91" s="113">
        <f>IFERROR('3) Nil Settled (SY)'!D17/('5) Settled At Cost (SY)'!D17+'3) Nil Settled (SY)'!D17),"")</f>
        <v>0.69230769230769229</v>
      </c>
      <c r="T91" s="114">
        <f>IFERROR('3) Nil Settled (SY)'!E17/('5) Settled At Cost (SY)'!E17+'3) Nil Settled (SY)'!E17),"")</f>
        <v>0.47775030902348581</v>
      </c>
      <c r="U91" s="114">
        <f>IFERROR('3) Nil Settled (SY)'!F17/('5) Settled At Cost (SY)'!F17+'3) Nil Settled (SY)'!F17),"")</f>
        <v>0.41150442477876104</v>
      </c>
      <c r="V91" s="114">
        <f>IFERROR('3) Nil Settled (SY)'!G17/('5) Settled At Cost (SY)'!G17+'3) Nil Settled (SY)'!G17),"")</f>
        <v>0.45481927710843373</v>
      </c>
      <c r="W91" s="115">
        <f>IFERROR('3) Nil Settled (SY)'!I17/('5) Settled At Cost (SY)'!I17+'3) Nil Settled (SY)'!I17),"")</f>
        <v>0.26275510204081631</v>
      </c>
      <c r="Y91" s="120"/>
    </row>
    <row r="92" spans="2:27" x14ac:dyDescent="0.2">
      <c r="B92" s="102">
        <f t="shared" si="20"/>
        <v>2011</v>
      </c>
      <c r="C92" s="9">
        <f>IFERROR('8) Paid on Settled (SY)'!D18/('5) Settled At Cost (SY)'!D18+'3) Nil Settled (SY)'!D18),"")</f>
        <v>65.848571428571432</v>
      </c>
      <c r="D92" s="8">
        <f>IFERROR('8) Paid on Settled (SY)'!E18/('5) Settled At Cost (SY)'!E18+'3) Nil Settled (SY)'!E18),"")</f>
        <v>16397.574188237882</v>
      </c>
      <c r="E92" s="8">
        <f>IFERROR('8) Paid on Settled (SY)'!F18/('5) Settled At Cost (SY)'!F18+'3) Nil Settled (SY)'!F18),"")</f>
        <v>29377.929565112539</v>
      </c>
      <c r="F92" s="8">
        <f>IFERROR('8) Paid on Settled (SY)'!G18/('5) Settled At Cost (SY)'!G18+'3) Nil Settled (SY)'!G18),"")</f>
        <v>17783.900370054755</v>
      </c>
      <c r="G92" s="10">
        <f>IFERROR('8) Paid on Settled (SY)'!I18/('5) Settled At Cost (SY)'!I18+'3) Nil Settled (SY)'!I18),"")</f>
        <v>60312.041258403951</v>
      </c>
      <c r="J92" s="102">
        <f t="shared" si="21"/>
        <v>2011</v>
      </c>
      <c r="K92" s="9">
        <f>IFERROR('8) Paid on Settled (SY)'!D18/'5) Settled At Cost (SY)'!D18,"")</f>
        <v>460.94</v>
      </c>
      <c r="L92" s="8">
        <f>IFERROR('8) Paid on Settled (SY)'!E18/'5) Settled At Cost (SY)'!E18,"")</f>
        <v>27508.951893541933</v>
      </c>
      <c r="M92" s="8">
        <f>IFERROR('8) Paid on Settled (SY)'!F18/'5) Settled At Cost (SY)'!F18,"")</f>
        <v>48858.481790106955</v>
      </c>
      <c r="N92" s="8">
        <f>IFERROR('8) Paid on Settled (SY)'!G18/'5) Settled At Cost (SY)'!G18,"")</f>
        <v>28489.340395449555</v>
      </c>
      <c r="O92" s="10">
        <f>IFERROR('8) Paid on Settled (SY)'!I18/'5) Settled At Cost (SY)'!I18,"")</f>
        <v>82896.500878299819</v>
      </c>
      <c r="R92" s="102">
        <f t="shared" si="22"/>
        <v>2011</v>
      </c>
      <c r="S92" s="113">
        <f>IFERROR('3) Nil Settled (SY)'!D18/('5) Settled At Cost (SY)'!D18+'3) Nil Settled (SY)'!D18),"")</f>
        <v>0.8571428571428571</v>
      </c>
      <c r="T92" s="114">
        <f>IFERROR('3) Nil Settled (SY)'!E18/('5) Settled At Cost (SY)'!E18+'3) Nil Settled (SY)'!E18),"")</f>
        <v>0.40391861341371516</v>
      </c>
      <c r="U92" s="114">
        <f>IFERROR('3) Nil Settled (SY)'!F18/('5) Settled At Cost (SY)'!F18+'3) Nil Settled (SY)'!F18),"")</f>
        <v>0.3987138263665595</v>
      </c>
      <c r="V92" s="114">
        <f>IFERROR('3) Nil Settled (SY)'!G18/('5) Settled At Cost (SY)'!G18+'3) Nil Settled (SY)'!G18),"")</f>
        <v>0.37577002053388092</v>
      </c>
      <c r="W92" s="115">
        <f>IFERROR('3) Nil Settled (SY)'!I18/('5) Settled At Cost (SY)'!I18+'3) Nil Settled (SY)'!I18),"")</f>
        <v>0.27244165170556556</v>
      </c>
      <c r="Y92" s="120"/>
    </row>
    <row r="93" spans="2:27" x14ac:dyDescent="0.2">
      <c r="B93" s="102">
        <f t="shared" si="20"/>
        <v>2012</v>
      </c>
      <c r="C93" s="9">
        <f>IFERROR('8) Paid on Settled (SY)'!D19/('5) Settled At Cost (SY)'!D19+'3) Nil Settled (SY)'!D19),"")</f>
        <v>1639.4900346874997</v>
      </c>
      <c r="D93" s="8">
        <f>IFERROR('8) Paid on Settled (SY)'!E19/('5) Settled At Cost (SY)'!E19+'3) Nil Settled (SY)'!E19),"")</f>
        <v>17672.397223045602</v>
      </c>
      <c r="E93" s="8">
        <f>IFERROR('8) Paid on Settled (SY)'!F19/('5) Settled At Cost (SY)'!F19+'3) Nil Settled (SY)'!F19),"")</f>
        <v>24591.537525483498</v>
      </c>
      <c r="F93" s="8">
        <f>IFERROR('8) Paid on Settled (SY)'!G19/('5) Settled At Cost (SY)'!G19+'3) Nil Settled (SY)'!G19),"")</f>
        <v>15303.4408169197</v>
      </c>
      <c r="G93" s="10">
        <f>IFERROR('8) Paid on Settled (SY)'!I19/('5) Settled At Cost (SY)'!I19+'3) Nil Settled (SY)'!I19),"")</f>
        <v>69308.417778214789</v>
      </c>
      <c r="J93" s="102">
        <f t="shared" si="21"/>
        <v>2012</v>
      </c>
      <c r="K93" s="9">
        <f>IFERROR('8) Paid on Settled (SY)'!D19/'5) Settled At Cost (SY)'!D19,"")</f>
        <v>4857.7482509259253</v>
      </c>
      <c r="L93" s="8">
        <f>IFERROR('8) Paid on Settled (SY)'!E19/'5) Settled At Cost (SY)'!E19,"")</f>
        <v>29647.136324999996</v>
      </c>
      <c r="M93" s="8">
        <f>IFERROR('8) Paid on Settled (SY)'!F19/'5) Settled At Cost (SY)'!F19,"")</f>
        <v>43405.545150401595</v>
      </c>
      <c r="N93" s="8">
        <f>IFERROR('8) Paid on Settled (SY)'!G19/'5) Settled At Cost (SY)'!G19,"")</f>
        <v>26158.822711274504</v>
      </c>
      <c r="O93" s="10">
        <f>IFERROR('8) Paid on Settled (SY)'!I19/'5) Settled At Cost (SY)'!I19,"")</f>
        <v>91575.590298449752</v>
      </c>
      <c r="R93" s="102">
        <f t="shared" si="22"/>
        <v>2012</v>
      </c>
      <c r="S93" s="113">
        <f>IFERROR('3) Nil Settled (SY)'!D19/('5) Settled At Cost (SY)'!D19+'3) Nil Settled (SY)'!D19),"")</f>
        <v>0.66249999999999998</v>
      </c>
      <c r="T93" s="114">
        <f>IFERROR('3) Nil Settled (SY)'!E19/('5) Settled At Cost (SY)'!E19+'3) Nil Settled (SY)'!E19),"")</f>
        <v>0.40390879478827363</v>
      </c>
      <c r="U93" s="114">
        <f>IFERROR('3) Nil Settled (SY)'!F19/('5) Settled At Cost (SY)'!F19+'3) Nil Settled (SY)'!F19),"")</f>
        <v>0.43344709897610922</v>
      </c>
      <c r="V93" s="114">
        <f>IFERROR('3) Nil Settled (SY)'!G19/('5) Settled At Cost (SY)'!G19+'3) Nil Settled (SY)'!G19),"")</f>
        <v>0.41497975708502022</v>
      </c>
      <c r="W93" s="115">
        <f>IFERROR('3) Nil Settled (SY)'!I19/('5) Settled At Cost (SY)'!I19+'3) Nil Settled (SY)'!I19),"")</f>
        <v>0.24315619967793881</v>
      </c>
      <c r="Y93" s="120"/>
    </row>
    <row r="94" spans="2:27" x14ac:dyDescent="0.2">
      <c r="B94" s="102">
        <f t="shared" si="20"/>
        <v>2013</v>
      </c>
      <c r="C94" s="9">
        <f>IFERROR('8) Paid on Settled (SY)'!D20/('5) Settled At Cost (SY)'!D20+'3) Nil Settled (SY)'!D20),"")</f>
        <v>3659.6740213068183</v>
      </c>
      <c r="D94" s="8">
        <f>IFERROR('8) Paid on Settled (SY)'!E20/('5) Settled At Cost (SY)'!E20+'3) Nil Settled (SY)'!E20),"")</f>
        <v>14376.607945962689</v>
      </c>
      <c r="E94" s="8">
        <f>IFERROR('8) Paid on Settled (SY)'!F20/('5) Settled At Cost (SY)'!F20+'3) Nil Settled (SY)'!F20),"")</f>
        <v>23086.208488625813</v>
      </c>
      <c r="F94" s="8">
        <f>IFERROR('8) Paid on Settled (SY)'!G20/('5) Settled At Cost (SY)'!G20+'3) Nil Settled (SY)'!G20),"")</f>
        <v>15418.207503324222</v>
      </c>
      <c r="G94" s="10">
        <f>IFERROR('8) Paid on Settled (SY)'!I20/('5) Settled At Cost (SY)'!I20+'3) Nil Settled (SY)'!I20),"")</f>
        <v>65238.813460603407</v>
      </c>
      <c r="J94" s="102">
        <f t="shared" si="21"/>
        <v>2013</v>
      </c>
      <c r="K94" s="9">
        <f>IFERROR('8) Paid on Settled (SY)'!D20/'5) Settled At Cost (SY)'!D20,"")</f>
        <v>5367.5218979166666</v>
      </c>
      <c r="L94" s="8">
        <f>IFERROR('8) Paid on Settled (SY)'!E20/'5) Settled At Cost (SY)'!E20,"")</f>
        <v>24914.230663848146</v>
      </c>
      <c r="M94" s="8">
        <f>IFERROR('8) Paid on Settled (SY)'!F20/'5) Settled At Cost (SY)'!F20,"")</f>
        <v>44084.834294769498</v>
      </c>
      <c r="N94" s="8">
        <f>IFERROR('8) Paid on Settled (SY)'!G20/'5) Settled At Cost (SY)'!G20,"")</f>
        <v>25192.249759895825</v>
      </c>
      <c r="O94" s="10">
        <f>IFERROR('8) Paid on Settled (SY)'!I20/'5) Settled At Cost (SY)'!I20,"")</f>
        <v>92873.383485460974</v>
      </c>
      <c r="R94" s="102">
        <f t="shared" si="22"/>
        <v>2013</v>
      </c>
      <c r="S94" s="113">
        <f>IFERROR('3) Nil Settled (SY)'!D20/('5) Settled At Cost (SY)'!D20+'3) Nil Settled (SY)'!D20),"")</f>
        <v>0.31818181818181818</v>
      </c>
      <c r="T94" s="114">
        <f>IFERROR('3) Nil Settled (SY)'!E20/('5) Settled At Cost (SY)'!E20+'3) Nil Settled (SY)'!E20),"")</f>
        <v>0.42295597484276731</v>
      </c>
      <c r="U94" s="114">
        <f>IFERROR('3) Nil Settled (SY)'!F20/('5) Settled At Cost (SY)'!F20+'3) Nil Settled (SY)'!F20),"")</f>
        <v>0.4763231197771588</v>
      </c>
      <c r="V94" s="114">
        <f>IFERROR('3) Nil Settled (SY)'!G20/('5) Settled At Cost (SY)'!G20+'3) Nil Settled (SY)'!G20),"")</f>
        <v>0.38797814207650272</v>
      </c>
      <c r="W94" s="115">
        <f>IFERROR('3) Nil Settled (SY)'!I20/('5) Settled At Cost (SY)'!I20+'3) Nil Settled (SY)'!I20),"")</f>
        <v>0.29755102040816328</v>
      </c>
      <c r="Y94" s="120"/>
    </row>
    <row r="95" spans="2:27" x14ac:dyDescent="0.2">
      <c r="B95" s="102">
        <f t="shared" si="20"/>
        <v>2014</v>
      </c>
      <c r="C95" s="9">
        <f>IFERROR('8) Paid on Settled (SY)'!D21/('5) Settled At Cost (SY)'!D21+'3) Nil Settled (SY)'!D21),"")</f>
        <v>3791.6788491463412</v>
      </c>
      <c r="D95" s="8">
        <f>IFERROR('8) Paid on Settled (SY)'!E21/('5) Settled At Cost (SY)'!E21+'3) Nil Settled (SY)'!E21),"")</f>
        <v>15607.236630379402</v>
      </c>
      <c r="E95" s="8">
        <f>IFERROR('8) Paid on Settled (SY)'!F21/('5) Settled At Cost (SY)'!F21+'3) Nil Settled (SY)'!F21),"")</f>
        <v>23157.713188634123</v>
      </c>
      <c r="F95" s="8">
        <f>IFERROR('8) Paid on Settled (SY)'!G21/('5) Settled At Cost (SY)'!G21+'3) Nil Settled (SY)'!G21),"")</f>
        <v>17152.58348919679</v>
      </c>
      <c r="G95" s="10">
        <f>IFERROR('8) Paid on Settled (SY)'!I21/('5) Settled At Cost (SY)'!I21+'3) Nil Settled (SY)'!I21),"")</f>
        <v>66829.828143598497</v>
      </c>
      <c r="J95" s="102">
        <f t="shared" si="21"/>
        <v>2014</v>
      </c>
      <c r="K95" s="9">
        <f>IFERROR('8) Paid on Settled (SY)'!D21/'5) Settled At Cost (SY)'!D21,"")</f>
        <v>5147.6434706953642</v>
      </c>
      <c r="L95" s="8">
        <f>IFERROR('8) Paid on Settled (SY)'!E21/'5) Settled At Cost (SY)'!E21,"")</f>
        <v>26999.86083736521</v>
      </c>
      <c r="M95" s="8">
        <f>IFERROR('8) Paid on Settled (SY)'!F21/'5) Settled At Cost (SY)'!F21,"")</f>
        <v>43007.181636034795</v>
      </c>
      <c r="N95" s="8">
        <f>IFERROR('8) Paid on Settled (SY)'!G21/'5) Settled At Cost (SY)'!G21,"")</f>
        <v>27344.698316110822</v>
      </c>
      <c r="O95" s="10">
        <f>IFERROR('8) Paid on Settled (SY)'!I21/'5) Settled At Cost (SY)'!I21,"")</f>
        <v>92748.912380587935</v>
      </c>
      <c r="R95" s="102">
        <f t="shared" si="22"/>
        <v>2014</v>
      </c>
      <c r="S95" s="113">
        <f>IFERROR('3) Nil Settled (SY)'!D21/('5) Settled At Cost (SY)'!D21+'3) Nil Settled (SY)'!D21),"")</f>
        <v>0.26341463414634148</v>
      </c>
      <c r="T95" s="114">
        <f>IFERROR('3) Nil Settled (SY)'!E21/('5) Settled At Cost (SY)'!E21+'3) Nil Settled (SY)'!E21),"")</f>
        <v>0.42195121951219511</v>
      </c>
      <c r="U95" s="114">
        <f>IFERROR('3) Nil Settled (SY)'!F21/('5) Settled At Cost (SY)'!F21+'3) Nil Settled (SY)'!F21),"")</f>
        <v>0.46153846153846156</v>
      </c>
      <c r="V95" s="114">
        <f>IFERROR('3) Nil Settled (SY)'!G21/('5) Settled At Cost (SY)'!G21+'3) Nil Settled (SY)'!G21),"")</f>
        <v>0.37272727272727274</v>
      </c>
      <c r="W95" s="115">
        <f>IFERROR('3) Nil Settled (SY)'!I21/('5) Settled At Cost (SY)'!I21+'3) Nil Settled (SY)'!I21),"")</f>
        <v>0.27945431996692849</v>
      </c>
      <c r="Y95" s="120"/>
    </row>
    <row r="96" spans="2:27" x14ac:dyDescent="0.2">
      <c r="B96" s="102">
        <f t="shared" si="20"/>
        <v>2015</v>
      </c>
      <c r="C96" s="9">
        <f>IFERROR('8) Paid on Settled (SY)'!D22/('5) Settled At Cost (SY)'!D22+'3) Nil Settled (SY)'!D22),"")</f>
        <v>3666.3356525170075</v>
      </c>
      <c r="D96" s="8">
        <f>IFERROR('8) Paid on Settled (SY)'!E22/('5) Settled At Cost (SY)'!E22+'3) Nil Settled (SY)'!E22),"")</f>
        <v>16265.688038847549</v>
      </c>
      <c r="E96" s="8">
        <f>IFERROR('8) Paid on Settled (SY)'!F22/('5) Settled At Cost (SY)'!F22+'3) Nil Settled (SY)'!F22),"")</f>
        <v>24362.158342145834</v>
      </c>
      <c r="F96" s="8">
        <f>IFERROR('8) Paid on Settled (SY)'!G22/('5) Settled At Cost (SY)'!G22+'3) Nil Settled (SY)'!G22),"")</f>
        <v>15671.470684189324</v>
      </c>
      <c r="G96" s="10">
        <f>IFERROR('8) Paid on Settled (SY)'!I22/('5) Settled At Cost (SY)'!I22+'3) Nil Settled (SY)'!I22),"")</f>
        <v>62523.862481233802</v>
      </c>
      <c r="J96" s="102">
        <f t="shared" si="21"/>
        <v>2015</v>
      </c>
      <c r="K96" s="9">
        <f>IFERROR('8) Paid on Settled (SY)'!D22/'5) Settled At Cost (SY)'!D22,"")</f>
        <v>5988.3482324444458</v>
      </c>
      <c r="L96" s="8">
        <f>IFERROR('8) Paid on Settled (SY)'!E22/'5) Settled At Cost (SY)'!E22,"")</f>
        <v>28974.556826233551</v>
      </c>
      <c r="M96" s="8">
        <f>IFERROR('8) Paid on Settled (SY)'!F22/'5) Settled At Cost (SY)'!F22,"")</f>
        <v>44294.833349356064</v>
      </c>
      <c r="N96" s="8">
        <f>IFERROR('8) Paid on Settled (SY)'!G22/'5) Settled At Cost (SY)'!G22,"")</f>
        <v>24760.175639459027</v>
      </c>
      <c r="O96" s="10">
        <f>IFERROR('8) Paid on Settled (SY)'!I22/'5) Settled At Cost (SY)'!I22,"")</f>
        <v>90797.983392013077</v>
      </c>
      <c r="R96" s="102">
        <f t="shared" si="22"/>
        <v>2015</v>
      </c>
      <c r="S96" s="113">
        <f>IFERROR('3) Nil Settled (SY)'!D22/('5) Settled At Cost (SY)'!D22+'3) Nil Settled (SY)'!D22),"")</f>
        <v>0.38775510204081631</v>
      </c>
      <c r="T96" s="114">
        <f>IFERROR('3) Nil Settled (SY)'!E22/('5) Settled At Cost (SY)'!E22+'3) Nil Settled (SY)'!E22),"")</f>
        <v>0.43862167982771</v>
      </c>
      <c r="U96" s="114">
        <f>IFERROR('3) Nil Settled (SY)'!F22/('5) Settled At Cost (SY)'!F22+'3) Nil Settled (SY)'!F22),"")</f>
        <v>0.45</v>
      </c>
      <c r="V96" s="114">
        <f>IFERROR('3) Nil Settled (SY)'!G22/('5) Settled At Cost (SY)'!G22+'3) Nil Settled (SY)'!G22),"")</f>
        <v>0.36706948640483383</v>
      </c>
      <c r="W96" s="115">
        <f>IFERROR('3) Nil Settled (SY)'!I22/('5) Settled At Cost (SY)'!I22+'3) Nil Settled (SY)'!I22),"")</f>
        <v>0.31139591271215794</v>
      </c>
      <c r="Y96" s="120"/>
    </row>
    <row r="97" spans="2:25" x14ac:dyDescent="0.2">
      <c r="B97" s="102">
        <f t="shared" si="20"/>
        <v>2016</v>
      </c>
      <c r="C97" s="9">
        <f>IFERROR('8) Paid on Settled (SY)'!D23/('5) Settled At Cost (SY)'!D23+'3) Nil Settled (SY)'!D23),"")</f>
        <v>3974.6710313271606</v>
      </c>
      <c r="D97" s="8">
        <f>IFERROR('8) Paid on Settled (SY)'!E23/('5) Settled At Cost (SY)'!E23+'3) Nil Settled (SY)'!E23),"")</f>
        <v>13971.977373174823</v>
      </c>
      <c r="E97" s="8">
        <f>IFERROR('8) Paid on Settled (SY)'!F23/('5) Settled At Cost (SY)'!F23+'3) Nil Settled (SY)'!F23),"")</f>
        <v>24913.495536643612</v>
      </c>
      <c r="F97" s="8">
        <f>IFERROR('8) Paid on Settled (SY)'!G23/('5) Settled At Cost (SY)'!G23+'3) Nil Settled (SY)'!G23),"")</f>
        <v>17808.503964302705</v>
      </c>
      <c r="G97" s="10">
        <f>IFERROR('8) Paid on Settled (SY)'!I23/('5) Settled At Cost (SY)'!I23+'3) Nil Settled (SY)'!I23),"")</f>
        <v>68201.588872415814</v>
      </c>
      <c r="J97" s="102">
        <f t="shared" si="21"/>
        <v>2016</v>
      </c>
      <c r="K97" s="9">
        <f>IFERROR('8) Paid on Settled (SY)'!D23/'5) Settled At Cost (SY)'!D23,"")</f>
        <v>6760.0704154855639</v>
      </c>
      <c r="L97" s="8">
        <f>IFERROR('8) Paid on Settled (SY)'!E23/'5) Settled At Cost (SY)'!E23,"")</f>
        <v>23199.304096709027</v>
      </c>
      <c r="M97" s="8">
        <f>IFERROR('8) Paid on Settled (SY)'!F23/'5) Settled At Cost (SY)'!F23,"")</f>
        <v>39642.228746986373</v>
      </c>
      <c r="N97" s="8">
        <f>IFERROR('8) Paid on Settled (SY)'!G23/'5) Settled At Cost (SY)'!G23,"")</f>
        <v>26712.755946454057</v>
      </c>
      <c r="O97" s="10">
        <f>IFERROR('8) Paid on Settled (SY)'!I23/'5) Settled At Cost (SY)'!I23,"")</f>
        <v>96202.934152212358</v>
      </c>
      <c r="R97" s="102">
        <f t="shared" si="22"/>
        <v>2016</v>
      </c>
      <c r="S97" s="113">
        <f>IFERROR('3) Nil Settled (SY)'!D23/('5) Settled At Cost (SY)'!D23+'3) Nil Settled (SY)'!D23),"")</f>
        <v>0.41203703703703703</v>
      </c>
      <c r="T97" s="114">
        <f>IFERROR('3) Nil Settled (SY)'!E23/('5) Settled At Cost (SY)'!E23+'3) Nil Settled (SY)'!E23),"")</f>
        <v>0.39774153074027602</v>
      </c>
      <c r="U97" s="114">
        <f>IFERROR('3) Nil Settled (SY)'!F23/('5) Settled At Cost (SY)'!F23+'3) Nil Settled (SY)'!F23),"")</f>
        <v>0.3715415019762846</v>
      </c>
      <c r="V97" s="114">
        <f>IFERROR('3) Nil Settled (SY)'!G23/('5) Settled At Cost (SY)'!G23+'3) Nil Settled (SY)'!G23),"")</f>
        <v>0.33333333333333331</v>
      </c>
      <c r="W97" s="115">
        <f>IFERROR('3) Nil Settled (SY)'!I23/('5) Settled At Cost (SY)'!I23+'3) Nil Settled (SY)'!I23),"")</f>
        <v>0.29106539760515809</v>
      </c>
      <c r="Y97" s="120"/>
    </row>
    <row r="98" spans="2:25" x14ac:dyDescent="0.2">
      <c r="B98" s="102">
        <f t="shared" ref="B98:B99" si="23">B97+1</f>
        <v>2017</v>
      </c>
      <c r="C98" s="9">
        <f>IFERROR('8) Paid on Settled (SY)'!D24/('5) Settled At Cost (SY)'!D24+'3) Nil Settled (SY)'!D24),"")</f>
        <v>4336.5106371296306</v>
      </c>
      <c r="D98" s="8">
        <f>IFERROR('8) Paid on Settled (SY)'!E24/('5) Settled At Cost (SY)'!E24+'3) Nil Settled (SY)'!E24),"")</f>
        <v>19411.648920488533</v>
      </c>
      <c r="E98" s="8">
        <f>IFERROR('8) Paid on Settled (SY)'!F24/('5) Settled At Cost (SY)'!F24+'3) Nil Settled (SY)'!F24),"")</f>
        <v>29681.280157388315</v>
      </c>
      <c r="F98" s="8">
        <f>IFERROR('8) Paid on Settled (SY)'!G24/('5) Settled At Cost (SY)'!G24+'3) Nil Settled (SY)'!G24),"")</f>
        <v>19226.668611707631</v>
      </c>
      <c r="G98" s="10">
        <f>IFERROR('8) Paid on Settled (SY)'!I24/('5) Settled At Cost (SY)'!I24+'3) Nil Settled (SY)'!I24),"")</f>
        <v>72931.283000046504</v>
      </c>
      <c r="J98" s="102">
        <f t="shared" ref="J98:J99" si="24">J97+1</f>
        <v>2017</v>
      </c>
      <c r="K98" s="9">
        <f>IFERROR('8) Paid on Settled (SY)'!D24/'5) Settled At Cost (SY)'!D24,"")</f>
        <v>7457.6934523885357</v>
      </c>
      <c r="L98" s="8">
        <f>IFERROR('8) Paid on Settled (SY)'!E24/'5) Settled At Cost (SY)'!E24,"")</f>
        <v>28373.415287528383</v>
      </c>
      <c r="M98" s="8">
        <f>IFERROR('8) Paid on Settled (SY)'!F24/'5) Settled At Cost (SY)'!F24,"")</f>
        <v>46587.122577130533</v>
      </c>
      <c r="N98" s="8">
        <f>IFERROR('8) Paid on Settled (SY)'!G24/'5) Settled At Cost (SY)'!G24,"")</f>
        <v>26778.765471801798</v>
      </c>
      <c r="O98" s="10">
        <f>IFERROR('8) Paid on Settled (SY)'!I24/'5) Settled At Cost (SY)'!I24,"")</f>
        <v>98846.391070023514</v>
      </c>
      <c r="R98" s="102">
        <f t="shared" ref="R98:R99" si="25">R97+1</f>
        <v>2017</v>
      </c>
      <c r="S98" s="113">
        <f>IFERROR('3) Nil Settled (SY)'!D24/('5) Settled At Cost (SY)'!D24+'3) Nil Settled (SY)'!D24),"")</f>
        <v>0.41851851851851851</v>
      </c>
      <c r="T98" s="114">
        <f>IFERROR('3) Nil Settled (SY)'!E24/('5) Settled At Cost (SY)'!E24+'3) Nil Settled (SY)'!E24),"")</f>
        <v>0.31585081585081587</v>
      </c>
      <c r="U98" s="114">
        <f>IFERROR('3) Nil Settled (SY)'!F24/('5) Settled At Cost (SY)'!F24+'3) Nil Settled (SY)'!F24),"")</f>
        <v>0.36288659793814432</v>
      </c>
      <c r="V98" s="114">
        <f>IFERROR('3) Nil Settled (SY)'!G24/('5) Settled At Cost (SY)'!G24+'3) Nil Settled (SY)'!G24),"")</f>
        <v>0.28201811125485121</v>
      </c>
      <c r="W98" s="115">
        <f>IFERROR('3) Nil Settled (SY)'!I24/('5) Settled At Cost (SY)'!I24+'3) Nil Settled (SY)'!I24),"")</f>
        <v>0.26217556138815984</v>
      </c>
      <c r="Y98" s="120"/>
    </row>
    <row r="99" spans="2:25" x14ac:dyDescent="0.2">
      <c r="B99" s="106">
        <f t="shared" si="23"/>
        <v>2018</v>
      </c>
      <c r="C99" s="11">
        <f>IFERROR('8) Paid on Settled (SY)'!D25/('5) Settled At Cost (SY)'!D25+'3) Nil Settled (SY)'!D25),"")</f>
        <v>7185.4265129719533</v>
      </c>
      <c r="D99" s="12">
        <f>IFERROR('8) Paid on Settled (SY)'!E25/('5) Settled At Cost (SY)'!E25+'3) Nil Settled (SY)'!E25),"")</f>
        <v>23297.771476248388</v>
      </c>
      <c r="E99" s="12">
        <f>IFERROR('8) Paid on Settled (SY)'!F25/('5) Settled At Cost (SY)'!F25+'3) Nil Settled (SY)'!F25),"")</f>
        <v>24861.57817268444</v>
      </c>
      <c r="F99" s="12">
        <f>IFERROR('8) Paid on Settled (SY)'!G25/('5) Settled At Cost (SY)'!G25+'3) Nil Settled (SY)'!G25),"")</f>
        <v>21129.682277581935</v>
      </c>
      <c r="G99" s="13">
        <f>IFERROR('8) Paid on Settled (SY)'!I25/('5) Settled At Cost (SY)'!I25+'3) Nil Settled (SY)'!I25),"")</f>
        <v>71007.185442869202</v>
      </c>
      <c r="J99" s="106">
        <f t="shared" si="24"/>
        <v>2018</v>
      </c>
      <c r="K99" s="11">
        <f>IFERROR('8) Paid on Settled (SY)'!D25/'5) Settled At Cost (SY)'!D25,"")</f>
        <v>10473.098077869498</v>
      </c>
      <c r="L99" s="12">
        <f>IFERROR('8) Paid on Settled (SY)'!E25/'5) Settled At Cost (SY)'!E25,"")</f>
        <v>37026.783841503879</v>
      </c>
      <c r="M99" s="12">
        <f>IFERROR('8) Paid on Settled (SY)'!F25/'5) Settled At Cost (SY)'!F25,"")</f>
        <v>47023.924865691406</v>
      </c>
      <c r="N99" s="12">
        <f>IFERROR('8) Paid on Settled (SY)'!G25/'5) Settled At Cost (SY)'!G25,"")</f>
        <v>31682.228364684433</v>
      </c>
      <c r="O99" s="13">
        <f>IFERROR('8) Paid on Settled (SY)'!I25/'5) Settled At Cost (SY)'!I25,"")</f>
        <v>103686.90891683425</v>
      </c>
      <c r="R99" s="106">
        <f t="shared" si="25"/>
        <v>2018</v>
      </c>
      <c r="S99" s="117">
        <f>IFERROR('3) Nil Settled (SY)'!D25/('5) Settled At Cost (SY)'!D25+'3) Nil Settled (SY)'!D25),"")</f>
        <v>0.31391585760517798</v>
      </c>
      <c r="T99" s="118">
        <f>IFERROR('3) Nil Settled (SY)'!E25/('5) Settled At Cost (SY)'!E25+'3) Nil Settled (SY)'!E25),"")</f>
        <v>0.37078598087329512</v>
      </c>
      <c r="U99" s="118">
        <f>IFERROR('3) Nil Settled (SY)'!F25/('5) Settled At Cost (SY)'!F25+'3) Nil Settled (SY)'!F25),"")</f>
        <v>0.47129938124702525</v>
      </c>
      <c r="V99" s="118">
        <f>IFERROR('3) Nil Settled (SY)'!G25/('5) Settled At Cost (SY)'!G25+'3) Nil Settled (SY)'!G25),"")</f>
        <v>0.33307461727866394</v>
      </c>
      <c r="W99" s="119">
        <f>IFERROR('3) Nil Settled (SY)'!I25/('5) Settled At Cost (SY)'!I25+'3) Nil Settled (SY)'!I25),"")</f>
        <v>0.31517694774927651</v>
      </c>
      <c r="Y99" s="120"/>
    </row>
    <row r="100" spans="2:25" x14ac:dyDescent="0.2"/>
    <row r="101" spans="2:25" x14ac:dyDescent="0.2">
      <c r="R101" s="111" t="s">
        <v>38</v>
      </c>
      <c r="S101" s="121">
        <f>AVERAGE(S95:S99)</f>
        <v>0.35912822986957826</v>
      </c>
      <c r="T101" s="121">
        <f t="shared" ref="T101:W101" si="26">AVERAGE(T95:T99)</f>
        <v>0.38899024536085847</v>
      </c>
      <c r="U101" s="121">
        <f t="shared" si="26"/>
        <v>0.42345318853998321</v>
      </c>
      <c r="V101" s="121">
        <f t="shared" si="26"/>
        <v>0.33764456419979105</v>
      </c>
      <c r="W101" s="121">
        <f t="shared" si="26"/>
        <v>0.29185362788433616</v>
      </c>
    </row>
    <row r="102" spans="2:25" x14ac:dyDescent="0.2">
      <c r="R102" s="111" t="s">
        <v>39</v>
      </c>
      <c r="S102" s="33">
        <f>SUM('3) Nil Settled (SY)'!D21:D25)/SUM('3) Nil Settled (SY)'!D21:D25,'5) Settled At Cost (SY)'!D21:D25)</f>
        <v>0.3598393574297189</v>
      </c>
      <c r="T102" s="33">
        <f>SUM('3) Nil Settled (SY)'!E21:E25)/SUM('3) Nil Settled (SY)'!E21:E25,'5) Settled At Cost (SY)'!E21:E25)</f>
        <v>0.38561925833590982</v>
      </c>
      <c r="U102" s="33">
        <f>SUM('3) Nil Settled (SY)'!F21:F25)/SUM('3) Nil Settled (SY)'!F21:F25,'5) Settled At Cost (SY)'!F21:F25)</f>
        <v>0.41381389858345313</v>
      </c>
      <c r="V102" s="33">
        <f>SUM('3) Nil Settled (SY)'!G21:G25)/SUM('3) Nil Settled (SY)'!G21:G25,'5) Settled At Cost (SY)'!G21:G25)</f>
        <v>0.33457619451355652</v>
      </c>
      <c r="W102" s="33">
        <f>SUM('3) Nil Settled (SY)'!I21:I25)/SUM('3) Nil Settled (SY)'!I21:I25,'5) Settled At Cost (SY)'!I21:I25)</f>
        <v>0.29065002923349725</v>
      </c>
      <c r="X102" s="33"/>
    </row>
    <row r="103" spans="2:25" x14ac:dyDescent="0.2"/>
  </sheetData>
  <sheetProtection sheet="1" objects="1" scenarios="1"/>
  <mergeCells count="13">
    <mergeCell ref="Z28:AE28"/>
    <mergeCell ref="AH28:AM28"/>
    <mergeCell ref="B3:G3"/>
    <mergeCell ref="B28:G28"/>
    <mergeCell ref="J78:O78"/>
    <mergeCell ref="J3:O3"/>
    <mergeCell ref="R78:W78"/>
    <mergeCell ref="B78:G78"/>
    <mergeCell ref="J28:O28"/>
    <mergeCell ref="R28:W28"/>
    <mergeCell ref="B53:G53"/>
    <mergeCell ref="J53:O53"/>
    <mergeCell ref="AH3:AM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AX62"/>
  <sheetViews>
    <sheetView showGridLines="0" showRowColHeaders="0" zoomScale="70" zoomScaleNormal="70" workbookViewId="0"/>
  </sheetViews>
  <sheetFormatPr defaultColWidth="0" defaultRowHeight="14.25" zeroHeight="1" x14ac:dyDescent="0.2"/>
  <cols>
    <col min="1" max="1" width="3.7109375" style="6" customWidth="1"/>
    <col min="2" max="2" width="11.85546875" style="6" customWidth="1"/>
    <col min="3" max="8" width="16.7109375" style="6" customWidth="1"/>
    <col min="9" max="9" width="14" style="6" bestFit="1" customWidth="1"/>
    <col min="10" max="10" width="16.7109375" style="124" customWidth="1"/>
    <col min="11" max="11" width="16.7109375" style="6" customWidth="1"/>
    <col min="12" max="12" width="16.7109375" style="124" customWidth="1"/>
    <col min="13" max="13" width="3.85546875" style="124" customWidth="1"/>
    <col min="14" max="14" width="16.7109375" style="124" customWidth="1"/>
    <col min="15" max="15" width="17.85546875" style="132" customWidth="1"/>
    <col min="16" max="16" width="3.85546875" style="132" customWidth="1"/>
    <col min="17" max="17" width="13.140625" style="6" bestFit="1" customWidth="1"/>
    <col min="18" max="18" width="15.28515625" style="6" bestFit="1" customWidth="1"/>
    <col min="19" max="19" width="11" style="6" bestFit="1" customWidth="1"/>
    <col min="20" max="20" width="12.42578125" style="6" bestFit="1" customWidth="1"/>
    <col min="21" max="21" width="10.5703125" style="6" bestFit="1" customWidth="1"/>
    <col min="22" max="22" width="14.140625" style="6" customWidth="1"/>
    <col min="23" max="23" width="3.28515625" style="6" customWidth="1"/>
    <col min="24" max="24" width="15.28515625" style="6" bestFit="1" customWidth="1"/>
    <col min="25" max="25" width="11" style="6" bestFit="1" customWidth="1"/>
    <col min="26" max="26" width="12.42578125" style="6" bestFit="1" customWidth="1"/>
    <col min="27" max="27" width="10.5703125" style="6" bestFit="1" customWidth="1"/>
    <col min="28" max="28" width="14.140625" style="6" customWidth="1"/>
    <col min="29" max="29" width="4.140625" style="6" customWidth="1"/>
    <col min="30" max="42" width="9.140625" style="6" hidden="1" customWidth="1"/>
    <col min="43" max="44" width="0" style="6" hidden="1" customWidth="1"/>
    <col min="45" max="48" width="9.140625" style="6" hidden="1" customWidth="1"/>
    <col min="49" max="50" width="0" style="6" hidden="1" customWidth="1"/>
    <col min="51" max="16384" width="9.140625" style="6" hidden="1"/>
  </cols>
  <sheetData>
    <row r="1" spans="1:28" ht="15.75" x14ac:dyDescent="0.25">
      <c r="A1" s="46" t="s">
        <v>64</v>
      </c>
      <c r="B1" s="131"/>
      <c r="R1" s="133"/>
    </row>
    <row r="2" spans="1:28" ht="12.75" x14ac:dyDescent="0.2">
      <c r="A2" s="40"/>
      <c r="O2" s="6"/>
      <c r="P2" s="6"/>
    </row>
    <row r="3" spans="1:28" ht="12.75" x14ac:dyDescent="0.2">
      <c r="A3" s="40"/>
      <c r="O3" s="6"/>
      <c r="P3" s="124"/>
    </row>
    <row r="4" spans="1:28" ht="15" customHeight="1" x14ac:dyDescent="0.2">
      <c r="B4" s="259" t="s">
        <v>10</v>
      </c>
      <c r="C4" s="260"/>
      <c r="D4" s="260"/>
      <c r="E4" s="260"/>
      <c r="F4" s="260"/>
      <c r="G4" s="260"/>
      <c r="H4" s="260"/>
      <c r="I4" s="260"/>
      <c r="J4" s="260"/>
      <c r="K4" s="260"/>
      <c r="L4" s="261"/>
      <c r="M4" s="47"/>
      <c r="N4" s="47"/>
      <c r="O4" s="134"/>
      <c r="P4" s="124"/>
      <c r="R4" s="262" t="s">
        <v>32</v>
      </c>
      <c r="S4" s="263"/>
      <c r="T4" s="263"/>
      <c r="U4" s="263"/>
      <c r="V4" s="264"/>
      <c r="X4" s="262" t="s">
        <v>33</v>
      </c>
      <c r="Y4" s="263"/>
      <c r="Z4" s="263"/>
      <c r="AA4" s="263"/>
      <c r="AB4" s="264"/>
    </row>
    <row r="5" spans="1:28" ht="43.15" customHeight="1" x14ac:dyDescent="0.2">
      <c r="A5" s="124"/>
      <c r="B5" s="5" t="s">
        <v>0</v>
      </c>
      <c r="C5" s="5" t="s">
        <v>1</v>
      </c>
      <c r="D5" s="126" t="s">
        <v>31</v>
      </c>
      <c r="E5" s="126" t="s">
        <v>2</v>
      </c>
      <c r="F5" s="126" t="s">
        <v>3</v>
      </c>
      <c r="G5" s="126" t="s">
        <v>7</v>
      </c>
      <c r="H5" s="49" t="s">
        <v>5</v>
      </c>
      <c r="I5" s="49" t="s">
        <v>4</v>
      </c>
      <c r="J5" s="126" t="s">
        <v>8</v>
      </c>
      <c r="K5" s="127" t="s">
        <v>9</v>
      </c>
      <c r="L5" s="3" t="s">
        <v>6</v>
      </c>
      <c r="M5" s="48"/>
      <c r="N5" s="49" t="s">
        <v>72</v>
      </c>
      <c r="O5" s="42" t="s">
        <v>58</v>
      </c>
      <c r="P5" s="124"/>
      <c r="Q5" s="125" t="s">
        <v>53</v>
      </c>
      <c r="R5" s="125" t="s">
        <v>31</v>
      </c>
      <c r="S5" s="126" t="s">
        <v>2</v>
      </c>
      <c r="T5" s="126" t="s">
        <v>3</v>
      </c>
      <c r="U5" s="126" t="s">
        <v>7</v>
      </c>
      <c r="V5" s="127" t="s">
        <v>4</v>
      </c>
      <c r="X5" s="125" t="s">
        <v>31</v>
      </c>
      <c r="Y5" s="126" t="s">
        <v>2</v>
      </c>
      <c r="Z5" s="126" t="s">
        <v>3</v>
      </c>
      <c r="AA5" s="126" t="s">
        <v>7</v>
      </c>
      <c r="AB5" s="127" t="s">
        <v>4</v>
      </c>
    </row>
    <row r="6" spans="1:28" s="218" customFormat="1" ht="12.75" customHeight="1" x14ac:dyDescent="0.2">
      <c r="A6" s="204"/>
      <c r="B6" s="236">
        <v>1999</v>
      </c>
      <c r="C6" s="219">
        <v>674</v>
      </c>
      <c r="D6" s="220">
        <v>4</v>
      </c>
      <c r="E6" s="220">
        <v>1233</v>
      </c>
      <c r="F6" s="220">
        <v>50</v>
      </c>
      <c r="G6" s="220">
        <v>33</v>
      </c>
      <c r="H6" s="221">
        <v>1320</v>
      </c>
      <c r="I6" s="219">
        <v>768</v>
      </c>
      <c r="J6" s="220">
        <v>2088</v>
      </c>
      <c r="K6" s="223">
        <v>630</v>
      </c>
      <c r="L6" s="224">
        <f>SUM(J6:K6)</f>
        <v>2718</v>
      </c>
      <c r="M6" s="226"/>
      <c r="N6" s="225">
        <v>12</v>
      </c>
      <c r="O6" s="209">
        <v>3</v>
      </c>
      <c r="P6" s="204"/>
      <c r="Q6" s="227">
        <f t="shared" ref="Q6:Q25" si="0">K6/L6</f>
        <v>0.23178807947019867</v>
      </c>
      <c r="R6" s="227">
        <f t="shared" ref="R6:R25" si="1">D6/($L6-$K6)</f>
        <v>1.9157088122605363E-3</v>
      </c>
      <c r="S6" s="228">
        <f t="shared" ref="S6:S25" si="2">E6/($L6-$K6)</f>
        <v>0.59051724137931039</v>
      </c>
      <c r="T6" s="228">
        <f t="shared" ref="T6:T25" si="3">F6/($L6-$K6)</f>
        <v>2.3946360153256706E-2</v>
      </c>
      <c r="U6" s="228">
        <f t="shared" ref="U6:U25" si="4">G6/($L6-$K6)</f>
        <v>1.5804597701149427E-2</v>
      </c>
      <c r="V6" s="229">
        <f t="shared" ref="V6:V24" si="5">I6/($L6-$K6)</f>
        <v>0.36781609195402298</v>
      </c>
      <c r="X6" s="230">
        <f>D6+$K6*R6</f>
        <v>5.2068965517241379</v>
      </c>
      <c r="Y6" s="231">
        <f t="shared" ref="Y6:Y25" si="6">E6+$K6*S6</f>
        <v>1605.0258620689656</v>
      </c>
      <c r="Z6" s="231">
        <f t="shared" ref="Z6:Z25" si="7">F6+$K6*T6</f>
        <v>65.08620689655173</v>
      </c>
      <c r="AA6" s="231">
        <f t="shared" ref="AA6:AA25" si="8">G6+$K6*U6</f>
        <v>42.956896551724142</v>
      </c>
      <c r="AB6" s="232">
        <f t="shared" ref="AB6:AB25" si="9">I6+$K6*V6</f>
        <v>999.72413793103442</v>
      </c>
    </row>
    <row r="7" spans="1:28" ht="12.75" x14ac:dyDescent="0.2">
      <c r="A7" s="124"/>
      <c r="B7" s="237">
        <f t="shared" ref="B7:B25" si="10">B6+1</f>
        <v>2000</v>
      </c>
      <c r="C7" s="16">
        <v>1302</v>
      </c>
      <c r="D7" s="8">
        <v>3</v>
      </c>
      <c r="E7" s="8">
        <v>1396</v>
      </c>
      <c r="F7" s="8">
        <v>51</v>
      </c>
      <c r="G7" s="8">
        <v>71</v>
      </c>
      <c r="H7" s="35">
        <v>1521</v>
      </c>
      <c r="I7" s="16">
        <v>842</v>
      </c>
      <c r="J7" s="8">
        <v>2363</v>
      </c>
      <c r="K7" s="10">
        <v>721</v>
      </c>
      <c r="L7" s="17">
        <f t="shared" ref="L7:L26" si="11">SUM(J7:K7)</f>
        <v>3084</v>
      </c>
      <c r="M7" s="4"/>
      <c r="N7" s="38">
        <v>12</v>
      </c>
      <c r="O7" s="50">
        <v>4</v>
      </c>
      <c r="P7" s="124"/>
      <c r="Q7" s="7">
        <f t="shared" si="0"/>
        <v>0.23378728923476005</v>
      </c>
      <c r="R7" s="7">
        <f t="shared" si="1"/>
        <v>1.2695725772323319E-3</v>
      </c>
      <c r="S7" s="95">
        <f t="shared" si="2"/>
        <v>0.59077443927211171</v>
      </c>
      <c r="T7" s="95">
        <f t="shared" si="3"/>
        <v>2.1582733812949641E-2</v>
      </c>
      <c r="U7" s="95">
        <f t="shared" si="4"/>
        <v>3.004655099449852E-2</v>
      </c>
      <c r="V7" s="96">
        <f t="shared" si="5"/>
        <v>0.35632670334320776</v>
      </c>
      <c r="X7" s="97">
        <f t="shared" ref="X7:X25" si="12">D7+$K7*R7</f>
        <v>3.9153618281845111</v>
      </c>
      <c r="Y7" s="98">
        <f t="shared" si="6"/>
        <v>1821.9483707151926</v>
      </c>
      <c r="Z7" s="98">
        <f t="shared" si="7"/>
        <v>66.561151079136692</v>
      </c>
      <c r="AA7" s="98">
        <f t="shared" si="8"/>
        <v>92.663563267033425</v>
      </c>
      <c r="AB7" s="99">
        <f t="shared" si="9"/>
        <v>1098.9115531104528</v>
      </c>
    </row>
    <row r="8" spans="1:28" ht="12.75" x14ac:dyDescent="0.2">
      <c r="A8" s="124"/>
      <c r="B8" s="237">
        <f t="shared" si="10"/>
        <v>2001</v>
      </c>
      <c r="C8" s="16">
        <v>1714</v>
      </c>
      <c r="D8" s="8">
        <v>9</v>
      </c>
      <c r="E8" s="8">
        <v>1387</v>
      </c>
      <c r="F8" s="8">
        <v>64</v>
      </c>
      <c r="G8" s="8">
        <v>130</v>
      </c>
      <c r="H8" s="35">
        <v>1590</v>
      </c>
      <c r="I8" s="16">
        <v>881</v>
      </c>
      <c r="J8" s="8">
        <v>2471</v>
      </c>
      <c r="K8" s="10">
        <v>928</v>
      </c>
      <c r="L8" s="17">
        <f t="shared" si="11"/>
        <v>3399</v>
      </c>
      <c r="M8" s="4"/>
      <c r="N8" s="38">
        <v>12</v>
      </c>
      <c r="O8" s="50">
        <v>4</v>
      </c>
      <c r="P8" s="124"/>
      <c r="Q8" s="7">
        <f t="shared" si="0"/>
        <v>0.27302147690497203</v>
      </c>
      <c r="R8" s="7">
        <f t="shared" si="1"/>
        <v>3.6422501011736138E-3</v>
      </c>
      <c r="S8" s="95">
        <f t="shared" si="2"/>
        <v>0.56131121003642248</v>
      </c>
      <c r="T8" s="95">
        <f t="shared" si="3"/>
        <v>2.5900445163901255E-2</v>
      </c>
      <c r="U8" s="95">
        <f t="shared" si="4"/>
        <v>5.2610279239174426E-2</v>
      </c>
      <c r="V8" s="96">
        <f t="shared" si="5"/>
        <v>0.35653581545932822</v>
      </c>
      <c r="X8" s="97">
        <f t="shared" si="12"/>
        <v>12.380008093889113</v>
      </c>
      <c r="Y8" s="98">
        <f t="shared" si="6"/>
        <v>1907.8968029138</v>
      </c>
      <c r="Z8" s="98">
        <f t="shared" si="7"/>
        <v>88.035613112100364</v>
      </c>
      <c r="AA8" s="98">
        <f t="shared" si="8"/>
        <v>178.82233913395388</v>
      </c>
      <c r="AB8" s="99">
        <f t="shared" si="9"/>
        <v>1211.8652367462566</v>
      </c>
    </row>
    <row r="9" spans="1:28" ht="12.75" x14ac:dyDescent="0.2">
      <c r="A9" s="124"/>
      <c r="B9" s="237">
        <f t="shared" si="10"/>
        <v>2002</v>
      </c>
      <c r="C9" s="16">
        <v>2218</v>
      </c>
      <c r="D9" s="8">
        <v>18</v>
      </c>
      <c r="E9" s="8">
        <v>1444</v>
      </c>
      <c r="F9" s="8">
        <v>83</v>
      </c>
      <c r="G9" s="8">
        <v>121</v>
      </c>
      <c r="H9" s="35">
        <v>1666</v>
      </c>
      <c r="I9" s="16">
        <v>882</v>
      </c>
      <c r="J9" s="8">
        <v>2548</v>
      </c>
      <c r="K9" s="10">
        <v>948</v>
      </c>
      <c r="L9" s="17">
        <f t="shared" si="11"/>
        <v>3496</v>
      </c>
      <c r="M9" s="4"/>
      <c r="N9" s="38">
        <v>12</v>
      </c>
      <c r="O9" s="50">
        <v>4</v>
      </c>
      <c r="P9" s="124"/>
      <c r="Q9" s="7">
        <f t="shared" si="0"/>
        <v>0.27116704805491992</v>
      </c>
      <c r="R9" s="7">
        <f t="shared" si="1"/>
        <v>7.0643642072213504E-3</v>
      </c>
      <c r="S9" s="95">
        <f t="shared" si="2"/>
        <v>0.56671899529042391</v>
      </c>
      <c r="T9" s="95">
        <f t="shared" si="3"/>
        <v>3.2574568288854001E-2</v>
      </c>
      <c r="U9" s="95">
        <f t="shared" si="4"/>
        <v>4.748822605965463E-2</v>
      </c>
      <c r="V9" s="96">
        <f t="shared" si="5"/>
        <v>0.34615384615384615</v>
      </c>
      <c r="X9" s="97">
        <f t="shared" si="12"/>
        <v>24.69701726844584</v>
      </c>
      <c r="Y9" s="98">
        <f t="shared" si="6"/>
        <v>1981.249607535322</v>
      </c>
      <c r="Z9" s="98">
        <f t="shared" si="7"/>
        <v>113.88069073783359</v>
      </c>
      <c r="AA9" s="98">
        <f t="shared" si="8"/>
        <v>166.01883830455259</v>
      </c>
      <c r="AB9" s="99">
        <f t="shared" si="9"/>
        <v>1210.1538461538462</v>
      </c>
    </row>
    <row r="10" spans="1:28" ht="12.75" x14ac:dyDescent="0.2">
      <c r="A10" s="124"/>
      <c r="B10" s="237">
        <f t="shared" si="10"/>
        <v>2003</v>
      </c>
      <c r="C10" s="16">
        <v>4216</v>
      </c>
      <c r="D10" s="8">
        <v>12</v>
      </c>
      <c r="E10" s="8">
        <v>2030</v>
      </c>
      <c r="F10" s="8">
        <v>129</v>
      </c>
      <c r="G10" s="8">
        <v>331</v>
      </c>
      <c r="H10" s="35">
        <v>2502</v>
      </c>
      <c r="I10" s="16">
        <v>1299</v>
      </c>
      <c r="J10" s="8">
        <v>3801</v>
      </c>
      <c r="K10" s="10">
        <v>228</v>
      </c>
      <c r="L10" s="17">
        <f t="shared" si="11"/>
        <v>4029</v>
      </c>
      <c r="M10" s="4"/>
      <c r="N10" s="38">
        <v>12</v>
      </c>
      <c r="O10" s="50">
        <v>4</v>
      </c>
      <c r="P10" s="124"/>
      <c r="Q10" s="7">
        <f t="shared" si="0"/>
        <v>5.6589724497393891E-2</v>
      </c>
      <c r="R10" s="7">
        <f t="shared" si="1"/>
        <v>3.1570639305445935E-3</v>
      </c>
      <c r="S10" s="95">
        <f t="shared" si="2"/>
        <v>0.53406998158379371</v>
      </c>
      <c r="T10" s="95">
        <f t="shared" si="3"/>
        <v>3.3938437253354381E-2</v>
      </c>
      <c r="U10" s="95">
        <f t="shared" si="4"/>
        <v>8.7082346750855036E-2</v>
      </c>
      <c r="V10" s="96">
        <f t="shared" si="5"/>
        <v>0.34175217048145223</v>
      </c>
      <c r="X10" s="97">
        <f t="shared" si="12"/>
        <v>12.719810576164168</v>
      </c>
      <c r="Y10" s="98">
        <f t="shared" si="6"/>
        <v>2151.767955801105</v>
      </c>
      <c r="Z10" s="98">
        <f t="shared" si="7"/>
        <v>136.73796369376481</v>
      </c>
      <c r="AA10" s="98">
        <f t="shared" si="8"/>
        <v>350.85477505919494</v>
      </c>
      <c r="AB10" s="99">
        <f t="shared" si="9"/>
        <v>1376.9194948697711</v>
      </c>
    </row>
    <row r="11" spans="1:28" ht="12.75" x14ac:dyDescent="0.2">
      <c r="A11" s="124"/>
      <c r="B11" s="237">
        <f t="shared" si="10"/>
        <v>2004</v>
      </c>
      <c r="C11" s="16">
        <v>5633</v>
      </c>
      <c r="D11" s="8">
        <v>30</v>
      </c>
      <c r="E11" s="8">
        <v>1832</v>
      </c>
      <c r="F11" s="8">
        <v>136</v>
      </c>
      <c r="G11" s="8">
        <v>397</v>
      </c>
      <c r="H11" s="35">
        <v>2395</v>
      </c>
      <c r="I11" s="16">
        <v>1286</v>
      </c>
      <c r="J11" s="8">
        <v>3681</v>
      </c>
      <c r="K11" s="10">
        <v>236</v>
      </c>
      <c r="L11" s="17">
        <f t="shared" si="11"/>
        <v>3917</v>
      </c>
      <c r="M11" s="4"/>
      <c r="N11" s="38">
        <v>12</v>
      </c>
      <c r="O11" s="50">
        <v>8</v>
      </c>
      <c r="P11" s="124"/>
      <c r="Q11" s="7">
        <f t="shared" si="0"/>
        <v>6.0250191473066123E-2</v>
      </c>
      <c r="R11" s="7">
        <f t="shared" si="1"/>
        <v>8.1499592502037484E-3</v>
      </c>
      <c r="S11" s="95">
        <f t="shared" si="2"/>
        <v>0.49769084487910892</v>
      </c>
      <c r="T11" s="95">
        <f t="shared" si="3"/>
        <v>3.6946481934256994E-2</v>
      </c>
      <c r="U11" s="95">
        <f t="shared" si="4"/>
        <v>0.10785112741102962</v>
      </c>
      <c r="V11" s="96">
        <f t="shared" si="5"/>
        <v>0.34936158652540072</v>
      </c>
      <c r="X11" s="97">
        <f t="shared" si="12"/>
        <v>31.923390383048083</v>
      </c>
      <c r="Y11" s="98">
        <f t="shared" si="6"/>
        <v>1949.4550393914697</v>
      </c>
      <c r="Z11" s="98">
        <f t="shared" si="7"/>
        <v>144.71936973648465</v>
      </c>
      <c r="AA11" s="98">
        <f t="shared" si="8"/>
        <v>422.45286606900299</v>
      </c>
      <c r="AB11" s="99">
        <f t="shared" si="9"/>
        <v>1368.4493344199946</v>
      </c>
    </row>
    <row r="12" spans="1:28" ht="12.75" x14ac:dyDescent="0.2">
      <c r="A12" s="124"/>
      <c r="B12" s="237">
        <f t="shared" si="10"/>
        <v>2005</v>
      </c>
      <c r="C12" s="16">
        <v>5881</v>
      </c>
      <c r="D12" s="8">
        <v>43</v>
      </c>
      <c r="E12" s="8">
        <v>2103</v>
      </c>
      <c r="F12" s="8">
        <v>151</v>
      </c>
      <c r="G12" s="8">
        <v>580</v>
      </c>
      <c r="H12" s="35">
        <v>2877</v>
      </c>
      <c r="I12" s="16">
        <v>1296</v>
      </c>
      <c r="J12" s="8">
        <v>4173</v>
      </c>
      <c r="K12" s="10">
        <v>290</v>
      </c>
      <c r="L12" s="17">
        <f t="shared" si="11"/>
        <v>4463</v>
      </c>
      <c r="M12" s="4"/>
      <c r="N12" s="38">
        <v>12</v>
      </c>
      <c r="O12" s="50">
        <v>8</v>
      </c>
      <c r="P12" s="124"/>
      <c r="Q12" s="7">
        <f t="shared" si="0"/>
        <v>6.4978713869594446E-2</v>
      </c>
      <c r="R12" s="7">
        <f t="shared" si="1"/>
        <v>1.0304337407141146E-2</v>
      </c>
      <c r="S12" s="95">
        <f t="shared" si="2"/>
        <v>0.50395398993529839</v>
      </c>
      <c r="T12" s="95">
        <f t="shared" si="3"/>
        <v>3.618499880182123E-2</v>
      </c>
      <c r="U12" s="95">
        <f t="shared" si="4"/>
        <v>0.13898873711957824</v>
      </c>
      <c r="V12" s="96">
        <f t="shared" si="5"/>
        <v>0.31056793673616101</v>
      </c>
      <c r="X12" s="97">
        <f t="shared" si="12"/>
        <v>45.98825784807093</v>
      </c>
      <c r="Y12" s="98">
        <f t="shared" si="6"/>
        <v>2249.1466570812363</v>
      </c>
      <c r="Z12" s="98">
        <f t="shared" si="7"/>
        <v>161.49364965252815</v>
      </c>
      <c r="AA12" s="98">
        <f t="shared" si="8"/>
        <v>620.30673376467769</v>
      </c>
      <c r="AB12" s="99">
        <f t="shared" si="9"/>
        <v>1386.0647016534867</v>
      </c>
    </row>
    <row r="13" spans="1:28" ht="12.75" x14ac:dyDescent="0.2">
      <c r="A13" s="124"/>
      <c r="B13" s="237">
        <f t="shared" si="10"/>
        <v>2006</v>
      </c>
      <c r="C13" s="16">
        <v>2539</v>
      </c>
      <c r="D13" s="8">
        <v>28</v>
      </c>
      <c r="E13" s="8">
        <v>1672</v>
      </c>
      <c r="F13" s="8">
        <v>222</v>
      </c>
      <c r="G13" s="8">
        <v>620</v>
      </c>
      <c r="H13" s="35">
        <v>2542</v>
      </c>
      <c r="I13" s="16">
        <v>1730</v>
      </c>
      <c r="J13" s="8">
        <v>4272</v>
      </c>
      <c r="K13" s="10">
        <v>246</v>
      </c>
      <c r="L13" s="17">
        <f t="shared" si="11"/>
        <v>4518</v>
      </c>
      <c r="M13" s="4"/>
      <c r="N13" s="38">
        <v>12</v>
      </c>
      <c r="O13" s="50">
        <v>8</v>
      </c>
      <c r="P13" s="124"/>
      <c r="Q13" s="7">
        <f t="shared" si="0"/>
        <v>5.4448871181938911E-2</v>
      </c>
      <c r="R13" s="7">
        <f t="shared" si="1"/>
        <v>6.5543071161048693E-3</v>
      </c>
      <c r="S13" s="95">
        <f t="shared" si="2"/>
        <v>0.39138576779026218</v>
      </c>
      <c r="T13" s="95">
        <f t="shared" si="3"/>
        <v>5.1966292134831463E-2</v>
      </c>
      <c r="U13" s="95">
        <f t="shared" si="4"/>
        <v>0.14513108614232209</v>
      </c>
      <c r="V13" s="96">
        <f t="shared" si="5"/>
        <v>0.40496254681647942</v>
      </c>
      <c r="X13" s="97">
        <f t="shared" si="12"/>
        <v>29.612359550561798</v>
      </c>
      <c r="Y13" s="98">
        <f t="shared" si="6"/>
        <v>1768.2808988764045</v>
      </c>
      <c r="Z13" s="98">
        <f t="shared" si="7"/>
        <v>234.78370786516854</v>
      </c>
      <c r="AA13" s="98">
        <f t="shared" si="8"/>
        <v>655.70224719101122</v>
      </c>
      <c r="AB13" s="99">
        <f t="shared" si="9"/>
        <v>1829.620786516854</v>
      </c>
    </row>
    <row r="14" spans="1:28" ht="12.75" x14ac:dyDescent="0.2">
      <c r="A14" s="124"/>
      <c r="B14" s="237">
        <f>B13+1</f>
        <v>2007</v>
      </c>
      <c r="C14" s="16">
        <v>917</v>
      </c>
      <c r="D14" s="8">
        <v>7</v>
      </c>
      <c r="E14" s="8">
        <v>1194</v>
      </c>
      <c r="F14" s="8">
        <v>239</v>
      </c>
      <c r="G14" s="8">
        <v>430</v>
      </c>
      <c r="H14" s="35">
        <v>1870</v>
      </c>
      <c r="I14" s="16">
        <v>1921</v>
      </c>
      <c r="J14" s="8">
        <v>3791</v>
      </c>
      <c r="K14" s="10">
        <v>169</v>
      </c>
      <c r="L14" s="17">
        <f t="shared" si="11"/>
        <v>3960</v>
      </c>
      <c r="M14" s="4"/>
      <c r="N14" s="38">
        <v>12</v>
      </c>
      <c r="O14" s="50">
        <v>9</v>
      </c>
      <c r="P14" s="124"/>
      <c r="Q14" s="7">
        <f t="shared" si="0"/>
        <v>4.2676767676767674E-2</v>
      </c>
      <c r="R14" s="7">
        <f t="shared" si="1"/>
        <v>1.8464785017145871E-3</v>
      </c>
      <c r="S14" s="95">
        <f t="shared" si="2"/>
        <v>0.31495647586388814</v>
      </c>
      <c r="T14" s="95">
        <f t="shared" si="3"/>
        <v>6.3044051701398054E-2</v>
      </c>
      <c r="U14" s="95">
        <f t="shared" si="4"/>
        <v>0.11342653653389607</v>
      </c>
      <c r="V14" s="96">
        <f t="shared" si="5"/>
        <v>0.50672645739910316</v>
      </c>
      <c r="X14" s="97">
        <f t="shared" si="12"/>
        <v>7.3120548667897651</v>
      </c>
      <c r="Y14" s="98">
        <f t="shared" si="6"/>
        <v>1247.2276444209972</v>
      </c>
      <c r="Z14" s="98">
        <f t="shared" si="7"/>
        <v>249.65444473753627</v>
      </c>
      <c r="AA14" s="98">
        <f t="shared" si="8"/>
        <v>449.16908467422843</v>
      </c>
      <c r="AB14" s="99">
        <f t="shared" si="9"/>
        <v>2006.6367713004483</v>
      </c>
    </row>
    <row r="15" spans="1:28" ht="12.75" x14ac:dyDescent="0.2">
      <c r="A15" s="124"/>
      <c r="B15" s="237">
        <f t="shared" si="10"/>
        <v>2008</v>
      </c>
      <c r="C15" s="16">
        <v>135</v>
      </c>
      <c r="D15" s="8">
        <v>25</v>
      </c>
      <c r="E15" s="8">
        <v>1157</v>
      </c>
      <c r="F15" s="8">
        <v>261</v>
      </c>
      <c r="G15" s="8">
        <v>494</v>
      </c>
      <c r="H15" s="35">
        <v>1937</v>
      </c>
      <c r="I15" s="16">
        <v>2299</v>
      </c>
      <c r="J15" s="8">
        <v>4236</v>
      </c>
      <c r="K15" s="10">
        <v>177</v>
      </c>
      <c r="L15" s="17">
        <f t="shared" si="11"/>
        <v>4413</v>
      </c>
      <c r="M15" s="4"/>
      <c r="N15" s="38">
        <v>12</v>
      </c>
      <c r="O15" s="50">
        <v>9</v>
      </c>
      <c r="P15" s="124"/>
      <c r="Q15" s="7">
        <f t="shared" si="0"/>
        <v>4.010876954452753E-2</v>
      </c>
      <c r="R15" s="7">
        <f t="shared" si="1"/>
        <v>5.9017941454202081E-3</v>
      </c>
      <c r="S15" s="95">
        <f t="shared" si="2"/>
        <v>0.27313503305004722</v>
      </c>
      <c r="T15" s="95">
        <f t="shared" si="3"/>
        <v>6.1614730878186967E-2</v>
      </c>
      <c r="U15" s="95">
        <f t="shared" si="4"/>
        <v>0.11661945231350331</v>
      </c>
      <c r="V15" s="96">
        <f t="shared" si="5"/>
        <v>0.54272898961284233</v>
      </c>
      <c r="X15" s="97">
        <f t="shared" si="12"/>
        <v>26.044617563739376</v>
      </c>
      <c r="Y15" s="98">
        <f t="shared" si="6"/>
        <v>1205.3449008498583</v>
      </c>
      <c r="Z15" s="98">
        <f t="shared" si="7"/>
        <v>271.9058073654391</v>
      </c>
      <c r="AA15" s="98">
        <f t="shared" si="8"/>
        <v>514.64164305949009</v>
      </c>
      <c r="AB15" s="99">
        <f t="shared" si="9"/>
        <v>2395.0630311614732</v>
      </c>
    </row>
    <row r="16" spans="1:28" ht="12.75" x14ac:dyDescent="0.2">
      <c r="A16" s="124"/>
      <c r="B16" s="237">
        <f t="shared" si="10"/>
        <v>2009</v>
      </c>
      <c r="C16" s="16">
        <v>399</v>
      </c>
      <c r="D16" s="8">
        <v>82</v>
      </c>
      <c r="E16" s="8">
        <v>1082</v>
      </c>
      <c r="F16" s="8">
        <v>283</v>
      </c>
      <c r="G16" s="8">
        <v>531</v>
      </c>
      <c r="H16" s="35">
        <v>1978</v>
      </c>
      <c r="I16" s="16">
        <v>2373</v>
      </c>
      <c r="J16" s="8">
        <v>4351</v>
      </c>
      <c r="K16" s="10">
        <v>182</v>
      </c>
      <c r="L16" s="17">
        <f t="shared" si="11"/>
        <v>4533</v>
      </c>
      <c r="M16" s="4"/>
      <c r="N16" s="38">
        <v>12</v>
      </c>
      <c r="O16" s="50">
        <v>9</v>
      </c>
      <c r="P16" s="124"/>
      <c r="Q16" s="7">
        <f t="shared" si="0"/>
        <v>4.015001103022281E-2</v>
      </c>
      <c r="R16" s="7">
        <f t="shared" si="1"/>
        <v>1.8846242243162493E-2</v>
      </c>
      <c r="S16" s="95">
        <f t="shared" si="2"/>
        <v>0.24867846472075386</v>
      </c>
      <c r="T16" s="95">
        <f t="shared" si="3"/>
        <v>6.5042518961158355E-2</v>
      </c>
      <c r="U16" s="95">
        <f t="shared" si="4"/>
        <v>0.12204091013560101</v>
      </c>
      <c r="V16" s="96">
        <f t="shared" si="5"/>
        <v>0.54539186393932426</v>
      </c>
      <c r="X16" s="97">
        <f t="shared" si="12"/>
        <v>85.43001608825557</v>
      </c>
      <c r="Y16" s="98">
        <f t="shared" si="6"/>
        <v>1127.2594805791773</v>
      </c>
      <c r="Z16" s="98">
        <f t="shared" si="7"/>
        <v>294.83773845093083</v>
      </c>
      <c r="AA16" s="98">
        <f t="shared" si="8"/>
        <v>553.21144564467943</v>
      </c>
      <c r="AB16" s="99">
        <f t="shared" si="9"/>
        <v>2472.2613192369572</v>
      </c>
    </row>
    <row r="17" spans="1:30" ht="12.75" x14ac:dyDescent="0.2">
      <c r="A17" s="128"/>
      <c r="B17" s="237">
        <f>B16+1</f>
        <v>2010</v>
      </c>
      <c r="C17" s="16">
        <v>312</v>
      </c>
      <c r="D17" s="8">
        <v>67</v>
      </c>
      <c r="E17" s="8">
        <v>1258</v>
      </c>
      <c r="F17" s="8">
        <v>328</v>
      </c>
      <c r="G17" s="8">
        <v>534</v>
      </c>
      <c r="H17" s="35">
        <v>2187</v>
      </c>
      <c r="I17" s="16">
        <v>2500</v>
      </c>
      <c r="J17" s="8">
        <v>4687</v>
      </c>
      <c r="K17" s="10">
        <v>153</v>
      </c>
      <c r="L17" s="17">
        <f t="shared" si="11"/>
        <v>4840</v>
      </c>
      <c r="M17" s="4"/>
      <c r="N17" s="38">
        <v>12</v>
      </c>
      <c r="O17" s="50">
        <v>9</v>
      </c>
      <c r="P17" s="124"/>
      <c r="Q17" s="7">
        <f t="shared" si="0"/>
        <v>3.1611570247933887E-2</v>
      </c>
      <c r="R17" s="7">
        <f t="shared" si="1"/>
        <v>1.4294858118199274E-2</v>
      </c>
      <c r="S17" s="95">
        <f t="shared" si="2"/>
        <v>0.26840196287604012</v>
      </c>
      <c r="T17" s="95">
        <f t="shared" si="3"/>
        <v>6.9980797951781526E-2</v>
      </c>
      <c r="U17" s="95">
        <f t="shared" si="4"/>
        <v>0.11393215276296138</v>
      </c>
      <c r="V17" s="96">
        <f t="shared" si="5"/>
        <v>0.53339022829101768</v>
      </c>
      <c r="X17" s="97">
        <f t="shared" si="12"/>
        <v>69.18711329208449</v>
      </c>
      <c r="Y17" s="98">
        <f t="shared" si="6"/>
        <v>1299.0655003200341</v>
      </c>
      <c r="Z17" s="98">
        <f t="shared" si="7"/>
        <v>338.70706208662256</v>
      </c>
      <c r="AA17" s="98">
        <f t="shared" si="8"/>
        <v>551.43161937273305</v>
      </c>
      <c r="AB17" s="99">
        <f t="shared" si="9"/>
        <v>2581.6087049285256</v>
      </c>
    </row>
    <row r="18" spans="1:30" ht="12.75" x14ac:dyDescent="0.2">
      <c r="A18" s="128"/>
      <c r="B18" s="237">
        <f t="shared" si="10"/>
        <v>2011</v>
      </c>
      <c r="C18" s="16">
        <v>413</v>
      </c>
      <c r="D18" s="8">
        <v>78</v>
      </c>
      <c r="E18" s="8">
        <v>1336</v>
      </c>
      <c r="F18" s="8">
        <v>423</v>
      </c>
      <c r="G18" s="8">
        <v>628</v>
      </c>
      <c r="H18" s="35">
        <v>2465</v>
      </c>
      <c r="I18" s="16">
        <v>2761</v>
      </c>
      <c r="J18" s="8">
        <v>5226</v>
      </c>
      <c r="K18" s="10">
        <v>79</v>
      </c>
      <c r="L18" s="17">
        <f t="shared" si="11"/>
        <v>5305</v>
      </c>
      <c r="M18" s="4"/>
      <c r="N18" s="38">
        <v>12</v>
      </c>
      <c r="O18" s="50">
        <v>9</v>
      </c>
      <c r="P18" s="124"/>
      <c r="Q18" s="7">
        <f t="shared" si="0"/>
        <v>1.4891611687087653E-2</v>
      </c>
      <c r="R18" s="7">
        <f t="shared" si="1"/>
        <v>1.4925373134328358E-2</v>
      </c>
      <c r="S18" s="95">
        <f t="shared" si="2"/>
        <v>0.25564485265977804</v>
      </c>
      <c r="T18" s="95">
        <f t="shared" si="3"/>
        <v>8.09414466130884E-2</v>
      </c>
      <c r="U18" s="95">
        <f t="shared" si="4"/>
        <v>0.12016838882510525</v>
      </c>
      <c r="V18" s="96">
        <f t="shared" si="5"/>
        <v>0.5283199387677</v>
      </c>
      <c r="X18" s="97">
        <f t="shared" si="12"/>
        <v>79.179104477611943</v>
      </c>
      <c r="Y18" s="98">
        <f t="shared" si="6"/>
        <v>1356.1959433601226</v>
      </c>
      <c r="Z18" s="98">
        <f t="shared" si="7"/>
        <v>429.394374282434</v>
      </c>
      <c r="AA18" s="98">
        <f t="shared" si="8"/>
        <v>637.49330271718327</v>
      </c>
      <c r="AB18" s="99">
        <f t="shared" si="9"/>
        <v>2802.7372751626481</v>
      </c>
    </row>
    <row r="19" spans="1:30" ht="12.75" x14ac:dyDescent="0.2">
      <c r="A19" s="128"/>
      <c r="B19" s="237">
        <f t="shared" si="10"/>
        <v>2012</v>
      </c>
      <c r="C19" s="16">
        <v>878</v>
      </c>
      <c r="D19" s="8">
        <v>218</v>
      </c>
      <c r="E19" s="8">
        <v>1366</v>
      </c>
      <c r="F19" s="8">
        <v>444</v>
      </c>
      <c r="G19" s="8">
        <v>705</v>
      </c>
      <c r="H19" s="35">
        <v>2733</v>
      </c>
      <c r="I19" s="16">
        <v>2853</v>
      </c>
      <c r="J19" s="8">
        <v>5586</v>
      </c>
      <c r="K19" s="10">
        <v>80</v>
      </c>
      <c r="L19" s="17">
        <f t="shared" si="11"/>
        <v>5666</v>
      </c>
      <c r="M19" s="4"/>
      <c r="N19" s="38">
        <v>12</v>
      </c>
      <c r="O19" s="50">
        <v>9</v>
      </c>
      <c r="P19" s="124"/>
      <c r="Q19" s="7">
        <f t="shared" si="0"/>
        <v>1.4119308153900459E-2</v>
      </c>
      <c r="R19" s="7">
        <f t="shared" si="1"/>
        <v>3.9026136770497676E-2</v>
      </c>
      <c r="S19" s="95">
        <f t="shared" si="2"/>
        <v>0.24453992123165055</v>
      </c>
      <c r="T19" s="95">
        <f t="shared" si="3"/>
        <v>7.9484425349087007E-2</v>
      </c>
      <c r="U19" s="95">
        <f t="shared" si="4"/>
        <v>0.12620837808807733</v>
      </c>
      <c r="V19" s="96">
        <f t="shared" si="5"/>
        <v>0.51074113856068748</v>
      </c>
      <c r="X19" s="97">
        <f t="shared" si="12"/>
        <v>221.12209094163981</v>
      </c>
      <c r="Y19" s="98">
        <f t="shared" si="6"/>
        <v>1385.5631936985321</v>
      </c>
      <c r="Z19" s="98">
        <f t="shared" si="7"/>
        <v>450.35875402792698</v>
      </c>
      <c r="AA19" s="98">
        <f t="shared" si="8"/>
        <v>715.09667024704618</v>
      </c>
      <c r="AB19" s="99">
        <f t="shared" si="9"/>
        <v>2893.8592910848552</v>
      </c>
    </row>
    <row r="20" spans="1:30" ht="12.75" x14ac:dyDescent="0.2">
      <c r="A20" s="128"/>
      <c r="B20" s="237">
        <f t="shared" si="10"/>
        <v>2013</v>
      </c>
      <c r="C20" s="16">
        <v>792</v>
      </c>
      <c r="D20" s="8">
        <v>221</v>
      </c>
      <c r="E20" s="8">
        <v>1428</v>
      </c>
      <c r="F20" s="8">
        <v>377</v>
      </c>
      <c r="G20" s="8">
        <v>727</v>
      </c>
      <c r="H20" s="35">
        <v>2753</v>
      </c>
      <c r="I20" s="16">
        <v>2898</v>
      </c>
      <c r="J20" s="8">
        <v>5651</v>
      </c>
      <c r="K20" s="10">
        <v>82</v>
      </c>
      <c r="L20" s="17">
        <f t="shared" si="11"/>
        <v>5733</v>
      </c>
      <c r="M20" s="4"/>
      <c r="N20" s="38">
        <v>12</v>
      </c>
      <c r="O20" s="50">
        <v>9</v>
      </c>
      <c r="P20" s="124"/>
      <c r="Q20" s="7">
        <f t="shared" si="0"/>
        <v>1.4303157160300017E-2</v>
      </c>
      <c r="R20" s="7">
        <f t="shared" si="1"/>
        <v>3.9108122456202439E-2</v>
      </c>
      <c r="S20" s="95">
        <f t="shared" si="2"/>
        <v>0.25269863740930809</v>
      </c>
      <c r="T20" s="95">
        <f t="shared" si="3"/>
        <v>6.6713855954698281E-2</v>
      </c>
      <c r="U20" s="95">
        <f t="shared" si="4"/>
        <v>0.12864979649619537</v>
      </c>
      <c r="V20" s="96">
        <f t="shared" si="5"/>
        <v>0.51282958768359588</v>
      </c>
      <c r="X20" s="97">
        <f t="shared" si="12"/>
        <v>224.2068660414086</v>
      </c>
      <c r="Y20" s="98">
        <f t="shared" si="6"/>
        <v>1448.7212882675633</v>
      </c>
      <c r="Z20" s="98">
        <f t="shared" si="7"/>
        <v>382.47053618828528</v>
      </c>
      <c r="AA20" s="98">
        <f t="shared" si="8"/>
        <v>737.54928331268798</v>
      </c>
      <c r="AB20" s="99">
        <f t="shared" si="9"/>
        <v>2940.0520261900547</v>
      </c>
    </row>
    <row r="21" spans="1:30" ht="12.75" x14ac:dyDescent="0.2">
      <c r="A21" s="128"/>
      <c r="B21" s="237">
        <f t="shared" si="10"/>
        <v>2014</v>
      </c>
      <c r="C21" s="16">
        <v>836</v>
      </c>
      <c r="D21" s="8">
        <v>245</v>
      </c>
      <c r="E21" s="8">
        <v>1386</v>
      </c>
      <c r="F21" s="8">
        <v>390</v>
      </c>
      <c r="G21" s="8">
        <v>625</v>
      </c>
      <c r="H21" s="35">
        <v>2646</v>
      </c>
      <c r="I21" s="16">
        <v>2920</v>
      </c>
      <c r="J21" s="8">
        <v>5566</v>
      </c>
      <c r="K21" s="10">
        <v>63</v>
      </c>
      <c r="L21" s="17">
        <f t="shared" si="11"/>
        <v>5629</v>
      </c>
      <c r="M21" s="4"/>
      <c r="N21" s="38">
        <v>12</v>
      </c>
      <c r="O21" s="50">
        <v>9</v>
      </c>
      <c r="P21" s="124"/>
      <c r="Q21" s="7">
        <f t="shared" si="0"/>
        <v>1.1192041215135904E-2</v>
      </c>
      <c r="R21" s="7">
        <f t="shared" si="1"/>
        <v>4.4017247574559826E-2</v>
      </c>
      <c r="S21" s="95">
        <f t="shared" si="2"/>
        <v>0.24901185770750989</v>
      </c>
      <c r="T21" s="95">
        <f t="shared" si="3"/>
        <v>7.0068271649299324E-2</v>
      </c>
      <c r="U21" s="95">
        <f t="shared" si="4"/>
        <v>0.11228889687387711</v>
      </c>
      <c r="V21" s="96">
        <f t="shared" si="5"/>
        <v>0.52461372619475388</v>
      </c>
      <c r="X21" s="97">
        <f t="shared" si="12"/>
        <v>247.77308659719728</v>
      </c>
      <c r="Y21" s="98">
        <f t="shared" si="6"/>
        <v>1401.687747035573</v>
      </c>
      <c r="Z21" s="98">
        <f t="shared" si="7"/>
        <v>394.41430111390588</v>
      </c>
      <c r="AA21" s="98">
        <f t="shared" si="8"/>
        <v>632.07420050305427</v>
      </c>
      <c r="AB21" s="99">
        <f t="shared" si="9"/>
        <v>2953.0506647502693</v>
      </c>
      <c r="AD21" s="135"/>
    </row>
    <row r="22" spans="1:30" ht="12.75" x14ac:dyDescent="0.2">
      <c r="A22" s="128"/>
      <c r="B22" s="237">
        <f t="shared" si="10"/>
        <v>2015</v>
      </c>
      <c r="C22" s="16">
        <v>919</v>
      </c>
      <c r="D22" s="8">
        <v>217</v>
      </c>
      <c r="E22" s="8">
        <v>1222</v>
      </c>
      <c r="F22" s="8">
        <v>363</v>
      </c>
      <c r="G22" s="8">
        <v>640</v>
      </c>
      <c r="H22" s="35">
        <v>2442</v>
      </c>
      <c r="I22" s="16">
        <v>3020</v>
      </c>
      <c r="J22" s="8">
        <v>5462</v>
      </c>
      <c r="K22" s="10">
        <v>63</v>
      </c>
      <c r="L22" s="17">
        <f t="shared" si="11"/>
        <v>5525</v>
      </c>
      <c r="M22" s="4"/>
      <c r="N22" s="38">
        <v>12</v>
      </c>
      <c r="O22" s="50">
        <v>9</v>
      </c>
      <c r="P22" s="124"/>
      <c r="Q22" s="7">
        <f t="shared" si="0"/>
        <v>1.1402714932126697E-2</v>
      </c>
      <c r="R22" s="7">
        <f t="shared" si="1"/>
        <v>3.9729036982790185E-2</v>
      </c>
      <c r="S22" s="95">
        <f t="shared" si="2"/>
        <v>0.2237275723178323</v>
      </c>
      <c r="T22" s="95">
        <f t="shared" si="3"/>
        <v>6.6459172464298791E-2</v>
      </c>
      <c r="U22" s="95">
        <f t="shared" si="4"/>
        <v>0.1171731966312706</v>
      </c>
      <c r="V22" s="96">
        <f t="shared" si="5"/>
        <v>0.55291102160380812</v>
      </c>
      <c r="X22" s="97">
        <f t="shared" si="12"/>
        <v>219.50292932991579</v>
      </c>
      <c r="Y22" s="98">
        <f t="shared" si="6"/>
        <v>1236.0948370560234</v>
      </c>
      <c r="Z22" s="98">
        <f t="shared" si="7"/>
        <v>367.18692786525082</v>
      </c>
      <c r="AA22" s="98">
        <f t="shared" si="8"/>
        <v>647.38191138777006</v>
      </c>
      <c r="AB22" s="99">
        <f t="shared" si="9"/>
        <v>3054.8333943610401</v>
      </c>
    </row>
    <row r="23" spans="1:30" ht="12.75" x14ac:dyDescent="0.2">
      <c r="A23" s="128"/>
      <c r="B23" s="237">
        <f t="shared" si="10"/>
        <v>2016</v>
      </c>
      <c r="C23" s="16">
        <v>757</v>
      </c>
      <c r="D23" s="8">
        <v>251</v>
      </c>
      <c r="E23" s="8">
        <v>1119</v>
      </c>
      <c r="F23" s="8">
        <v>315</v>
      </c>
      <c r="G23" s="8">
        <v>543</v>
      </c>
      <c r="H23" s="35">
        <v>2228</v>
      </c>
      <c r="I23" s="16">
        <v>2826</v>
      </c>
      <c r="J23" s="8">
        <v>5054</v>
      </c>
      <c r="K23" s="10">
        <v>40</v>
      </c>
      <c r="L23" s="17">
        <f t="shared" si="11"/>
        <v>5094</v>
      </c>
      <c r="M23" s="4"/>
      <c r="N23" s="38">
        <v>12</v>
      </c>
      <c r="O23" s="50">
        <v>9</v>
      </c>
      <c r="P23" s="124"/>
      <c r="Q23" s="7">
        <f t="shared" si="0"/>
        <v>7.852375343541421E-3</v>
      </c>
      <c r="R23" s="7">
        <f t="shared" si="1"/>
        <v>4.9663632766125843E-2</v>
      </c>
      <c r="S23" s="95">
        <f t="shared" si="2"/>
        <v>0.22140878512069648</v>
      </c>
      <c r="T23" s="95">
        <f t="shared" si="3"/>
        <v>6.2326869806094184E-2</v>
      </c>
      <c r="U23" s="95">
        <f t="shared" si="4"/>
        <v>0.1074396517609814</v>
      </c>
      <c r="V23" s="96">
        <f t="shared" si="5"/>
        <v>0.55916106054610215</v>
      </c>
      <c r="X23" s="97">
        <f t="shared" si="12"/>
        <v>252.98654531064503</v>
      </c>
      <c r="Y23" s="98">
        <f t="shared" si="6"/>
        <v>1127.8563514048278</v>
      </c>
      <c r="Z23" s="98">
        <f t="shared" si="7"/>
        <v>317.49307479224376</v>
      </c>
      <c r="AA23" s="98">
        <f t="shared" si="8"/>
        <v>547.29758607043925</v>
      </c>
      <c r="AB23" s="99">
        <f t="shared" si="9"/>
        <v>2848.3664424218441</v>
      </c>
    </row>
    <row r="24" spans="1:30" ht="12.75" x14ac:dyDescent="0.2">
      <c r="A24" s="128"/>
      <c r="B24" s="237">
        <f t="shared" si="10"/>
        <v>2017</v>
      </c>
      <c r="C24" s="16">
        <v>904</v>
      </c>
      <c r="D24" s="8">
        <v>325</v>
      </c>
      <c r="E24" s="8">
        <v>1082</v>
      </c>
      <c r="F24" s="8">
        <v>302</v>
      </c>
      <c r="G24" s="8">
        <v>545</v>
      </c>
      <c r="H24" s="35">
        <v>2254</v>
      </c>
      <c r="I24" s="16">
        <v>2551</v>
      </c>
      <c r="J24" s="8">
        <v>4805</v>
      </c>
      <c r="K24" s="10">
        <v>45</v>
      </c>
      <c r="L24" s="17">
        <f t="shared" si="11"/>
        <v>4850</v>
      </c>
      <c r="M24" s="4"/>
      <c r="N24" s="38">
        <v>12</v>
      </c>
      <c r="O24" s="50">
        <v>9</v>
      </c>
      <c r="P24" s="124"/>
      <c r="Q24" s="7">
        <f t="shared" si="0"/>
        <v>9.2783505154639175E-3</v>
      </c>
      <c r="R24" s="7">
        <f t="shared" si="1"/>
        <v>6.763787721123829E-2</v>
      </c>
      <c r="S24" s="95">
        <f t="shared" si="2"/>
        <v>0.22518210197710717</v>
      </c>
      <c r="T24" s="95">
        <f t="shared" si="3"/>
        <v>6.2851196670135279E-2</v>
      </c>
      <c r="U24" s="95">
        <f t="shared" si="4"/>
        <v>0.11342351716961499</v>
      </c>
      <c r="V24" s="96">
        <f t="shared" si="5"/>
        <v>0.5309053069719043</v>
      </c>
      <c r="X24" s="97">
        <f t="shared" si="12"/>
        <v>328.04370447450572</v>
      </c>
      <c r="Y24" s="98">
        <f t="shared" si="6"/>
        <v>1092.1331945889699</v>
      </c>
      <c r="Z24" s="98">
        <f t="shared" si="7"/>
        <v>304.82830385015609</v>
      </c>
      <c r="AA24" s="98">
        <f t="shared" si="8"/>
        <v>550.10405827263264</v>
      </c>
      <c r="AB24" s="99">
        <f t="shared" si="9"/>
        <v>2574.8907388137359</v>
      </c>
    </row>
    <row r="25" spans="1:30" ht="12.75" x14ac:dyDescent="0.2">
      <c r="A25" s="128"/>
      <c r="B25" s="238">
        <f t="shared" si="10"/>
        <v>2018</v>
      </c>
      <c r="C25" s="16">
        <v>661.2960372960373</v>
      </c>
      <c r="D25" s="8">
        <v>241</v>
      </c>
      <c r="E25" s="8">
        <v>1063.009324009324</v>
      </c>
      <c r="F25" s="8">
        <v>277.87179487179486</v>
      </c>
      <c r="G25" s="8">
        <v>581.93706293706293</v>
      </c>
      <c r="H25" s="35">
        <v>2163.818181818182</v>
      </c>
      <c r="I25" s="16">
        <v>2631.4778554778554</v>
      </c>
      <c r="J25" s="8">
        <v>4795.296037296037</v>
      </c>
      <c r="K25" s="10">
        <v>48.36363636363636</v>
      </c>
      <c r="L25" s="17">
        <f t="shared" si="11"/>
        <v>4843.659673659673</v>
      </c>
      <c r="M25" s="4"/>
      <c r="N25" s="39">
        <v>12</v>
      </c>
      <c r="O25" s="51">
        <v>9</v>
      </c>
      <c r="P25" s="124"/>
      <c r="Q25" s="25">
        <f t="shared" si="0"/>
        <v>9.9849369324279454E-3</v>
      </c>
      <c r="R25" s="25">
        <f t="shared" si="1"/>
        <v>5.0257585376500477E-2</v>
      </c>
      <c r="S25" s="26">
        <f t="shared" si="2"/>
        <v>0.22167751808055877</v>
      </c>
      <c r="T25" s="26">
        <f t="shared" si="3"/>
        <v>5.7946744624442562E-2</v>
      </c>
      <c r="U25" s="26">
        <f t="shared" si="4"/>
        <v>0.12135581586850362</v>
      </c>
      <c r="V25" s="27">
        <f>I25/($L25-$K25)</f>
        <v>0.54876233604999458</v>
      </c>
      <c r="X25" s="28">
        <f t="shared" si="12"/>
        <v>243.43063958366346</v>
      </c>
      <c r="Y25" s="29">
        <f t="shared" si="6"/>
        <v>1073.7304548837656</v>
      </c>
      <c r="Z25" s="29">
        <f t="shared" si="7"/>
        <v>280.67431015726788</v>
      </c>
      <c r="AA25" s="29">
        <f t="shared" si="8"/>
        <v>587.80627148633971</v>
      </c>
      <c r="AB25" s="30">
        <f t="shared" si="9"/>
        <v>2658.0179975486371</v>
      </c>
    </row>
    <row r="26" spans="1:30" ht="12.75" x14ac:dyDescent="0.2">
      <c r="A26" s="124"/>
      <c r="B26" s="238" t="s">
        <v>6</v>
      </c>
      <c r="C26" s="18">
        <f>SUM(C6:C25)</f>
        <v>32100.296037296037</v>
      </c>
      <c r="D26" s="36">
        <f t="shared" ref="D26:K26" si="13">SUM(D6:D25)</f>
        <v>2124</v>
      </c>
      <c r="E26" s="19">
        <f t="shared" si="13"/>
        <v>27790.009324009323</v>
      </c>
      <c r="F26" s="19">
        <f t="shared" si="13"/>
        <v>4888.8717948717949</v>
      </c>
      <c r="G26" s="19">
        <f t="shared" si="13"/>
        <v>9266.9370629370624</v>
      </c>
      <c r="H26" s="18">
        <f>SUM(H6:H25)</f>
        <v>44069.818181818184</v>
      </c>
      <c r="I26" s="18">
        <f t="shared" si="13"/>
        <v>40537.477855477853</v>
      </c>
      <c r="J26" s="19">
        <f t="shared" si="13"/>
        <v>84607.296037296037</v>
      </c>
      <c r="K26" s="37">
        <f t="shared" si="13"/>
        <v>5408.363636363636</v>
      </c>
      <c r="L26" s="37">
        <f t="shared" si="11"/>
        <v>90015.659673659669</v>
      </c>
      <c r="M26" s="4"/>
      <c r="N26" s="4"/>
      <c r="O26" s="134"/>
      <c r="P26" s="124"/>
    </row>
    <row r="27" spans="1:30" ht="12.75" x14ac:dyDescent="0.2">
      <c r="A27" s="124"/>
      <c r="B27" s="133"/>
      <c r="C27" s="20"/>
      <c r="D27" s="20"/>
      <c r="E27" s="20"/>
      <c r="F27" s="20"/>
      <c r="G27" s="20"/>
      <c r="H27" s="20"/>
      <c r="I27" s="20"/>
      <c r="J27" s="20"/>
      <c r="K27" s="20"/>
      <c r="L27" s="20"/>
      <c r="M27" s="20"/>
      <c r="N27" s="20"/>
      <c r="O27" s="134"/>
      <c r="P27" s="124"/>
    </row>
    <row r="28" spans="1:30" ht="12.75" x14ac:dyDescent="0.2">
      <c r="A28" s="124"/>
      <c r="C28" s="77"/>
      <c r="D28" s="77"/>
      <c r="E28" s="77"/>
      <c r="F28" s="77"/>
      <c r="G28" s="77"/>
      <c r="H28" s="77"/>
      <c r="I28" s="77"/>
      <c r="J28" s="77"/>
      <c r="K28" s="77"/>
      <c r="L28" s="77"/>
      <c r="M28" s="77"/>
      <c r="N28" s="77"/>
      <c r="O28" s="134"/>
      <c r="P28" s="134"/>
    </row>
    <row r="29" spans="1:30" ht="12.75" x14ac:dyDescent="0.2">
      <c r="B29" s="22"/>
      <c r="J29" s="6"/>
      <c r="L29" s="6"/>
      <c r="M29" s="6"/>
      <c r="N29" s="6"/>
      <c r="O29" s="134"/>
      <c r="P29" s="134"/>
    </row>
    <row r="30" spans="1:30" ht="12.75" x14ac:dyDescent="0.2">
      <c r="B30" s="2" t="s">
        <v>12</v>
      </c>
      <c r="O30" s="134"/>
      <c r="P30" s="134"/>
    </row>
    <row r="31" spans="1:30" ht="12.75" x14ac:dyDescent="0.2">
      <c r="B31" s="1" t="s">
        <v>13</v>
      </c>
      <c r="O31" s="134"/>
      <c r="P31" s="134"/>
    </row>
    <row r="32" spans="1:30" ht="12.75" x14ac:dyDescent="0.2">
      <c r="B32" s="1" t="s">
        <v>28</v>
      </c>
      <c r="O32" s="134"/>
      <c r="P32" s="134"/>
    </row>
    <row r="33" spans="2:16" ht="12.75" x14ac:dyDescent="0.2">
      <c r="B33" s="1" t="s">
        <v>21</v>
      </c>
      <c r="J33" s="100"/>
      <c r="O33" s="134"/>
      <c r="P33" s="134"/>
    </row>
    <row r="34" spans="2:16" x14ac:dyDescent="0.2">
      <c r="J34" s="120"/>
    </row>
    <row r="35" spans="2:16" hidden="1" x14ac:dyDescent="0.2"/>
    <row r="36" spans="2:16" hidden="1" x14ac:dyDescent="0.2"/>
    <row r="37" spans="2:16" hidden="1" x14ac:dyDescent="0.2"/>
    <row r="38" spans="2:16" hidden="1" x14ac:dyDescent="0.2"/>
    <row r="39" spans="2:16" hidden="1" x14ac:dyDescent="0.2"/>
    <row r="40" spans="2:16" hidden="1" x14ac:dyDescent="0.2"/>
    <row r="41" spans="2:16" hidden="1" x14ac:dyDescent="0.2"/>
    <row r="42" spans="2:16" hidden="1" x14ac:dyDescent="0.2"/>
    <row r="43" spans="2:16" hidden="1" x14ac:dyDescent="0.2"/>
    <row r="44" spans="2:16" hidden="1" x14ac:dyDescent="0.2"/>
    <row r="45" spans="2:16" hidden="1" x14ac:dyDescent="0.2"/>
    <row r="46" spans="2:16" hidden="1" x14ac:dyDescent="0.2"/>
    <row r="47" spans="2:16" hidden="1" x14ac:dyDescent="0.2"/>
    <row r="48" spans="2:16"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sheetData>
  <sheetProtection sheet="1" objects="1" scenarios="1"/>
  <mergeCells count="3">
    <mergeCell ref="B4:L4"/>
    <mergeCell ref="R4:V4"/>
    <mergeCell ref="X4:AB4"/>
  </mergeCells>
  <phoneticPr fontId="4" type="noConversion"/>
  <pageMargins left="0.75" right="0.75" top="1" bottom="1" header="0.5" footer="0.5"/>
  <pageSetup paperSize="9" scale="60" orientation="landscape" r:id="rId1"/>
  <headerFooter alignWithMargins="0">
    <oddHeader xml:space="preserve">&amp;L </oddHeader>
    <oddFooter xml:space="preserve">&amp;L&amp;F, &amp;A&amp;R </oddFooter>
  </headerFooter>
  <rowBreaks count="1" manualBreakCount="1">
    <brk id="25" min="1" max="11" man="1"/>
  </rowBreaks>
  <colBreaks count="1" manualBreakCount="1">
    <brk id="11" min="1" max="34"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P62"/>
  <sheetViews>
    <sheetView showGridLines="0" showRowColHeaders="0" zoomScale="70" zoomScaleNormal="70" workbookViewId="0"/>
  </sheetViews>
  <sheetFormatPr defaultColWidth="0" defaultRowHeight="14.25" zeroHeight="1" x14ac:dyDescent="0.2"/>
  <cols>
    <col min="1" max="1" width="3.7109375" style="6" customWidth="1"/>
    <col min="2" max="2" width="11.85546875" style="6" customWidth="1"/>
    <col min="3" max="8" width="16.7109375" style="6" customWidth="1"/>
    <col min="9" max="9" width="14" style="6" bestFit="1" customWidth="1"/>
    <col min="10" max="10" width="16.7109375" style="124" customWidth="1"/>
    <col min="11" max="11" width="16.7109375" style="6" customWidth="1"/>
    <col min="12" max="12" width="16.7109375" style="124" customWidth="1"/>
    <col min="13" max="13" width="3.85546875" style="124" customWidth="1"/>
    <col min="14" max="14" width="16.7109375" style="124" customWidth="1"/>
    <col min="15" max="15" width="17.85546875" style="132" customWidth="1"/>
    <col min="16" max="16" width="3.85546875" style="132" customWidth="1"/>
    <col min="17" max="16384" width="9.140625" style="6" hidden="1"/>
  </cols>
  <sheetData>
    <row r="1" spans="1:16" ht="15.75" x14ac:dyDescent="0.25">
      <c r="A1" s="46" t="s">
        <v>65</v>
      </c>
      <c r="B1" s="131"/>
    </row>
    <row r="2" spans="1:16" ht="12.75" x14ac:dyDescent="0.2">
      <c r="A2" s="40"/>
      <c r="O2" s="6"/>
      <c r="P2" s="6"/>
    </row>
    <row r="3" spans="1:16" ht="12.75" x14ac:dyDescent="0.2">
      <c r="A3" s="40"/>
      <c r="O3" s="6"/>
      <c r="P3" s="124"/>
    </row>
    <row r="4" spans="1:16" ht="12.75" x14ac:dyDescent="0.2">
      <c r="B4" s="259" t="s">
        <v>18</v>
      </c>
      <c r="C4" s="260"/>
      <c r="D4" s="260"/>
      <c r="E4" s="260"/>
      <c r="F4" s="260"/>
      <c r="G4" s="260"/>
      <c r="H4" s="260"/>
      <c r="I4" s="260"/>
      <c r="J4" s="260"/>
      <c r="K4" s="260"/>
      <c r="L4" s="261"/>
      <c r="M4" s="47"/>
      <c r="N4" s="47"/>
      <c r="O4" s="134"/>
      <c r="P4" s="124"/>
    </row>
    <row r="5" spans="1:16" ht="43.35" customHeight="1" x14ac:dyDescent="0.2">
      <c r="A5" s="124"/>
      <c r="B5" s="5" t="s">
        <v>0</v>
      </c>
      <c r="C5" s="5" t="s">
        <v>1</v>
      </c>
      <c r="D5" s="126" t="s">
        <v>31</v>
      </c>
      <c r="E5" s="126" t="s">
        <v>2</v>
      </c>
      <c r="F5" s="126" t="s">
        <v>3</v>
      </c>
      <c r="G5" s="126" t="s">
        <v>7</v>
      </c>
      <c r="H5" s="49" t="s">
        <v>5</v>
      </c>
      <c r="I5" s="93" t="s">
        <v>4</v>
      </c>
      <c r="J5" s="94" t="s">
        <v>8</v>
      </c>
      <c r="K5" s="127" t="s">
        <v>9</v>
      </c>
      <c r="L5" s="3" t="s">
        <v>6</v>
      </c>
      <c r="M5" s="48"/>
      <c r="N5" s="49" t="s">
        <v>72</v>
      </c>
      <c r="O5" s="42" t="s">
        <v>58</v>
      </c>
      <c r="P5" s="124"/>
    </row>
    <row r="6" spans="1:16" s="218" customFormat="1" ht="12.75" x14ac:dyDescent="0.2">
      <c r="A6" s="204"/>
      <c r="B6" s="236">
        <f>'1) Claims Notified'!B6</f>
        <v>1999</v>
      </c>
      <c r="C6" s="219">
        <v>109</v>
      </c>
      <c r="D6" s="220">
        <v>0</v>
      </c>
      <c r="E6" s="220">
        <v>486</v>
      </c>
      <c r="F6" s="220">
        <v>7</v>
      </c>
      <c r="G6" s="220">
        <v>5</v>
      </c>
      <c r="H6" s="221">
        <v>498</v>
      </c>
      <c r="I6" s="220">
        <v>201</v>
      </c>
      <c r="J6" s="222">
        <v>699</v>
      </c>
      <c r="K6" s="223">
        <v>198</v>
      </c>
      <c r="L6" s="224">
        <f>SUM(J6:K6)</f>
        <v>897</v>
      </c>
      <c r="M6" s="226"/>
      <c r="N6" s="225">
        <v>12</v>
      </c>
      <c r="O6" s="209">
        <v>3</v>
      </c>
      <c r="P6" s="204"/>
    </row>
    <row r="7" spans="1:16" ht="12.75" x14ac:dyDescent="0.2">
      <c r="A7" s="124"/>
      <c r="B7" s="237">
        <f>'1) Claims Notified'!B7</f>
        <v>2000</v>
      </c>
      <c r="C7" s="16">
        <v>260</v>
      </c>
      <c r="D7" s="8">
        <v>0</v>
      </c>
      <c r="E7" s="8">
        <v>554</v>
      </c>
      <c r="F7" s="8">
        <v>9</v>
      </c>
      <c r="G7" s="8">
        <v>17</v>
      </c>
      <c r="H7" s="35">
        <v>580</v>
      </c>
      <c r="I7" s="8">
        <v>219</v>
      </c>
      <c r="J7" s="9">
        <v>799</v>
      </c>
      <c r="K7" s="10">
        <v>250</v>
      </c>
      <c r="L7" s="17">
        <f t="shared" ref="L7:L26" si="0">SUM(J7:K7)</f>
        <v>1049</v>
      </c>
      <c r="M7" s="4"/>
      <c r="N7" s="38">
        <v>12</v>
      </c>
      <c r="O7" s="50">
        <v>4</v>
      </c>
      <c r="P7" s="124"/>
    </row>
    <row r="8" spans="1:16" ht="12.75" x14ac:dyDescent="0.2">
      <c r="A8" s="124"/>
      <c r="B8" s="237">
        <f>'1) Claims Notified'!B8</f>
        <v>2001</v>
      </c>
      <c r="C8" s="16">
        <v>331</v>
      </c>
      <c r="D8" s="8">
        <v>1</v>
      </c>
      <c r="E8" s="8">
        <v>544</v>
      </c>
      <c r="F8" s="8">
        <v>10</v>
      </c>
      <c r="G8" s="8">
        <v>29</v>
      </c>
      <c r="H8" s="35">
        <v>584</v>
      </c>
      <c r="I8" s="8">
        <v>197</v>
      </c>
      <c r="J8" s="9">
        <v>781</v>
      </c>
      <c r="K8" s="10">
        <v>375</v>
      </c>
      <c r="L8" s="17">
        <f t="shared" si="0"/>
        <v>1156</v>
      </c>
      <c r="M8" s="4"/>
      <c r="N8" s="38">
        <v>12</v>
      </c>
      <c r="O8" s="50">
        <v>4</v>
      </c>
      <c r="P8" s="124"/>
    </row>
    <row r="9" spans="1:16" ht="12.75" x14ac:dyDescent="0.2">
      <c r="A9" s="124"/>
      <c r="B9" s="237">
        <f>'1) Claims Notified'!B9</f>
        <v>2002</v>
      </c>
      <c r="C9" s="16">
        <v>433</v>
      </c>
      <c r="D9" s="8">
        <v>3</v>
      </c>
      <c r="E9" s="8">
        <v>611</v>
      </c>
      <c r="F9" s="8">
        <v>12</v>
      </c>
      <c r="G9" s="8">
        <v>24</v>
      </c>
      <c r="H9" s="35">
        <v>650</v>
      </c>
      <c r="I9" s="8">
        <v>235</v>
      </c>
      <c r="J9" s="9">
        <v>885</v>
      </c>
      <c r="K9" s="10">
        <v>402</v>
      </c>
      <c r="L9" s="17">
        <f t="shared" si="0"/>
        <v>1287</v>
      </c>
      <c r="M9" s="4"/>
      <c r="N9" s="38">
        <v>12</v>
      </c>
      <c r="O9" s="50">
        <v>4</v>
      </c>
      <c r="P9" s="124"/>
    </row>
    <row r="10" spans="1:16" ht="12.75" x14ac:dyDescent="0.2">
      <c r="A10" s="124"/>
      <c r="B10" s="237">
        <f>'1) Claims Notified'!B10</f>
        <v>2003</v>
      </c>
      <c r="C10" s="16">
        <v>1226</v>
      </c>
      <c r="D10" s="8">
        <v>2</v>
      </c>
      <c r="E10" s="8">
        <v>874</v>
      </c>
      <c r="F10" s="8">
        <v>44</v>
      </c>
      <c r="G10" s="8">
        <v>73</v>
      </c>
      <c r="H10" s="35">
        <v>993</v>
      </c>
      <c r="I10" s="8">
        <v>320</v>
      </c>
      <c r="J10" s="9">
        <v>1313</v>
      </c>
      <c r="K10" s="10">
        <v>118</v>
      </c>
      <c r="L10" s="17">
        <f t="shared" si="0"/>
        <v>1431</v>
      </c>
      <c r="M10" s="4"/>
      <c r="N10" s="38">
        <v>12</v>
      </c>
      <c r="O10" s="50">
        <v>4</v>
      </c>
      <c r="P10" s="124"/>
    </row>
    <row r="11" spans="1:16" ht="12.75" x14ac:dyDescent="0.2">
      <c r="A11" s="124"/>
      <c r="B11" s="237">
        <f>'1) Claims Notified'!B11</f>
        <v>2004</v>
      </c>
      <c r="C11" s="16">
        <v>2533</v>
      </c>
      <c r="D11" s="8">
        <v>9</v>
      </c>
      <c r="E11" s="8">
        <v>754</v>
      </c>
      <c r="F11" s="8">
        <v>35</v>
      </c>
      <c r="G11" s="8">
        <v>96</v>
      </c>
      <c r="H11" s="35">
        <v>894</v>
      </c>
      <c r="I11" s="8">
        <v>323</v>
      </c>
      <c r="J11" s="9">
        <v>1217</v>
      </c>
      <c r="K11" s="10">
        <v>120</v>
      </c>
      <c r="L11" s="17">
        <f t="shared" si="0"/>
        <v>1337</v>
      </c>
      <c r="M11" s="4"/>
      <c r="N11" s="38">
        <v>12</v>
      </c>
      <c r="O11" s="50">
        <v>8</v>
      </c>
      <c r="P11" s="124"/>
    </row>
    <row r="12" spans="1:16" ht="12.75" x14ac:dyDescent="0.2">
      <c r="A12" s="124"/>
      <c r="B12" s="237">
        <f>'1) Claims Notified'!B12</f>
        <v>2005</v>
      </c>
      <c r="C12" s="16">
        <v>4337</v>
      </c>
      <c r="D12" s="8">
        <v>9</v>
      </c>
      <c r="E12" s="8">
        <v>969</v>
      </c>
      <c r="F12" s="8">
        <v>44</v>
      </c>
      <c r="G12" s="8">
        <v>211</v>
      </c>
      <c r="H12" s="35">
        <v>1233</v>
      </c>
      <c r="I12" s="8">
        <v>329</v>
      </c>
      <c r="J12" s="9">
        <v>1562</v>
      </c>
      <c r="K12" s="10">
        <v>173</v>
      </c>
      <c r="L12" s="17">
        <f t="shared" si="0"/>
        <v>1735</v>
      </c>
      <c r="M12" s="4"/>
      <c r="N12" s="38">
        <v>12</v>
      </c>
      <c r="O12" s="50">
        <v>8</v>
      </c>
      <c r="P12" s="124"/>
    </row>
    <row r="13" spans="1:16" ht="12.75" x14ac:dyDescent="0.2">
      <c r="A13" s="124"/>
      <c r="B13" s="237">
        <f>'1) Claims Notified'!B13</f>
        <v>2006</v>
      </c>
      <c r="C13" s="16">
        <v>2050</v>
      </c>
      <c r="D13" s="8">
        <v>11</v>
      </c>
      <c r="E13" s="8">
        <v>751</v>
      </c>
      <c r="F13" s="8">
        <v>76</v>
      </c>
      <c r="G13" s="8">
        <v>262</v>
      </c>
      <c r="H13" s="35">
        <v>1100</v>
      </c>
      <c r="I13" s="8">
        <v>390</v>
      </c>
      <c r="J13" s="9">
        <v>1490</v>
      </c>
      <c r="K13" s="10">
        <v>129</v>
      </c>
      <c r="L13" s="17">
        <f t="shared" si="0"/>
        <v>1619</v>
      </c>
      <c r="M13" s="4"/>
      <c r="N13" s="38">
        <v>12</v>
      </c>
      <c r="O13" s="50">
        <v>8</v>
      </c>
      <c r="P13" s="124"/>
    </row>
    <row r="14" spans="1:16" ht="12.75" x14ac:dyDescent="0.2">
      <c r="A14" s="124"/>
      <c r="B14" s="237">
        <f>'1) Claims Notified'!B14</f>
        <v>2007</v>
      </c>
      <c r="C14" s="16">
        <v>736</v>
      </c>
      <c r="D14" s="8">
        <v>4</v>
      </c>
      <c r="E14" s="8">
        <v>493</v>
      </c>
      <c r="F14" s="8">
        <v>79</v>
      </c>
      <c r="G14" s="8">
        <v>161</v>
      </c>
      <c r="H14" s="35">
        <v>737</v>
      </c>
      <c r="I14" s="8">
        <v>470</v>
      </c>
      <c r="J14" s="9">
        <v>1207</v>
      </c>
      <c r="K14" s="10">
        <v>85</v>
      </c>
      <c r="L14" s="17">
        <f t="shared" si="0"/>
        <v>1292</v>
      </c>
      <c r="M14" s="4"/>
      <c r="N14" s="38">
        <v>12</v>
      </c>
      <c r="O14" s="50">
        <v>9</v>
      </c>
      <c r="P14" s="124"/>
    </row>
    <row r="15" spans="1:16" ht="12.75" x14ac:dyDescent="0.2">
      <c r="A15" s="124"/>
      <c r="B15" s="237">
        <f>'1) Claims Notified'!B15</f>
        <v>2008</v>
      </c>
      <c r="C15" s="16">
        <v>60</v>
      </c>
      <c r="D15" s="8">
        <v>13</v>
      </c>
      <c r="E15" s="8">
        <v>449</v>
      </c>
      <c r="F15" s="8">
        <v>113</v>
      </c>
      <c r="G15" s="8">
        <v>190</v>
      </c>
      <c r="H15" s="35">
        <v>765</v>
      </c>
      <c r="I15" s="8">
        <v>532</v>
      </c>
      <c r="J15" s="9">
        <v>1297</v>
      </c>
      <c r="K15" s="10">
        <v>100</v>
      </c>
      <c r="L15" s="17">
        <f t="shared" si="0"/>
        <v>1397</v>
      </c>
      <c r="M15" s="4"/>
      <c r="N15" s="38">
        <v>12</v>
      </c>
      <c r="O15" s="50">
        <v>10</v>
      </c>
      <c r="P15" s="124"/>
    </row>
    <row r="16" spans="1:16" ht="12.75" x14ac:dyDescent="0.2">
      <c r="A16" s="124"/>
      <c r="B16" s="237">
        <f>'1) Claims Notified'!B16</f>
        <v>2009</v>
      </c>
      <c r="C16" s="16">
        <v>81</v>
      </c>
      <c r="D16" s="8">
        <v>21</v>
      </c>
      <c r="E16" s="8">
        <v>419</v>
      </c>
      <c r="F16" s="8">
        <v>113</v>
      </c>
      <c r="G16" s="8">
        <v>192</v>
      </c>
      <c r="H16" s="35">
        <v>745</v>
      </c>
      <c r="I16" s="8">
        <v>569</v>
      </c>
      <c r="J16" s="9">
        <v>1314</v>
      </c>
      <c r="K16" s="10">
        <v>126</v>
      </c>
      <c r="L16" s="17">
        <f t="shared" si="0"/>
        <v>1440</v>
      </c>
      <c r="M16" s="4"/>
      <c r="N16" s="38">
        <v>12</v>
      </c>
      <c r="O16" s="50">
        <v>10</v>
      </c>
      <c r="P16" s="124"/>
    </row>
    <row r="17" spans="1:16" ht="12.75" x14ac:dyDescent="0.2">
      <c r="A17" s="124"/>
      <c r="B17" s="237">
        <f>'1) Claims Notified'!B17</f>
        <v>2010</v>
      </c>
      <c r="C17" s="16">
        <v>85</v>
      </c>
      <c r="D17" s="8">
        <v>24</v>
      </c>
      <c r="E17" s="8">
        <v>527</v>
      </c>
      <c r="F17" s="8">
        <v>130</v>
      </c>
      <c r="G17" s="8">
        <v>206</v>
      </c>
      <c r="H17" s="35">
        <v>887</v>
      </c>
      <c r="I17" s="8">
        <v>633</v>
      </c>
      <c r="J17" s="9">
        <v>1520</v>
      </c>
      <c r="K17" s="10">
        <v>119</v>
      </c>
      <c r="L17" s="17">
        <f t="shared" si="0"/>
        <v>1639</v>
      </c>
      <c r="M17" s="4"/>
      <c r="N17" s="38">
        <v>12</v>
      </c>
      <c r="O17" s="50">
        <v>10</v>
      </c>
      <c r="P17" s="124"/>
    </row>
    <row r="18" spans="1:16" ht="12.75" x14ac:dyDescent="0.2">
      <c r="A18" s="128"/>
      <c r="B18" s="237">
        <f>'1) Claims Notified'!B18</f>
        <v>2011</v>
      </c>
      <c r="C18" s="16">
        <v>113</v>
      </c>
      <c r="D18" s="8">
        <v>29</v>
      </c>
      <c r="E18" s="8">
        <v>545</v>
      </c>
      <c r="F18" s="8">
        <v>161</v>
      </c>
      <c r="G18" s="8">
        <v>219</v>
      </c>
      <c r="H18" s="35">
        <v>954</v>
      </c>
      <c r="I18" s="8">
        <v>700</v>
      </c>
      <c r="J18" s="9">
        <v>1654</v>
      </c>
      <c r="K18" s="10">
        <v>67</v>
      </c>
      <c r="L18" s="17">
        <f t="shared" si="0"/>
        <v>1721</v>
      </c>
      <c r="M18" s="4"/>
      <c r="N18" s="38">
        <v>12</v>
      </c>
      <c r="O18" s="50">
        <v>10</v>
      </c>
      <c r="P18" s="124"/>
    </row>
    <row r="19" spans="1:16" ht="12.75" x14ac:dyDescent="0.2">
      <c r="A19" s="128"/>
      <c r="B19" s="237">
        <f>'1) Claims Notified'!B19</f>
        <v>2012</v>
      </c>
      <c r="C19" s="16">
        <v>209</v>
      </c>
      <c r="D19" s="8">
        <v>63</v>
      </c>
      <c r="E19" s="8">
        <v>534</v>
      </c>
      <c r="F19" s="8">
        <v>201</v>
      </c>
      <c r="G19" s="8">
        <v>226</v>
      </c>
      <c r="H19" s="35">
        <v>1024</v>
      </c>
      <c r="I19" s="8">
        <v>781</v>
      </c>
      <c r="J19" s="9">
        <v>1805</v>
      </c>
      <c r="K19" s="10">
        <v>67</v>
      </c>
      <c r="L19" s="17">
        <f t="shared" si="0"/>
        <v>1872</v>
      </c>
      <c r="M19" s="4"/>
      <c r="N19" s="38">
        <v>12</v>
      </c>
      <c r="O19" s="50">
        <v>10</v>
      </c>
      <c r="P19" s="124"/>
    </row>
    <row r="20" spans="1:16" ht="12.75" x14ac:dyDescent="0.2">
      <c r="A20" s="128"/>
      <c r="B20" s="237">
        <f>'1) Claims Notified'!B20</f>
        <v>2013</v>
      </c>
      <c r="C20" s="16">
        <v>171</v>
      </c>
      <c r="D20" s="8">
        <v>68</v>
      </c>
      <c r="E20" s="8">
        <v>649</v>
      </c>
      <c r="F20" s="8">
        <v>162</v>
      </c>
      <c r="G20" s="8">
        <v>247</v>
      </c>
      <c r="H20" s="35">
        <v>1126</v>
      </c>
      <c r="I20" s="8">
        <v>823</v>
      </c>
      <c r="J20" s="9">
        <v>1949</v>
      </c>
      <c r="K20" s="10">
        <v>70</v>
      </c>
      <c r="L20" s="17">
        <f t="shared" si="0"/>
        <v>2019</v>
      </c>
      <c r="M20" s="4"/>
      <c r="N20" s="38">
        <v>12</v>
      </c>
      <c r="O20" s="50">
        <v>10</v>
      </c>
      <c r="P20" s="124"/>
    </row>
    <row r="21" spans="1:16" ht="12.75" x14ac:dyDescent="0.2">
      <c r="A21" s="128"/>
      <c r="B21" s="237">
        <f>'1) Claims Notified'!B21</f>
        <v>2014</v>
      </c>
      <c r="C21" s="16">
        <v>158</v>
      </c>
      <c r="D21" s="8">
        <v>78</v>
      </c>
      <c r="E21" s="8">
        <v>587</v>
      </c>
      <c r="F21" s="8">
        <v>164</v>
      </c>
      <c r="G21" s="8">
        <v>228</v>
      </c>
      <c r="H21" s="35">
        <v>1057</v>
      </c>
      <c r="I21" s="8">
        <v>845</v>
      </c>
      <c r="J21" s="9">
        <v>1902</v>
      </c>
      <c r="K21" s="10">
        <v>46</v>
      </c>
      <c r="L21" s="17">
        <f t="shared" si="0"/>
        <v>1948</v>
      </c>
      <c r="M21" s="4"/>
      <c r="N21" s="38">
        <v>12</v>
      </c>
      <c r="O21" s="50">
        <v>10</v>
      </c>
      <c r="P21" s="124"/>
    </row>
    <row r="22" spans="1:16" ht="12.75" x14ac:dyDescent="0.2">
      <c r="A22" s="128"/>
      <c r="B22" s="237">
        <f>'1) Claims Notified'!B22</f>
        <v>2015</v>
      </c>
      <c r="C22" s="16">
        <v>181</v>
      </c>
      <c r="D22" s="8">
        <v>78</v>
      </c>
      <c r="E22" s="8">
        <v>475</v>
      </c>
      <c r="F22" s="8">
        <v>162</v>
      </c>
      <c r="G22" s="8">
        <v>204</v>
      </c>
      <c r="H22" s="35">
        <v>919</v>
      </c>
      <c r="I22" s="8">
        <v>815</v>
      </c>
      <c r="J22" s="9">
        <v>1734</v>
      </c>
      <c r="K22" s="10">
        <v>55</v>
      </c>
      <c r="L22" s="17">
        <f t="shared" si="0"/>
        <v>1789</v>
      </c>
      <c r="M22" s="4"/>
      <c r="N22" s="38">
        <v>12</v>
      </c>
      <c r="O22" s="50">
        <v>10</v>
      </c>
      <c r="P22" s="124"/>
    </row>
    <row r="23" spans="1:16" ht="12.75" x14ac:dyDescent="0.2">
      <c r="A23" s="128"/>
      <c r="B23" s="237">
        <f>'1) Claims Notified'!B23</f>
        <v>2016</v>
      </c>
      <c r="C23" s="16">
        <v>163</v>
      </c>
      <c r="D23" s="8">
        <v>97</v>
      </c>
      <c r="E23" s="8">
        <v>374</v>
      </c>
      <c r="F23" s="8">
        <v>109</v>
      </c>
      <c r="G23" s="8">
        <v>162</v>
      </c>
      <c r="H23" s="35">
        <v>742</v>
      </c>
      <c r="I23" s="8">
        <v>719</v>
      </c>
      <c r="J23" s="9">
        <v>1461</v>
      </c>
      <c r="K23" s="10">
        <v>31</v>
      </c>
      <c r="L23" s="17">
        <f t="shared" si="0"/>
        <v>1492</v>
      </c>
      <c r="M23" s="4"/>
      <c r="N23" s="38">
        <v>12</v>
      </c>
      <c r="O23" s="50">
        <v>10</v>
      </c>
      <c r="P23" s="124"/>
    </row>
    <row r="24" spans="1:16" ht="12.75" x14ac:dyDescent="0.2">
      <c r="A24" s="128"/>
      <c r="B24" s="237">
        <f>'1) Claims Notified'!B24</f>
        <v>2017</v>
      </c>
      <c r="C24" s="16">
        <v>137</v>
      </c>
      <c r="D24" s="8">
        <v>71</v>
      </c>
      <c r="E24" s="8">
        <v>257</v>
      </c>
      <c r="F24" s="8">
        <v>71</v>
      </c>
      <c r="G24" s="8">
        <v>105</v>
      </c>
      <c r="H24" s="35">
        <v>504</v>
      </c>
      <c r="I24" s="8">
        <v>439</v>
      </c>
      <c r="J24" s="9">
        <v>943</v>
      </c>
      <c r="K24" s="10">
        <v>27</v>
      </c>
      <c r="L24" s="17">
        <f t="shared" si="0"/>
        <v>970</v>
      </c>
      <c r="M24" s="4"/>
      <c r="N24" s="38">
        <v>12</v>
      </c>
      <c r="O24" s="50">
        <v>10</v>
      </c>
      <c r="P24" s="124"/>
    </row>
    <row r="25" spans="1:16" ht="12.75" x14ac:dyDescent="0.2">
      <c r="A25" s="128"/>
      <c r="B25" s="238">
        <f>'1) Claims Notified'!B25</f>
        <v>2018</v>
      </c>
      <c r="C25" s="16">
        <v>42.128205128205124</v>
      </c>
      <c r="D25" s="8">
        <v>31.099125364431487</v>
      </c>
      <c r="E25" s="8">
        <v>90.179487179487182</v>
      </c>
      <c r="F25" s="8">
        <v>22.025641025641026</v>
      </c>
      <c r="G25" s="8">
        <v>60.07692307692308</v>
      </c>
      <c r="H25" s="35">
        <v>203.38117664648277</v>
      </c>
      <c r="I25" s="8">
        <v>183.92258082054002</v>
      </c>
      <c r="J25" s="9">
        <v>387.30375746702276</v>
      </c>
      <c r="K25" s="10">
        <v>19.363636363636363</v>
      </c>
      <c r="L25" s="17">
        <f t="shared" si="0"/>
        <v>406.66739383065914</v>
      </c>
      <c r="M25" s="4"/>
      <c r="N25" s="39">
        <v>12</v>
      </c>
      <c r="O25" s="51">
        <v>10</v>
      </c>
      <c r="P25" s="124"/>
    </row>
    <row r="26" spans="1:16" ht="12.75" x14ac:dyDescent="0.2">
      <c r="A26" s="124"/>
      <c r="B26" s="242" t="s">
        <v>6</v>
      </c>
      <c r="C26" s="18">
        <f>SUM(C6:C25)</f>
        <v>13415.128205128205</v>
      </c>
      <c r="D26" s="36">
        <f t="shared" ref="D26:K26" si="1">SUM(D6:D25)</f>
        <v>612.09912536443153</v>
      </c>
      <c r="E26" s="19">
        <f t="shared" si="1"/>
        <v>10942.179487179486</v>
      </c>
      <c r="F26" s="19">
        <f t="shared" si="1"/>
        <v>1724.0256410256411</v>
      </c>
      <c r="G26" s="19">
        <f t="shared" si="1"/>
        <v>2917.0769230769229</v>
      </c>
      <c r="H26" s="18">
        <f t="shared" si="1"/>
        <v>16195.381176646482</v>
      </c>
      <c r="I26" s="18">
        <f t="shared" si="1"/>
        <v>9723.9225808205392</v>
      </c>
      <c r="J26" s="19">
        <f t="shared" si="1"/>
        <v>25919.303757467023</v>
      </c>
      <c r="K26" s="37">
        <f t="shared" si="1"/>
        <v>2577.3636363636365</v>
      </c>
      <c r="L26" s="37">
        <f t="shared" si="0"/>
        <v>28496.667393830659</v>
      </c>
      <c r="M26" s="4"/>
      <c r="N26" s="4"/>
      <c r="O26" s="134"/>
      <c r="P26" s="124"/>
    </row>
    <row r="27" spans="1:16" ht="12.75" x14ac:dyDescent="0.2">
      <c r="A27" s="124"/>
      <c r="B27" s="133"/>
      <c r="C27" s="20"/>
      <c r="D27" s="20"/>
      <c r="E27" s="20"/>
      <c r="F27" s="20"/>
      <c r="G27" s="20"/>
      <c r="H27" s="20"/>
      <c r="I27" s="20"/>
      <c r="J27" s="20"/>
      <c r="K27" s="20"/>
      <c r="L27" s="20"/>
      <c r="M27" s="20"/>
      <c r="N27" s="20"/>
      <c r="O27" s="134"/>
      <c r="P27" s="124"/>
    </row>
    <row r="28" spans="1:16" ht="12.75" x14ac:dyDescent="0.2">
      <c r="A28" s="124"/>
      <c r="C28" s="77"/>
      <c r="D28" s="77"/>
      <c r="E28" s="77"/>
      <c r="F28" s="77"/>
      <c r="G28" s="77"/>
      <c r="H28" s="77"/>
      <c r="I28" s="77"/>
      <c r="J28" s="77"/>
      <c r="K28" s="77"/>
      <c r="L28" s="77"/>
      <c r="M28" s="77"/>
      <c r="N28" s="77"/>
      <c r="O28" s="134"/>
      <c r="P28" s="134"/>
    </row>
    <row r="29" spans="1:16" ht="12.75" x14ac:dyDescent="0.2">
      <c r="M29" s="6"/>
      <c r="N29" s="6"/>
      <c r="O29" s="134"/>
      <c r="P29" s="134"/>
    </row>
    <row r="30" spans="1:16" ht="12.75" x14ac:dyDescent="0.2">
      <c r="B30" s="2" t="s">
        <v>12</v>
      </c>
      <c r="O30" s="134"/>
      <c r="P30" s="134"/>
    </row>
    <row r="31" spans="1:16" ht="12.75" x14ac:dyDescent="0.2">
      <c r="B31" s="1" t="s">
        <v>19</v>
      </c>
      <c r="O31" s="134"/>
      <c r="P31" s="134"/>
    </row>
    <row r="32" spans="1:16" ht="12.75" x14ac:dyDescent="0.2">
      <c r="B32" s="1" t="s">
        <v>28</v>
      </c>
      <c r="O32" s="134"/>
      <c r="P32" s="134"/>
    </row>
    <row r="33" spans="2:16" ht="12.75" x14ac:dyDescent="0.2">
      <c r="B33" s="1" t="s">
        <v>21</v>
      </c>
      <c r="O33" s="134"/>
      <c r="P33" s="134"/>
    </row>
    <row r="34" spans="2:16" x14ac:dyDescent="0.2"/>
    <row r="35" spans="2:16" hidden="1" x14ac:dyDescent="0.2"/>
    <row r="36" spans="2:16" hidden="1" x14ac:dyDescent="0.2"/>
    <row r="37" spans="2:16" hidden="1" x14ac:dyDescent="0.2"/>
    <row r="38" spans="2:16" hidden="1" x14ac:dyDescent="0.2"/>
    <row r="39" spans="2:16" hidden="1" x14ac:dyDescent="0.2"/>
    <row r="40" spans="2:16" hidden="1" x14ac:dyDescent="0.2"/>
    <row r="41" spans="2:16" hidden="1" x14ac:dyDescent="0.2"/>
    <row r="42" spans="2:16" hidden="1" x14ac:dyDescent="0.2"/>
    <row r="43" spans="2:16" hidden="1" x14ac:dyDescent="0.2"/>
    <row r="44" spans="2:16" hidden="1" x14ac:dyDescent="0.2"/>
    <row r="45" spans="2:16" hidden="1" x14ac:dyDescent="0.2"/>
    <row r="46" spans="2:16" hidden="1" x14ac:dyDescent="0.2"/>
    <row r="47" spans="2:16" hidden="1" x14ac:dyDescent="0.2"/>
    <row r="48" spans="2:16"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sheetData>
  <sheetProtection sheet="1" objects="1" scenarios="1"/>
  <mergeCells count="1">
    <mergeCell ref="B4:L4"/>
  </mergeCells>
  <phoneticPr fontId="4" type="noConversion"/>
  <pageMargins left="0.75" right="0.75" top="1" bottom="1" header="0.5" footer="0.5"/>
  <pageSetup paperSize="9" scale="71" orientation="landscape" r:id="rId1"/>
  <headerFooter alignWithMargins="0">
    <oddHeader xml:space="preserve">&amp;L </oddHeader>
    <oddFooter xml:space="preserve">&amp;L&amp;F, &amp;A&amp;R </oddFooter>
  </headerFooter>
  <rowBreaks count="1" manualBreakCount="1">
    <brk id="25" min="1" max="11" man="1"/>
  </rowBreaks>
  <colBreaks count="1" manualBreakCount="1">
    <brk id="11" min="1" max="34" man="1"/>
  </col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rgb="FFFFFF00"/>
    <pageSetUpPr fitToPage="1"/>
  </sheetPr>
  <dimension ref="A1:P62"/>
  <sheetViews>
    <sheetView showGridLines="0" showRowColHeaders="0" zoomScale="70" zoomScaleNormal="70" workbookViewId="0"/>
  </sheetViews>
  <sheetFormatPr defaultColWidth="0" defaultRowHeight="12.75" zeroHeight="1" x14ac:dyDescent="0.2"/>
  <cols>
    <col min="1" max="1" width="3.7109375" style="6" customWidth="1"/>
    <col min="2" max="2" width="11.85546875" style="6" customWidth="1"/>
    <col min="3" max="8" width="16.7109375" style="6" customWidth="1"/>
    <col min="9" max="9" width="14" style="6" bestFit="1" customWidth="1"/>
    <col min="10" max="10" width="16.7109375" style="124" customWidth="1"/>
    <col min="11" max="11" width="16.7109375" style="6" customWidth="1"/>
    <col min="12" max="12" width="16.7109375" style="124" customWidth="1"/>
    <col min="13" max="13" width="3.85546875" style="134" customWidth="1"/>
    <col min="14" max="14" width="16.7109375" style="6" customWidth="1"/>
    <col min="15" max="15" width="17.85546875" style="6" customWidth="1"/>
    <col min="16" max="16" width="3.85546875" style="6" customWidth="1"/>
    <col min="17" max="16384" width="0" style="6" hidden="1"/>
  </cols>
  <sheetData>
    <row r="1" spans="1:16" ht="15.75" x14ac:dyDescent="0.25">
      <c r="A1" s="46" t="s">
        <v>59</v>
      </c>
      <c r="B1" s="131"/>
      <c r="M1" s="124"/>
      <c r="N1" s="124"/>
      <c r="O1" s="132"/>
      <c r="P1" s="132"/>
    </row>
    <row r="2" spans="1:16" x14ac:dyDescent="0.2">
      <c r="A2" s="40"/>
      <c r="M2" s="124"/>
      <c r="N2" s="124"/>
    </row>
    <row r="3" spans="1:16" x14ac:dyDescent="0.2">
      <c r="A3" s="40"/>
      <c r="M3" s="124"/>
      <c r="N3" s="124"/>
      <c r="P3" s="124"/>
    </row>
    <row r="4" spans="1:16" x14ac:dyDescent="0.2">
      <c r="B4" s="259" t="s">
        <v>27</v>
      </c>
      <c r="C4" s="260"/>
      <c r="D4" s="260"/>
      <c r="E4" s="260"/>
      <c r="F4" s="260"/>
      <c r="G4" s="260"/>
      <c r="H4" s="260"/>
      <c r="I4" s="260"/>
      <c r="J4" s="260"/>
      <c r="K4" s="260"/>
      <c r="L4" s="261"/>
      <c r="M4" s="47"/>
      <c r="N4" s="47"/>
      <c r="O4" s="134"/>
      <c r="P4" s="124"/>
    </row>
    <row r="5" spans="1:16" ht="43.35" customHeight="1" x14ac:dyDescent="0.2">
      <c r="A5" s="124"/>
      <c r="B5" s="5" t="s">
        <v>17</v>
      </c>
      <c r="C5" s="5" t="s">
        <v>1</v>
      </c>
      <c r="D5" s="126" t="s">
        <v>31</v>
      </c>
      <c r="E5" s="126" t="s">
        <v>2</v>
      </c>
      <c r="F5" s="126" t="s">
        <v>3</v>
      </c>
      <c r="G5" s="126" t="s">
        <v>7</v>
      </c>
      <c r="H5" s="49" t="s">
        <v>5</v>
      </c>
      <c r="I5" s="93" t="s">
        <v>4</v>
      </c>
      <c r="J5" s="94" t="s">
        <v>8</v>
      </c>
      <c r="K5" s="127" t="s">
        <v>9</v>
      </c>
      <c r="L5" s="3" t="s">
        <v>6</v>
      </c>
      <c r="M5" s="48"/>
      <c r="N5" s="49" t="s">
        <v>72</v>
      </c>
      <c r="O5" s="42" t="s">
        <v>58</v>
      </c>
      <c r="P5" s="124"/>
    </row>
    <row r="6" spans="1:16" s="218" customFormat="1" x14ac:dyDescent="0.2">
      <c r="A6" s="204"/>
      <c r="B6" s="236">
        <f>'1) Claims Notified'!B6</f>
        <v>1999</v>
      </c>
      <c r="C6" s="219">
        <v>57</v>
      </c>
      <c r="D6" s="220">
        <v>0</v>
      </c>
      <c r="E6" s="220">
        <v>308</v>
      </c>
      <c r="F6" s="220">
        <v>10</v>
      </c>
      <c r="G6" s="220">
        <v>0</v>
      </c>
      <c r="H6" s="221">
        <v>318</v>
      </c>
      <c r="I6" s="220">
        <v>122</v>
      </c>
      <c r="J6" s="222">
        <v>440</v>
      </c>
      <c r="K6" s="223">
        <v>140</v>
      </c>
      <c r="L6" s="224">
        <f>SUM(J6:K6)</f>
        <v>580</v>
      </c>
      <c r="M6" s="226"/>
      <c r="N6" s="225">
        <v>7</v>
      </c>
      <c r="O6" s="209">
        <v>3</v>
      </c>
      <c r="P6" s="204"/>
    </row>
    <row r="7" spans="1:16" x14ac:dyDescent="0.2">
      <c r="A7" s="124"/>
      <c r="B7" s="237">
        <f>'1) Claims Notified'!B7</f>
        <v>2000</v>
      </c>
      <c r="C7" s="16">
        <v>96</v>
      </c>
      <c r="D7" s="8">
        <v>0</v>
      </c>
      <c r="E7" s="8">
        <v>378</v>
      </c>
      <c r="F7" s="8">
        <v>14</v>
      </c>
      <c r="G7" s="8">
        <v>4</v>
      </c>
      <c r="H7" s="35">
        <v>396</v>
      </c>
      <c r="I7" s="8">
        <v>126</v>
      </c>
      <c r="J7" s="9">
        <v>522</v>
      </c>
      <c r="K7" s="10">
        <v>215</v>
      </c>
      <c r="L7" s="17">
        <f t="shared" ref="L7:L26" si="0">SUM(J7:K7)</f>
        <v>737</v>
      </c>
      <c r="M7" s="4"/>
      <c r="N7" s="38">
        <v>8</v>
      </c>
      <c r="O7" s="50">
        <v>4</v>
      </c>
      <c r="P7" s="124"/>
    </row>
    <row r="8" spans="1:16" x14ac:dyDescent="0.2">
      <c r="A8" s="124"/>
      <c r="B8" s="237">
        <f>'1) Claims Notified'!B8</f>
        <v>2001</v>
      </c>
      <c r="C8" s="16">
        <v>129</v>
      </c>
      <c r="D8" s="8">
        <v>0</v>
      </c>
      <c r="E8" s="8">
        <v>360</v>
      </c>
      <c r="F8" s="8">
        <v>6</v>
      </c>
      <c r="G8" s="8">
        <v>10</v>
      </c>
      <c r="H8" s="35">
        <v>376</v>
      </c>
      <c r="I8" s="8">
        <v>152</v>
      </c>
      <c r="J8" s="9">
        <v>528</v>
      </c>
      <c r="K8" s="10">
        <v>251</v>
      </c>
      <c r="L8" s="17">
        <f t="shared" si="0"/>
        <v>779</v>
      </c>
      <c r="M8" s="4"/>
      <c r="N8" s="38">
        <v>11</v>
      </c>
      <c r="O8" s="50">
        <v>4</v>
      </c>
      <c r="P8" s="124"/>
    </row>
    <row r="9" spans="1:16" x14ac:dyDescent="0.2">
      <c r="A9" s="124"/>
      <c r="B9" s="237">
        <f>'1) Claims Notified'!B9</f>
        <v>2002</v>
      </c>
      <c r="C9" s="16">
        <v>213</v>
      </c>
      <c r="D9" s="8">
        <v>0</v>
      </c>
      <c r="E9" s="8">
        <v>421</v>
      </c>
      <c r="F9" s="8">
        <v>11</v>
      </c>
      <c r="G9" s="8">
        <v>15</v>
      </c>
      <c r="H9" s="35">
        <v>447</v>
      </c>
      <c r="I9" s="8">
        <v>197</v>
      </c>
      <c r="J9" s="9">
        <v>644</v>
      </c>
      <c r="K9" s="10">
        <v>339</v>
      </c>
      <c r="L9" s="17">
        <f t="shared" si="0"/>
        <v>983</v>
      </c>
      <c r="M9" s="4"/>
      <c r="N9" s="38">
        <v>11</v>
      </c>
      <c r="O9" s="50">
        <v>4</v>
      </c>
      <c r="P9" s="124"/>
    </row>
    <row r="10" spans="1:16" x14ac:dyDescent="0.2">
      <c r="A10" s="124"/>
      <c r="B10" s="237">
        <f>'1) Claims Notified'!B10</f>
        <v>2003</v>
      </c>
      <c r="C10" s="16">
        <v>433</v>
      </c>
      <c r="D10" s="8">
        <v>1</v>
      </c>
      <c r="E10" s="8">
        <v>674</v>
      </c>
      <c r="F10" s="8">
        <v>17</v>
      </c>
      <c r="G10" s="8">
        <v>38</v>
      </c>
      <c r="H10" s="35">
        <v>730</v>
      </c>
      <c r="I10" s="8">
        <v>228</v>
      </c>
      <c r="J10" s="9">
        <v>958</v>
      </c>
      <c r="K10" s="10">
        <v>309</v>
      </c>
      <c r="L10" s="17">
        <f t="shared" si="0"/>
        <v>1267</v>
      </c>
      <c r="M10" s="4"/>
      <c r="N10" s="38">
        <v>10</v>
      </c>
      <c r="O10" s="50">
        <v>4</v>
      </c>
      <c r="P10" s="124"/>
    </row>
    <row r="11" spans="1:16" x14ac:dyDescent="0.2">
      <c r="A11" s="124"/>
      <c r="B11" s="237">
        <f>'1) Claims Notified'!B11</f>
        <v>2004</v>
      </c>
      <c r="C11" s="16">
        <v>1185</v>
      </c>
      <c r="D11" s="8">
        <v>3</v>
      </c>
      <c r="E11" s="8">
        <v>854</v>
      </c>
      <c r="F11" s="8">
        <v>33</v>
      </c>
      <c r="G11" s="8">
        <v>44</v>
      </c>
      <c r="H11" s="35">
        <v>934</v>
      </c>
      <c r="I11" s="8">
        <v>343</v>
      </c>
      <c r="J11" s="9">
        <v>1277</v>
      </c>
      <c r="K11" s="10">
        <v>211</v>
      </c>
      <c r="L11" s="17">
        <f t="shared" si="0"/>
        <v>1488</v>
      </c>
      <c r="M11" s="4"/>
      <c r="N11" s="38">
        <v>12</v>
      </c>
      <c r="O11" s="50">
        <v>8</v>
      </c>
      <c r="P11" s="124"/>
    </row>
    <row r="12" spans="1:16" x14ac:dyDescent="0.2">
      <c r="A12" s="124"/>
      <c r="B12" s="237">
        <f>'1) Claims Notified'!B12</f>
        <v>2005</v>
      </c>
      <c r="C12" s="16">
        <v>879</v>
      </c>
      <c r="D12" s="8">
        <v>1</v>
      </c>
      <c r="E12" s="8">
        <v>709</v>
      </c>
      <c r="F12" s="8">
        <v>23</v>
      </c>
      <c r="G12" s="8">
        <v>68</v>
      </c>
      <c r="H12" s="35">
        <v>801</v>
      </c>
      <c r="I12" s="8">
        <v>272</v>
      </c>
      <c r="J12" s="9">
        <v>1073</v>
      </c>
      <c r="K12" s="10">
        <v>202</v>
      </c>
      <c r="L12" s="17">
        <f t="shared" si="0"/>
        <v>1275</v>
      </c>
      <c r="M12" s="4"/>
      <c r="N12" s="38">
        <v>12</v>
      </c>
      <c r="O12" s="50">
        <v>8</v>
      </c>
      <c r="P12" s="124"/>
    </row>
    <row r="13" spans="1:16" x14ac:dyDescent="0.2">
      <c r="A13" s="124"/>
      <c r="B13" s="237">
        <f>'1) Claims Notified'!B13</f>
        <v>2006</v>
      </c>
      <c r="C13" s="16">
        <v>620</v>
      </c>
      <c r="D13" s="8">
        <v>1</v>
      </c>
      <c r="E13" s="8">
        <v>507</v>
      </c>
      <c r="F13" s="8">
        <v>29</v>
      </c>
      <c r="G13" s="8">
        <v>81</v>
      </c>
      <c r="H13" s="35">
        <v>618</v>
      </c>
      <c r="I13" s="8">
        <v>283</v>
      </c>
      <c r="J13" s="9">
        <v>901</v>
      </c>
      <c r="K13" s="10">
        <v>113</v>
      </c>
      <c r="L13" s="17">
        <f t="shared" si="0"/>
        <v>1014</v>
      </c>
      <c r="M13" s="4"/>
      <c r="N13" s="38">
        <v>12</v>
      </c>
      <c r="O13" s="50">
        <v>8</v>
      </c>
      <c r="P13" s="124"/>
    </row>
    <row r="14" spans="1:16" x14ac:dyDescent="0.2">
      <c r="A14" s="124"/>
      <c r="B14" s="237">
        <f>'1) Claims Notified'!B14</f>
        <v>2007</v>
      </c>
      <c r="C14" s="16">
        <v>4639</v>
      </c>
      <c r="D14" s="8">
        <v>2</v>
      </c>
      <c r="E14" s="8">
        <v>796</v>
      </c>
      <c r="F14" s="8">
        <v>56</v>
      </c>
      <c r="G14" s="8">
        <v>173</v>
      </c>
      <c r="H14" s="35">
        <v>1027</v>
      </c>
      <c r="I14" s="8">
        <v>442</v>
      </c>
      <c r="J14" s="9">
        <v>1469</v>
      </c>
      <c r="K14" s="10">
        <v>123</v>
      </c>
      <c r="L14" s="17">
        <f t="shared" si="0"/>
        <v>1592</v>
      </c>
      <c r="M14" s="4"/>
      <c r="N14" s="38">
        <v>12</v>
      </c>
      <c r="O14" s="50">
        <v>9</v>
      </c>
      <c r="P14" s="124"/>
    </row>
    <row r="15" spans="1:16" x14ac:dyDescent="0.2">
      <c r="A15" s="124"/>
      <c r="B15" s="237">
        <f>'1) Claims Notified'!B15</f>
        <v>2008</v>
      </c>
      <c r="C15" s="16">
        <v>1154</v>
      </c>
      <c r="D15" s="8">
        <v>2</v>
      </c>
      <c r="E15" s="8">
        <v>805</v>
      </c>
      <c r="F15" s="8">
        <v>104</v>
      </c>
      <c r="G15" s="8">
        <v>257</v>
      </c>
      <c r="H15" s="35">
        <v>1168</v>
      </c>
      <c r="I15" s="8">
        <v>522</v>
      </c>
      <c r="J15" s="9">
        <v>1690</v>
      </c>
      <c r="K15" s="10">
        <v>146</v>
      </c>
      <c r="L15" s="17">
        <f t="shared" si="0"/>
        <v>1836</v>
      </c>
      <c r="M15" s="4"/>
      <c r="N15" s="38">
        <v>12</v>
      </c>
      <c r="O15" s="50">
        <v>10</v>
      </c>
      <c r="P15" s="124"/>
    </row>
    <row r="16" spans="1:16" x14ac:dyDescent="0.2">
      <c r="A16" s="124"/>
      <c r="B16" s="237">
        <f>'1) Claims Notified'!B16</f>
        <v>2009</v>
      </c>
      <c r="C16" s="16">
        <v>108</v>
      </c>
      <c r="D16" s="8">
        <v>6</v>
      </c>
      <c r="E16" s="8">
        <v>474</v>
      </c>
      <c r="F16" s="8">
        <v>101</v>
      </c>
      <c r="G16" s="8">
        <v>196</v>
      </c>
      <c r="H16" s="35">
        <v>777</v>
      </c>
      <c r="I16" s="8">
        <v>510</v>
      </c>
      <c r="J16" s="9">
        <v>1287</v>
      </c>
      <c r="K16" s="10">
        <v>117</v>
      </c>
      <c r="L16" s="17">
        <f t="shared" si="0"/>
        <v>1404</v>
      </c>
      <c r="M16" s="4"/>
      <c r="N16" s="38">
        <v>12</v>
      </c>
      <c r="O16" s="50">
        <v>10</v>
      </c>
      <c r="P16" s="124"/>
    </row>
    <row r="17" spans="1:16" x14ac:dyDescent="0.2">
      <c r="A17" s="124"/>
      <c r="B17" s="237">
        <f>'1) Claims Notified'!B17</f>
        <v>2010</v>
      </c>
      <c r="C17" s="16">
        <v>2506</v>
      </c>
      <c r="D17" s="8">
        <v>9</v>
      </c>
      <c r="E17" s="8">
        <v>773</v>
      </c>
      <c r="F17" s="8">
        <v>93</v>
      </c>
      <c r="G17" s="8">
        <v>302</v>
      </c>
      <c r="H17" s="35">
        <v>1177</v>
      </c>
      <c r="I17" s="8">
        <v>515</v>
      </c>
      <c r="J17" s="9">
        <v>1692</v>
      </c>
      <c r="K17" s="10">
        <v>144</v>
      </c>
      <c r="L17" s="17">
        <f t="shared" si="0"/>
        <v>1836</v>
      </c>
      <c r="M17" s="4"/>
      <c r="N17" s="38">
        <v>12</v>
      </c>
      <c r="O17" s="50">
        <v>10</v>
      </c>
      <c r="P17" s="124"/>
    </row>
    <row r="18" spans="1:16" x14ac:dyDescent="0.2">
      <c r="A18" s="128"/>
      <c r="B18" s="237">
        <f>'1) Claims Notified'!B18</f>
        <v>2011</v>
      </c>
      <c r="C18" s="16">
        <v>54</v>
      </c>
      <c r="D18" s="8">
        <v>12</v>
      </c>
      <c r="E18" s="8">
        <v>536</v>
      </c>
      <c r="F18" s="8">
        <v>124</v>
      </c>
      <c r="G18" s="8">
        <v>183</v>
      </c>
      <c r="H18" s="35">
        <v>855</v>
      </c>
      <c r="I18" s="8">
        <v>607</v>
      </c>
      <c r="J18" s="9">
        <v>1462</v>
      </c>
      <c r="K18" s="10">
        <v>188</v>
      </c>
      <c r="L18" s="17">
        <f t="shared" si="0"/>
        <v>1650</v>
      </c>
      <c r="M18" s="4"/>
      <c r="N18" s="38">
        <v>12</v>
      </c>
      <c r="O18" s="50">
        <v>10</v>
      </c>
      <c r="P18" s="124"/>
    </row>
    <row r="19" spans="1:16" x14ac:dyDescent="0.2">
      <c r="A19" s="128"/>
      <c r="B19" s="237">
        <f>'1) Claims Notified'!B19</f>
        <v>2012</v>
      </c>
      <c r="C19" s="16">
        <v>95</v>
      </c>
      <c r="D19" s="8">
        <v>53</v>
      </c>
      <c r="E19" s="8">
        <v>496</v>
      </c>
      <c r="F19" s="8">
        <v>127</v>
      </c>
      <c r="G19" s="8">
        <v>205</v>
      </c>
      <c r="H19" s="35">
        <v>881</v>
      </c>
      <c r="I19" s="8">
        <v>604</v>
      </c>
      <c r="J19" s="9">
        <v>1485</v>
      </c>
      <c r="K19" s="10">
        <v>62</v>
      </c>
      <c r="L19" s="17">
        <f t="shared" si="0"/>
        <v>1547</v>
      </c>
      <c r="M19" s="4"/>
      <c r="N19" s="38">
        <v>12</v>
      </c>
      <c r="O19" s="50">
        <v>10</v>
      </c>
      <c r="P19" s="124"/>
    </row>
    <row r="20" spans="1:16" x14ac:dyDescent="0.2">
      <c r="A20" s="128"/>
      <c r="B20" s="237">
        <f>'1) Claims Notified'!B20</f>
        <v>2013</v>
      </c>
      <c r="C20" s="16">
        <v>269</v>
      </c>
      <c r="D20" s="8">
        <v>56</v>
      </c>
      <c r="E20" s="8">
        <v>538</v>
      </c>
      <c r="F20" s="8">
        <v>171</v>
      </c>
      <c r="G20" s="8">
        <v>213</v>
      </c>
      <c r="H20" s="35">
        <v>978</v>
      </c>
      <c r="I20" s="8">
        <v>729</v>
      </c>
      <c r="J20" s="9">
        <v>1707</v>
      </c>
      <c r="K20" s="10">
        <v>71</v>
      </c>
      <c r="L20" s="17">
        <f t="shared" si="0"/>
        <v>1778</v>
      </c>
      <c r="M20" s="4"/>
      <c r="N20" s="38">
        <v>12</v>
      </c>
      <c r="O20" s="50">
        <v>10</v>
      </c>
      <c r="P20" s="124"/>
    </row>
    <row r="21" spans="1:16" x14ac:dyDescent="0.2">
      <c r="A21" s="128"/>
      <c r="B21" s="237">
        <f>'1) Claims Notified'!B21</f>
        <v>2014</v>
      </c>
      <c r="C21" s="16">
        <v>158</v>
      </c>
      <c r="D21" s="8">
        <v>54</v>
      </c>
      <c r="E21" s="8">
        <v>519</v>
      </c>
      <c r="F21" s="8">
        <v>156</v>
      </c>
      <c r="G21" s="8">
        <v>205</v>
      </c>
      <c r="H21" s="35">
        <v>934</v>
      </c>
      <c r="I21" s="8">
        <v>676</v>
      </c>
      <c r="J21" s="9">
        <v>1610</v>
      </c>
      <c r="K21" s="10">
        <v>63</v>
      </c>
      <c r="L21" s="17">
        <f t="shared" si="0"/>
        <v>1673</v>
      </c>
      <c r="M21" s="4"/>
      <c r="N21" s="38">
        <v>12</v>
      </c>
      <c r="O21" s="50">
        <v>10</v>
      </c>
      <c r="P21" s="124"/>
    </row>
    <row r="22" spans="1:16" x14ac:dyDescent="0.2">
      <c r="A22" s="128"/>
      <c r="B22" s="237">
        <f>'1) Claims Notified'!B22</f>
        <v>2015</v>
      </c>
      <c r="C22" s="16">
        <v>285</v>
      </c>
      <c r="D22" s="8">
        <v>95</v>
      </c>
      <c r="E22" s="8">
        <v>611</v>
      </c>
      <c r="F22" s="8">
        <v>180</v>
      </c>
      <c r="G22" s="8">
        <v>243</v>
      </c>
      <c r="H22" s="35">
        <v>1129</v>
      </c>
      <c r="I22" s="8">
        <v>899</v>
      </c>
      <c r="J22" s="9">
        <v>2028</v>
      </c>
      <c r="K22" s="10">
        <v>64</v>
      </c>
      <c r="L22" s="17">
        <f t="shared" si="0"/>
        <v>2092</v>
      </c>
      <c r="M22" s="4"/>
      <c r="N22" s="38">
        <v>12</v>
      </c>
      <c r="O22" s="50">
        <v>10</v>
      </c>
      <c r="P22" s="124"/>
    </row>
    <row r="23" spans="1:16" x14ac:dyDescent="0.2">
      <c r="A23" s="128"/>
      <c r="B23" s="237">
        <f>'1) Claims Notified'!B23</f>
        <v>2016</v>
      </c>
      <c r="C23" s="16">
        <v>239</v>
      </c>
      <c r="D23" s="8">
        <v>89</v>
      </c>
      <c r="E23" s="8">
        <v>634</v>
      </c>
      <c r="F23" s="8">
        <v>188</v>
      </c>
      <c r="G23" s="8">
        <v>255</v>
      </c>
      <c r="H23" s="35">
        <v>1166</v>
      </c>
      <c r="I23" s="8">
        <v>948</v>
      </c>
      <c r="J23" s="9">
        <v>2114</v>
      </c>
      <c r="K23" s="10">
        <v>41</v>
      </c>
      <c r="L23" s="17">
        <f t="shared" si="0"/>
        <v>2155</v>
      </c>
      <c r="M23" s="4"/>
      <c r="N23" s="38">
        <v>12</v>
      </c>
      <c r="O23" s="50">
        <v>10</v>
      </c>
      <c r="P23" s="124"/>
    </row>
    <row r="24" spans="1:16" x14ac:dyDescent="0.2">
      <c r="A24" s="128"/>
      <c r="B24" s="237">
        <f>'1) Claims Notified'!B24</f>
        <v>2017</v>
      </c>
      <c r="C24" s="16">
        <v>252</v>
      </c>
      <c r="D24" s="8">
        <v>113</v>
      </c>
      <c r="E24" s="8">
        <v>542</v>
      </c>
      <c r="F24" s="8">
        <v>176</v>
      </c>
      <c r="G24" s="8">
        <v>218</v>
      </c>
      <c r="H24" s="35">
        <v>1049</v>
      </c>
      <c r="I24" s="8">
        <v>899</v>
      </c>
      <c r="J24" s="9">
        <v>1948</v>
      </c>
      <c r="K24" s="10">
        <v>41</v>
      </c>
      <c r="L24" s="17">
        <f t="shared" si="0"/>
        <v>1989</v>
      </c>
      <c r="M24" s="4"/>
      <c r="N24" s="38">
        <v>12</v>
      </c>
      <c r="O24" s="50">
        <v>10</v>
      </c>
      <c r="P24" s="124"/>
    </row>
    <row r="25" spans="1:16" x14ac:dyDescent="0.2">
      <c r="A25" s="128"/>
      <c r="B25" s="238">
        <f>'1) Claims Notified'!B25</f>
        <v>2018</v>
      </c>
      <c r="C25" s="16">
        <v>207.66899766899769</v>
      </c>
      <c r="D25" s="8">
        <v>97</v>
      </c>
      <c r="E25" s="8">
        <v>452.96736596736594</v>
      </c>
      <c r="F25" s="8">
        <v>126.94871794871796</v>
      </c>
      <c r="G25" s="8">
        <v>203.06526806526807</v>
      </c>
      <c r="H25" s="35">
        <v>879.98135198135196</v>
      </c>
      <c r="I25" s="8">
        <v>815.67132867132864</v>
      </c>
      <c r="J25" s="9">
        <v>1695.6526806526806</v>
      </c>
      <c r="K25" s="10">
        <v>23.545454545454547</v>
      </c>
      <c r="L25" s="17">
        <f t="shared" si="0"/>
        <v>1719.1981351981351</v>
      </c>
      <c r="M25" s="4"/>
      <c r="N25" s="39">
        <v>12</v>
      </c>
      <c r="O25" s="51">
        <v>10</v>
      </c>
      <c r="P25" s="124"/>
    </row>
    <row r="26" spans="1:16" x14ac:dyDescent="0.2">
      <c r="A26" s="124"/>
      <c r="B26" s="242" t="s">
        <v>6</v>
      </c>
      <c r="C26" s="18">
        <f>SUM(C6:C25)</f>
        <v>13578.668997668998</v>
      </c>
      <c r="D26" s="36">
        <f t="shared" ref="D26:K26" si="1">SUM(D6:D25)</f>
        <v>594</v>
      </c>
      <c r="E26" s="19">
        <f t="shared" si="1"/>
        <v>11387.967365967366</v>
      </c>
      <c r="F26" s="19">
        <f t="shared" si="1"/>
        <v>1745.948717948718</v>
      </c>
      <c r="G26" s="19">
        <f t="shared" si="1"/>
        <v>2913.0652680652679</v>
      </c>
      <c r="H26" s="18">
        <f t="shared" si="1"/>
        <v>16640.981351981351</v>
      </c>
      <c r="I26" s="18">
        <f t="shared" si="1"/>
        <v>9889.6713286713293</v>
      </c>
      <c r="J26" s="19">
        <f t="shared" si="1"/>
        <v>26530.652680652682</v>
      </c>
      <c r="K26" s="37">
        <f t="shared" si="1"/>
        <v>2863.5454545454545</v>
      </c>
      <c r="L26" s="37">
        <f t="shared" si="0"/>
        <v>29394.198135198138</v>
      </c>
      <c r="M26" s="4"/>
      <c r="N26" s="4"/>
      <c r="O26" s="134"/>
      <c r="P26" s="124"/>
    </row>
    <row r="27" spans="1:16" x14ac:dyDescent="0.2">
      <c r="A27" s="124"/>
      <c r="B27" s="133"/>
      <c r="C27" s="20"/>
      <c r="D27" s="20"/>
      <c r="E27" s="20"/>
      <c r="F27" s="20"/>
      <c r="G27" s="20"/>
      <c r="H27" s="20"/>
      <c r="I27" s="20"/>
      <c r="J27" s="20"/>
      <c r="K27" s="20"/>
      <c r="L27" s="20"/>
    </row>
    <row r="28" spans="1:16" x14ac:dyDescent="0.2">
      <c r="A28" s="124"/>
      <c r="C28" s="77"/>
      <c r="D28" s="77"/>
      <c r="E28" s="77"/>
      <c r="F28" s="77"/>
      <c r="G28" s="77"/>
      <c r="H28" s="77"/>
      <c r="I28" s="77"/>
      <c r="J28" s="77"/>
      <c r="K28" s="77"/>
      <c r="L28" s="77"/>
    </row>
    <row r="29" spans="1:16" x14ac:dyDescent="0.2"/>
    <row r="30" spans="1:16" x14ac:dyDescent="0.2">
      <c r="B30" s="2" t="s">
        <v>12</v>
      </c>
    </row>
    <row r="31" spans="1:16" x14ac:dyDescent="0.2">
      <c r="B31" s="1" t="s">
        <v>26</v>
      </c>
    </row>
    <row r="32" spans="1:16" x14ac:dyDescent="0.2">
      <c r="B32" s="1" t="s">
        <v>28</v>
      </c>
    </row>
    <row r="33" spans="2:2" x14ac:dyDescent="0.2">
      <c r="B33" s="1" t="s">
        <v>21</v>
      </c>
    </row>
    <row r="34" spans="2:2" x14ac:dyDescent="0.2"/>
    <row r="35" spans="2:2" hidden="1" x14ac:dyDescent="0.2"/>
    <row r="36" spans="2:2" hidden="1" x14ac:dyDescent="0.2"/>
    <row r="37" spans="2:2" hidden="1" x14ac:dyDescent="0.2"/>
    <row r="38" spans="2:2" hidden="1" x14ac:dyDescent="0.2"/>
    <row r="39" spans="2:2" hidden="1" x14ac:dyDescent="0.2"/>
    <row r="40" spans="2:2" hidden="1" x14ac:dyDescent="0.2"/>
    <row r="41" spans="2:2" hidden="1" x14ac:dyDescent="0.2"/>
    <row r="42" spans="2:2" hidden="1" x14ac:dyDescent="0.2"/>
    <row r="43" spans="2:2" hidden="1" x14ac:dyDescent="0.2"/>
    <row r="44" spans="2:2" hidden="1" x14ac:dyDescent="0.2"/>
    <row r="45" spans="2:2" hidden="1" x14ac:dyDescent="0.2"/>
    <row r="46" spans="2:2" hidden="1" x14ac:dyDescent="0.2"/>
    <row r="47" spans="2:2" hidden="1" x14ac:dyDescent="0.2"/>
    <row r="48" spans="2:2"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sheetData>
  <sheetProtection sheet="1" objects="1" scenarios="1"/>
  <mergeCells count="1">
    <mergeCell ref="B4:L4"/>
  </mergeCells>
  <pageMargins left="0.75" right="0.75" top="1" bottom="1" header="0.5" footer="0.5"/>
  <pageSetup paperSize="9" scale="71" orientation="landscape" r:id="rId1"/>
  <headerFooter alignWithMargins="0">
    <oddHeader xml:space="preserve">&amp;L </oddHeader>
    <oddFooter xml:space="preserve">&amp;L&amp;F, &amp;A&amp;R </oddFooter>
  </headerFooter>
  <rowBreaks count="1" manualBreakCount="1">
    <brk id="25" min="1" max="11" man="1"/>
  </rowBreaks>
  <colBreaks count="1" manualBreakCount="1">
    <brk id="11" min="1" max="34"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rgb="FFFFFF00"/>
    <pageSetUpPr fitToPage="1"/>
  </sheetPr>
  <dimension ref="A1:P62"/>
  <sheetViews>
    <sheetView showGridLines="0" showRowColHeaders="0" zoomScale="70" zoomScaleNormal="70" workbookViewId="0"/>
  </sheetViews>
  <sheetFormatPr defaultColWidth="0" defaultRowHeight="12.75" zeroHeight="1" x14ac:dyDescent="0.2"/>
  <cols>
    <col min="1" max="1" width="3.7109375" style="6" customWidth="1"/>
    <col min="2" max="2" width="11.85546875" style="6" customWidth="1"/>
    <col min="3" max="8" width="16.7109375" style="6" customWidth="1"/>
    <col min="9" max="9" width="14" style="6" bestFit="1" customWidth="1"/>
    <col min="10" max="10" width="16.7109375" style="124" customWidth="1"/>
    <col min="11" max="11" width="16.7109375" style="6" customWidth="1"/>
    <col min="12" max="12" width="16.7109375" style="124" customWidth="1"/>
    <col min="13" max="13" width="3.85546875" style="134" customWidth="1"/>
    <col min="14" max="14" width="16.7109375" style="6" customWidth="1"/>
    <col min="15" max="15" width="17.85546875" style="6" customWidth="1"/>
    <col min="16" max="16" width="9.140625" style="6" customWidth="1"/>
    <col min="17" max="16384" width="9.140625" style="6" hidden="1"/>
  </cols>
  <sheetData>
    <row r="1" spans="1:15" ht="15.75" x14ac:dyDescent="0.25">
      <c r="A1" s="46" t="s">
        <v>66</v>
      </c>
      <c r="B1" s="131"/>
      <c r="M1" s="132"/>
    </row>
    <row r="2" spans="1:15" x14ac:dyDescent="0.2">
      <c r="A2" s="40"/>
      <c r="M2" s="6"/>
    </row>
    <row r="3" spans="1:15" x14ac:dyDescent="0.2">
      <c r="A3" s="40"/>
      <c r="M3" s="6"/>
    </row>
    <row r="4" spans="1:15" ht="14.25" x14ac:dyDescent="0.2">
      <c r="B4" s="259" t="s">
        <v>22</v>
      </c>
      <c r="C4" s="260"/>
      <c r="D4" s="260"/>
      <c r="E4" s="260"/>
      <c r="F4" s="260"/>
      <c r="G4" s="260"/>
      <c r="H4" s="260"/>
      <c r="I4" s="260"/>
      <c r="J4" s="260"/>
      <c r="K4" s="260"/>
      <c r="L4" s="261"/>
      <c r="M4" s="132"/>
    </row>
    <row r="5" spans="1:15" ht="43.35" customHeight="1" x14ac:dyDescent="0.2">
      <c r="A5" s="124"/>
      <c r="B5" s="5" t="s">
        <v>0</v>
      </c>
      <c r="C5" s="5" t="s">
        <v>1</v>
      </c>
      <c r="D5" s="126" t="s">
        <v>31</v>
      </c>
      <c r="E5" s="126" t="s">
        <v>2</v>
      </c>
      <c r="F5" s="126" t="s">
        <v>3</v>
      </c>
      <c r="G5" s="126" t="s">
        <v>7</v>
      </c>
      <c r="H5" s="49" t="s">
        <v>5</v>
      </c>
      <c r="I5" s="93" t="s">
        <v>4</v>
      </c>
      <c r="J5" s="94" t="s">
        <v>8</v>
      </c>
      <c r="K5" s="127" t="s">
        <v>9</v>
      </c>
      <c r="L5" s="3" t="s">
        <v>6</v>
      </c>
      <c r="M5" s="48"/>
      <c r="N5" s="49" t="s">
        <v>72</v>
      </c>
      <c r="O5" s="42" t="s">
        <v>58</v>
      </c>
    </row>
    <row r="6" spans="1:15" s="218" customFormat="1" x14ac:dyDescent="0.2">
      <c r="A6" s="204"/>
      <c r="B6" s="236">
        <f>'1) Claims Notified'!B6</f>
        <v>1999</v>
      </c>
      <c r="C6" s="219">
        <v>565</v>
      </c>
      <c r="D6" s="220">
        <v>4</v>
      </c>
      <c r="E6" s="220">
        <v>747</v>
      </c>
      <c r="F6" s="220">
        <v>43</v>
      </c>
      <c r="G6" s="220">
        <v>28</v>
      </c>
      <c r="H6" s="221">
        <v>822</v>
      </c>
      <c r="I6" s="220">
        <v>567</v>
      </c>
      <c r="J6" s="222">
        <v>1389</v>
      </c>
      <c r="K6" s="223">
        <v>432</v>
      </c>
      <c r="L6" s="224">
        <f>SUM(J6:K6)</f>
        <v>1821</v>
      </c>
      <c r="M6" s="226"/>
      <c r="N6" s="225">
        <v>12</v>
      </c>
      <c r="O6" s="209">
        <v>2</v>
      </c>
    </row>
    <row r="7" spans="1:15" x14ac:dyDescent="0.2">
      <c r="A7" s="124"/>
      <c r="B7" s="237">
        <f>'1) Claims Notified'!B7</f>
        <v>2000</v>
      </c>
      <c r="C7" s="16">
        <v>1042</v>
      </c>
      <c r="D7" s="8">
        <v>3</v>
      </c>
      <c r="E7" s="8">
        <v>842</v>
      </c>
      <c r="F7" s="8">
        <v>42</v>
      </c>
      <c r="G7" s="8">
        <v>54</v>
      </c>
      <c r="H7" s="35">
        <v>941</v>
      </c>
      <c r="I7" s="8">
        <v>623</v>
      </c>
      <c r="J7" s="9">
        <v>1564</v>
      </c>
      <c r="K7" s="10">
        <v>471</v>
      </c>
      <c r="L7" s="17">
        <f t="shared" ref="L7:L26" si="0">SUM(J7:K7)</f>
        <v>2035</v>
      </c>
      <c r="M7" s="4"/>
      <c r="N7" s="38">
        <v>12</v>
      </c>
      <c r="O7" s="50">
        <v>3</v>
      </c>
    </row>
    <row r="8" spans="1:15" x14ac:dyDescent="0.2">
      <c r="A8" s="124"/>
      <c r="B8" s="237">
        <f>'1) Claims Notified'!B8</f>
        <v>2001</v>
      </c>
      <c r="C8" s="16">
        <v>1382</v>
      </c>
      <c r="D8" s="8">
        <v>8</v>
      </c>
      <c r="E8" s="8">
        <v>840</v>
      </c>
      <c r="F8" s="8">
        <v>54</v>
      </c>
      <c r="G8" s="8">
        <v>100</v>
      </c>
      <c r="H8" s="35">
        <v>1002</v>
      </c>
      <c r="I8" s="8">
        <v>684</v>
      </c>
      <c r="J8" s="9">
        <v>1686</v>
      </c>
      <c r="K8" s="10">
        <v>553</v>
      </c>
      <c r="L8" s="17">
        <f t="shared" si="0"/>
        <v>2239</v>
      </c>
      <c r="M8" s="4"/>
      <c r="N8" s="38">
        <v>12</v>
      </c>
      <c r="O8" s="50">
        <v>3</v>
      </c>
    </row>
    <row r="9" spans="1:15" x14ac:dyDescent="0.2">
      <c r="A9" s="124"/>
      <c r="B9" s="237">
        <f>'1) Claims Notified'!B9</f>
        <v>2002</v>
      </c>
      <c r="C9" s="16">
        <v>1784</v>
      </c>
      <c r="D9" s="8">
        <v>15</v>
      </c>
      <c r="E9" s="8">
        <v>830</v>
      </c>
      <c r="F9" s="8">
        <v>70</v>
      </c>
      <c r="G9" s="8">
        <v>97</v>
      </c>
      <c r="H9" s="35">
        <v>1012</v>
      </c>
      <c r="I9" s="8">
        <v>645</v>
      </c>
      <c r="J9" s="9">
        <v>1657</v>
      </c>
      <c r="K9" s="10">
        <v>546</v>
      </c>
      <c r="L9" s="17">
        <f t="shared" si="0"/>
        <v>2203</v>
      </c>
      <c r="M9" s="4"/>
      <c r="N9" s="38">
        <v>12</v>
      </c>
      <c r="O9" s="50">
        <v>3</v>
      </c>
    </row>
    <row r="10" spans="1:15" x14ac:dyDescent="0.2">
      <c r="A10" s="124"/>
      <c r="B10" s="237">
        <f>'1) Claims Notified'!B10</f>
        <v>2003</v>
      </c>
      <c r="C10" s="16">
        <v>2985</v>
      </c>
      <c r="D10" s="8">
        <v>10</v>
      </c>
      <c r="E10" s="8">
        <v>1154</v>
      </c>
      <c r="F10" s="8">
        <v>84</v>
      </c>
      <c r="G10" s="8">
        <v>258</v>
      </c>
      <c r="H10" s="35">
        <v>1506</v>
      </c>
      <c r="I10" s="8">
        <v>978</v>
      </c>
      <c r="J10" s="9">
        <v>2484</v>
      </c>
      <c r="K10" s="10">
        <v>110</v>
      </c>
      <c r="L10" s="17">
        <f t="shared" si="0"/>
        <v>2594</v>
      </c>
      <c r="M10" s="4"/>
      <c r="N10" s="38">
        <v>12</v>
      </c>
      <c r="O10" s="50">
        <v>3</v>
      </c>
    </row>
    <row r="11" spans="1:15" x14ac:dyDescent="0.2">
      <c r="A11" s="124"/>
      <c r="B11" s="237">
        <f>'1) Claims Notified'!B11</f>
        <v>2004</v>
      </c>
      <c r="C11" s="16">
        <v>3096</v>
      </c>
      <c r="D11" s="8">
        <v>21</v>
      </c>
      <c r="E11" s="8">
        <v>1066</v>
      </c>
      <c r="F11" s="8">
        <v>100</v>
      </c>
      <c r="G11" s="8">
        <v>300</v>
      </c>
      <c r="H11" s="35">
        <v>1487</v>
      </c>
      <c r="I11" s="8">
        <v>963</v>
      </c>
      <c r="J11" s="9">
        <v>2450</v>
      </c>
      <c r="K11" s="10">
        <v>115</v>
      </c>
      <c r="L11" s="17">
        <f t="shared" si="0"/>
        <v>2565</v>
      </c>
      <c r="M11" s="4"/>
      <c r="N11" s="38">
        <v>12</v>
      </c>
      <c r="O11" s="50">
        <v>7</v>
      </c>
    </row>
    <row r="12" spans="1:15" x14ac:dyDescent="0.2">
      <c r="A12" s="124"/>
      <c r="B12" s="237">
        <f>'1) Claims Notified'!B12</f>
        <v>2005</v>
      </c>
      <c r="C12" s="16">
        <v>1536</v>
      </c>
      <c r="D12" s="8">
        <v>34</v>
      </c>
      <c r="E12" s="8">
        <v>1096</v>
      </c>
      <c r="F12" s="8">
        <v>107</v>
      </c>
      <c r="G12" s="8">
        <v>364</v>
      </c>
      <c r="H12" s="35">
        <v>1601</v>
      </c>
      <c r="I12" s="8">
        <v>960</v>
      </c>
      <c r="J12" s="9">
        <v>2561</v>
      </c>
      <c r="K12" s="10">
        <v>117</v>
      </c>
      <c r="L12" s="17">
        <f t="shared" si="0"/>
        <v>2678</v>
      </c>
      <c r="M12" s="4"/>
      <c r="N12" s="38">
        <v>12</v>
      </c>
      <c r="O12" s="50">
        <v>7</v>
      </c>
    </row>
    <row r="13" spans="1:15" x14ac:dyDescent="0.2">
      <c r="A13" s="124"/>
      <c r="B13" s="237">
        <f>'1) Claims Notified'!B13</f>
        <v>2006</v>
      </c>
      <c r="C13" s="16">
        <v>484</v>
      </c>
      <c r="D13" s="8">
        <v>17</v>
      </c>
      <c r="E13" s="8">
        <v>907</v>
      </c>
      <c r="F13" s="8">
        <v>142</v>
      </c>
      <c r="G13" s="8">
        <v>356</v>
      </c>
      <c r="H13" s="35">
        <v>1422</v>
      </c>
      <c r="I13" s="8">
        <v>1331</v>
      </c>
      <c r="J13" s="9">
        <v>2753</v>
      </c>
      <c r="K13" s="10">
        <v>116</v>
      </c>
      <c r="L13" s="17">
        <f t="shared" si="0"/>
        <v>2869</v>
      </c>
      <c r="M13" s="4"/>
      <c r="N13" s="38">
        <v>12</v>
      </c>
      <c r="O13" s="50">
        <v>7</v>
      </c>
    </row>
    <row r="14" spans="1:15" x14ac:dyDescent="0.2">
      <c r="A14" s="124"/>
      <c r="B14" s="237">
        <f>'1) Claims Notified'!B14</f>
        <v>2007</v>
      </c>
      <c r="C14" s="16">
        <v>178</v>
      </c>
      <c r="D14" s="8">
        <v>3</v>
      </c>
      <c r="E14" s="8">
        <v>692</v>
      </c>
      <c r="F14" s="8">
        <v>160</v>
      </c>
      <c r="G14" s="8">
        <v>267</v>
      </c>
      <c r="H14" s="35">
        <v>1122</v>
      </c>
      <c r="I14" s="8">
        <v>1445</v>
      </c>
      <c r="J14" s="9">
        <v>2567</v>
      </c>
      <c r="K14" s="10">
        <v>83</v>
      </c>
      <c r="L14" s="17">
        <f t="shared" si="0"/>
        <v>2650</v>
      </c>
      <c r="M14" s="4"/>
      <c r="N14" s="38">
        <v>12</v>
      </c>
      <c r="O14" s="50">
        <v>8</v>
      </c>
    </row>
    <row r="15" spans="1:15" x14ac:dyDescent="0.2">
      <c r="A15" s="124"/>
      <c r="B15" s="237">
        <f>'1) Claims Notified'!B15</f>
        <v>2008</v>
      </c>
      <c r="C15" s="16">
        <v>73</v>
      </c>
      <c r="D15" s="8">
        <v>12</v>
      </c>
      <c r="E15" s="8">
        <v>703</v>
      </c>
      <c r="F15" s="8">
        <v>147</v>
      </c>
      <c r="G15" s="8">
        <v>302</v>
      </c>
      <c r="H15" s="35">
        <v>1164</v>
      </c>
      <c r="I15" s="8">
        <v>1760</v>
      </c>
      <c r="J15" s="9">
        <v>2924</v>
      </c>
      <c r="K15" s="10">
        <v>77</v>
      </c>
      <c r="L15" s="17">
        <f t="shared" si="0"/>
        <v>3001</v>
      </c>
      <c r="M15" s="4"/>
      <c r="N15" s="38">
        <v>12</v>
      </c>
      <c r="O15" s="50">
        <v>8</v>
      </c>
    </row>
    <row r="16" spans="1:15" x14ac:dyDescent="0.2">
      <c r="A16" s="124"/>
      <c r="B16" s="237">
        <f>'1) Claims Notified'!B16</f>
        <v>2009</v>
      </c>
      <c r="C16" s="16">
        <v>310</v>
      </c>
      <c r="D16" s="8">
        <v>60</v>
      </c>
      <c r="E16" s="8">
        <v>661</v>
      </c>
      <c r="F16" s="8">
        <v>165</v>
      </c>
      <c r="G16" s="8">
        <v>336</v>
      </c>
      <c r="H16" s="35">
        <v>1222</v>
      </c>
      <c r="I16" s="8">
        <v>1788</v>
      </c>
      <c r="J16" s="9">
        <v>3010</v>
      </c>
      <c r="K16" s="10">
        <v>55</v>
      </c>
      <c r="L16" s="17">
        <f t="shared" si="0"/>
        <v>3065</v>
      </c>
      <c r="M16" s="4"/>
      <c r="N16" s="38">
        <v>12</v>
      </c>
      <c r="O16" s="50">
        <v>8</v>
      </c>
    </row>
    <row r="17" spans="1:15" x14ac:dyDescent="0.2">
      <c r="A17" s="124"/>
      <c r="B17" s="237">
        <f>'1) Claims Notified'!B17</f>
        <v>2010</v>
      </c>
      <c r="C17" s="16">
        <v>225</v>
      </c>
      <c r="D17" s="8">
        <v>43</v>
      </c>
      <c r="E17" s="8">
        <v>725</v>
      </c>
      <c r="F17" s="8">
        <v>195</v>
      </c>
      <c r="G17" s="8">
        <v>323</v>
      </c>
      <c r="H17" s="35">
        <v>1286</v>
      </c>
      <c r="I17" s="8">
        <v>1844</v>
      </c>
      <c r="J17" s="9">
        <v>3130</v>
      </c>
      <c r="K17" s="10">
        <v>34</v>
      </c>
      <c r="L17" s="17">
        <f t="shared" si="0"/>
        <v>3164</v>
      </c>
      <c r="M17" s="4"/>
      <c r="N17" s="38">
        <v>12</v>
      </c>
      <c r="O17" s="50">
        <v>8</v>
      </c>
    </row>
    <row r="18" spans="1:15" x14ac:dyDescent="0.2">
      <c r="A18" s="128"/>
      <c r="B18" s="237">
        <f>'1) Claims Notified'!B18</f>
        <v>2011</v>
      </c>
      <c r="C18" s="16">
        <v>290</v>
      </c>
      <c r="D18" s="8">
        <v>46</v>
      </c>
      <c r="E18" s="8">
        <v>774</v>
      </c>
      <c r="F18" s="8">
        <v>256</v>
      </c>
      <c r="G18" s="8">
        <v>398</v>
      </c>
      <c r="H18" s="35">
        <v>1474</v>
      </c>
      <c r="I18" s="8">
        <v>2014</v>
      </c>
      <c r="J18" s="9">
        <v>3488</v>
      </c>
      <c r="K18" s="10">
        <v>10</v>
      </c>
      <c r="L18" s="17">
        <f t="shared" si="0"/>
        <v>3498</v>
      </c>
      <c r="M18" s="4"/>
      <c r="N18" s="38">
        <v>12</v>
      </c>
      <c r="O18" s="50">
        <v>8</v>
      </c>
    </row>
    <row r="19" spans="1:15" x14ac:dyDescent="0.2">
      <c r="A19" s="128"/>
      <c r="B19" s="237">
        <f>'1) Claims Notified'!B19</f>
        <v>2012</v>
      </c>
      <c r="C19" s="16">
        <v>647</v>
      </c>
      <c r="D19" s="8">
        <v>155</v>
      </c>
      <c r="E19" s="8">
        <v>782</v>
      </c>
      <c r="F19" s="8">
        <v>237</v>
      </c>
      <c r="G19" s="8">
        <v>456</v>
      </c>
      <c r="H19" s="35">
        <v>1630</v>
      </c>
      <c r="I19" s="8">
        <v>1963</v>
      </c>
      <c r="J19" s="9">
        <v>3593</v>
      </c>
      <c r="K19" s="10">
        <v>12</v>
      </c>
      <c r="L19" s="17">
        <f t="shared" si="0"/>
        <v>3605</v>
      </c>
      <c r="M19" s="4"/>
      <c r="N19" s="38">
        <v>12</v>
      </c>
      <c r="O19" s="50">
        <v>8</v>
      </c>
    </row>
    <row r="20" spans="1:15" x14ac:dyDescent="0.2">
      <c r="A20" s="128"/>
      <c r="B20" s="237">
        <f>'1) Claims Notified'!B20</f>
        <v>2013</v>
      </c>
      <c r="C20" s="16">
        <v>581</v>
      </c>
      <c r="D20" s="8">
        <v>148</v>
      </c>
      <c r="E20" s="8">
        <v>715</v>
      </c>
      <c r="F20" s="8">
        <v>198</v>
      </c>
      <c r="G20" s="8">
        <v>438</v>
      </c>
      <c r="H20" s="35">
        <v>1499</v>
      </c>
      <c r="I20" s="8">
        <v>1922</v>
      </c>
      <c r="J20" s="9">
        <v>3421</v>
      </c>
      <c r="K20" s="10">
        <v>10</v>
      </c>
      <c r="L20" s="17">
        <f t="shared" si="0"/>
        <v>3431</v>
      </c>
      <c r="M20" s="4"/>
      <c r="N20" s="38">
        <v>12</v>
      </c>
      <c r="O20" s="50">
        <v>8</v>
      </c>
    </row>
    <row r="21" spans="1:15" x14ac:dyDescent="0.2">
      <c r="A21" s="128"/>
      <c r="B21" s="237">
        <f>'1) Claims Notified'!B21</f>
        <v>2014</v>
      </c>
      <c r="C21" s="16">
        <v>591</v>
      </c>
      <c r="D21" s="8">
        <v>158</v>
      </c>
      <c r="E21" s="8">
        <v>670</v>
      </c>
      <c r="F21" s="8">
        <v>195</v>
      </c>
      <c r="G21" s="8">
        <v>354</v>
      </c>
      <c r="H21" s="35">
        <v>1377</v>
      </c>
      <c r="I21" s="8">
        <v>1736</v>
      </c>
      <c r="J21" s="9">
        <v>3113</v>
      </c>
      <c r="K21" s="10">
        <v>13</v>
      </c>
      <c r="L21" s="17">
        <f t="shared" si="0"/>
        <v>3126</v>
      </c>
      <c r="M21" s="4"/>
      <c r="N21" s="38">
        <v>12</v>
      </c>
      <c r="O21" s="50">
        <v>8</v>
      </c>
    </row>
    <row r="22" spans="1:15" x14ac:dyDescent="0.2">
      <c r="A22" s="128"/>
      <c r="B22" s="237">
        <f>'1) Claims Notified'!B22</f>
        <v>2015</v>
      </c>
      <c r="C22" s="16">
        <v>526</v>
      </c>
      <c r="D22" s="8">
        <v>125</v>
      </c>
      <c r="E22" s="8">
        <v>502</v>
      </c>
      <c r="F22" s="8">
        <v>138</v>
      </c>
      <c r="G22" s="8">
        <v>298</v>
      </c>
      <c r="H22" s="35">
        <v>1063</v>
      </c>
      <c r="I22" s="8">
        <v>1528</v>
      </c>
      <c r="J22" s="9">
        <v>2591</v>
      </c>
      <c r="K22" s="10">
        <v>6</v>
      </c>
      <c r="L22" s="17">
        <f t="shared" si="0"/>
        <v>2597</v>
      </c>
      <c r="M22" s="4"/>
      <c r="N22" s="38">
        <v>12</v>
      </c>
      <c r="O22" s="50">
        <v>8</v>
      </c>
    </row>
    <row r="23" spans="1:15" x14ac:dyDescent="0.2">
      <c r="A23" s="128"/>
      <c r="B23" s="237">
        <f>'1) Claims Notified'!B23</f>
        <v>2016</v>
      </c>
      <c r="C23" s="16">
        <v>292</v>
      </c>
      <c r="D23" s="8">
        <v>126</v>
      </c>
      <c r="E23" s="8">
        <v>337</v>
      </c>
      <c r="F23" s="8">
        <v>83</v>
      </c>
      <c r="G23" s="8">
        <v>179</v>
      </c>
      <c r="H23" s="35">
        <v>725</v>
      </c>
      <c r="I23" s="8">
        <v>1019</v>
      </c>
      <c r="J23" s="9">
        <v>1744</v>
      </c>
      <c r="K23" s="10">
        <v>4</v>
      </c>
      <c r="L23" s="17">
        <f t="shared" si="0"/>
        <v>1748</v>
      </c>
      <c r="M23" s="4"/>
      <c r="N23" s="38">
        <v>12</v>
      </c>
      <c r="O23" s="50">
        <v>8</v>
      </c>
    </row>
    <row r="24" spans="1:15" x14ac:dyDescent="0.2">
      <c r="A24" s="128"/>
      <c r="B24" s="237">
        <f>'1) Claims Notified'!B24</f>
        <v>2017</v>
      </c>
      <c r="C24" s="16">
        <v>78</v>
      </c>
      <c r="D24" s="8">
        <v>142</v>
      </c>
      <c r="E24" s="8">
        <v>158</v>
      </c>
      <c r="F24" s="8">
        <v>35</v>
      </c>
      <c r="G24" s="8">
        <v>87</v>
      </c>
      <c r="H24" s="35">
        <v>422</v>
      </c>
      <c r="I24" s="8">
        <v>485</v>
      </c>
      <c r="J24" s="9">
        <v>907</v>
      </c>
      <c r="K24" s="10">
        <v>3</v>
      </c>
      <c r="L24" s="17">
        <f t="shared" si="0"/>
        <v>910</v>
      </c>
      <c r="M24" s="4"/>
      <c r="N24" s="38">
        <v>12</v>
      </c>
      <c r="O24" s="50">
        <v>8</v>
      </c>
    </row>
    <row r="25" spans="1:15" x14ac:dyDescent="0.2">
      <c r="A25" s="128"/>
      <c r="B25" s="238">
        <f>'1) Claims Notified'!B25</f>
        <v>2018</v>
      </c>
      <c r="C25" s="16">
        <v>10.025641025641026</v>
      </c>
      <c r="D25" s="8">
        <v>100</v>
      </c>
      <c r="E25" s="8">
        <v>126</v>
      </c>
      <c r="F25" s="8">
        <v>29</v>
      </c>
      <c r="G25" s="8">
        <v>68</v>
      </c>
      <c r="H25" s="35">
        <v>323</v>
      </c>
      <c r="I25" s="8">
        <v>333.14219114219117</v>
      </c>
      <c r="J25" s="9">
        <v>656.14219114219111</v>
      </c>
      <c r="K25" s="10">
        <v>2</v>
      </c>
      <c r="L25" s="17">
        <f t="shared" si="0"/>
        <v>658.14219114219111</v>
      </c>
      <c r="M25" s="4"/>
      <c r="N25" s="39">
        <v>12</v>
      </c>
      <c r="O25" s="51">
        <v>8</v>
      </c>
    </row>
    <row r="26" spans="1:15" x14ac:dyDescent="0.2">
      <c r="A26" s="124"/>
      <c r="B26" s="242" t="s">
        <v>6</v>
      </c>
      <c r="C26" s="18">
        <f>SUM(C6:C25)</f>
        <v>16675.025641025641</v>
      </c>
      <c r="D26" s="36">
        <f t="shared" ref="D26:K26" si="1">SUM(D6:D25)</f>
        <v>1230</v>
      </c>
      <c r="E26" s="19">
        <f t="shared" si="1"/>
        <v>14327</v>
      </c>
      <c r="F26" s="19">
        <f t="shared" si="1"/>
        <v>2480</v>
      </c>
      <c r="G26" s="19">
        <f t="shared" si="1"/>
        <v>5063</v>
      </c>
      <c r="H26" s="18">
        <f t="shared" si="1"/>
        <v>23100</v>
      </c>
      <c r="I26" s="18">
        <f t="shared" si="1"/>
        <v>24588.142191142189</v>
      </c>
      <c r="J26" s="19">
        <f t="shared" si="1"/>
        <v>47688.142191142193</v>
      </c>
      <c r="K26" s="37">
        <f t="shared" si="1"/>
        <v>2769</v>
      </c>
      <c r="L26" s="37">
        <f t="shared" si="0"/>
        <v>50457.142191142193</v>
      </c>
    </row>
    <row r="27" spans="1:15" x14ac:dyDescent="0.2">
      <c r="A27" s="124"/>
      <c r="B27" s="133"/>
      <c r="C27" s="20"/>
      <c r="D27" s="20"/>
      <c r="E27" s="20"/>
      <c r="F27" s="20"/>
      <c r="G27" s="20"/>
      <c r="H27" s="20"/>
      <c r="I27" s="20"/>
      <c r="J27" s="20"/>
      <c r="K27" s="20"/>
      <c r="L27" s="20"/>
    </row>
    <row r="28" spans="1:15" x14ac:dyDescent="0.2">
      <c r="A28" s="124"/>
      <c r="C28" s="77"/>
      <c r="D28" s="77"/>
      <c r="E28" s="77"/>
      <c r="F28" s="77"/>
      <c r="G28" s="77"/>
      <c r="H28" s="77"/>
      <c r="I28" s="77"/>
      <c r="J28" s="77"/>
      <c r="K28" s="77"/>
      <c r="L28" s="77"/>
    </row>
    <row r="29" spans="1:15" x14ac:dyDescent="0.2"/>
    <row r="30" spans="1:15" x14ac:dyDescent="0.2">
      <c r="B30" s="2" t="s">
        <v>12</v>
      </c>
    </row>
    <row r="31" spans="1:15" x14ac:dyDescent="0.2">
      <c r="B31" s="1" t="s">
        <v>84</v>
      </c>
    </row>
    <row r="32" spans="1:15" x14ac:dyDescent="0.2">
      <c r="B32" s="1" t="s">
        <v>28</v>
      </c>
    </row>
    <row r="33" spans="2:2" x14ac:dyDescent="0.2">
      <c r="B33" s="1" t="s">
        <v>21</v>
      </c>
    </row>
    <row r="34" spans="2:2" x14ac:dyDescent="0.2"/>
    <row r="35" spans="2:2" hidden="1" x14ac:dyDescent="0.2"/>
    <row r="36" spans="2:2" hidden="1" x14ac:dyDescent="0.2"/>
    <row r="37" spans="2:2" hidden="1" x14ac:dyDescent="0.2"/>
    <row r="38" spans="2:2" hidden="1" x14ac:dyDescent="0.2"/>
    <row r="39" spans="2:2" hidden="1" x14ac:dyDescent="0.2"/>
    <row r="40" spans="2:2" hidden="1" x14ac:dyDescent="0.2"/>
    <row r="41" spans="2:2" hidden="1" x14ac:dyDescent="0.2"/>
    <row r="42" spans="2:2" hidden="1" x14ac:dyDescent="0.2"/>
    <row r="43" spans="2:2" hidden="1" x14ac:dyDescent="0.2"/>
    <row r="44" spans="2:2" hidden="1" x14ac:dyDescent="0.2"/>
    <row r="45" spans="2:2" hidden="1" x14ac:dyDescent="0.2"/>
    <row r="46" spans="2:2" hidden="1" x14ac:dyDescent="0.2"/>
    <row r="47" spans="2:2" hidden="1" x14ac:dyDescent="0.2"/>
    <row r="48" spans="2:2"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sheetData>
  <sheetProtection sheet="1" objects="1" scenarios="1"/>
  <mergeCells count="1">
    <mergeCell ref="B4:L4"/>
  </mergeCells>
  <phoneticPr fontId="4" type="noConversion"/>
  <pageMargins left="0.75" right="0.75" top="1" bottom="1" header="0.5" footer="0.5"/>
  <pageSetup paperSize="9" scale="71" orientation="landscape" r:id="rId1"/>
  <headerFooter alignWithMargins="0">
    <oddHeader xml:space="preserve">&amp;L </oddHeader>
    <oddFooter xml:space="preserve">&amp;L&amp;F, &amp;A&amp;R </oddFooter>
  </headerFooter>
  <rowBreaks count="1" manualBreakCount="1">
    <brk id="25" min="1" max="11" man="1"/>
  </rowBreaks>
  <colBreaks count="1" manualBreakCount="1">
    <brk id="11" min="1" max="34"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FFFF00"/>
    <pageSetUpPr fitToPage="1"/>
  </sheetPr>
  <dimension ref="A1:O62"/>
  <sheetViews>
    <sheetView showGridLines="0" showRowColHeaders="0" zoomScale="70" zoomScaleNormal="70" workbookViewId="0"/>
  </sheetViews>
  <sheetFormatPr defaultColWidth="0" defaultRowHeight="12.75" zeroHeight="1" x14ac:dyDescent="0.2"/>
  <cols>
    <col min="1" max="1" width="3.7109375" style="6" customWidth="1"/>
    <col min="2" max="2" width="11.85546875" style="6" customWidth="1"/>
    <col min="3" max="8" width="16.7109375" style="6" customWidth="1"/>
    <col min="9" max="9" width="14" style="6" bestFit="1" customWidth="1"/>
    <col min="10" max="10" width="16.7109375" style="124" customWidth="1"/>
    <col min="11" max="11" width="16.7109375" style="6" customWidth="1"/>
    <col min="12" max="12" width="16.7109375" style="124" customWidth="1"/>
    <col min="13" max="13" width="3.85546875" style="134" customWidth="1"/>
    <col min="14" max="14" width="16.7109375" style="6" customWidth="1"/>
    <col min="15" max="15" width="17.85546875" style="6" customWidth="1"/>
    <col min="16" max="16" width="9.140625" style="6" customWidth="1"/>
    <col min="17" max="16384" width="0" style="6" hidden="1"/>
  </cols>
  <sheetData>
    <row r="1" spans="1:15" ht="15.75" x14ac:dyDescent="0.25">
      <c r="A1" s="46" t="s">
        <v>67</v>
      </c>
      <c r="B1" s="131"/>
      <c r="M1" s="132"/>
    </row>
    <row r="2" spans="1:15" x14ac:dyDescent="0.2">
      <c r="A2" s="40"/>
      <c r="M2" s="6"/>
    </row>
    <row r="3" spans="1:15" x14ac:dyDescent="0.2">
      <c r="A3" s="40"/>
      <c r="M3" s="6"/>
    </row>
    <row r="4" spans="1:15" ht="14.25" x14ac:dyDescent="0.2">
      <c r="B4" s="259" t="s">
        <v>23</v>
      </c>
      <c r="C4" s="260"/>
      <c r="D4" s="260"/>
      <c r="E4" s="260"/>
      <c r="F4" s="260"/>
      <c r="G4" s="260"/>
      <c r="H4" s="260"/>
      <c r="I4" s="260"/>
      <c r="J4" s="260"/>
      <c r="K4" s="260"/>
      <c r="L4" s="261"/>
      <c r="M4" s="132"/>
    </row>
    <row r="5" spans="1:15" ht="43.35" customHeight="1" x14ac:dyDescent="0.2">
      <c r="A5" s="124"/>
      <c r="B5" s="5" t="s">
        <v>17</v>
      </c>
      <c r="C5" s="5" t="s">
        <v>1</v>
      </c>
      <c r="D5" s="126" t="s">
        <v>31</v>
      </c>
      <c r="E5" s="126" t="s">
        <v>2</v>
      </c>
      <c r="F5" s="126" t="s">
        <v>3</v>
      </c>
      <c r="G5" s="126" t="s">
        <v>7</v>
      </c>
      <c r="H5" s="49" t="s">
        <v>5</v>
      </c>
      <c r="I5" s="93" t="s">
        <v>4</v>
      </c>
      <c r="J5" s="94" t="s">
        <v>8</v>
      </c>
      <c r="K5" s="127" t="s">
        <v>9</v>
      </c>
      <c r="L5" s="3" t="s">
        <v>6</v>
      </c>
      <c r="M5" s="132"/>
      <c r="N5" s="49" t="s">
        <v>72</v>
      </c>
      <c r="O5" s="42" t="s">
        <v>58</v>
      </c>
    </row>
    <row r="6" spans="1:15" s="218" customFormat="1" x14ac:dyDescent="0.2">
      <c r="A6" s="204"/>
      <c r="B6" s="236">
        <f>'1) Claims Notified'!B6</f>
        <v>1999</v>
      </c>
      <c r="C6" s="219">
        <v>228</v>
      </c>
      <c r="D6" s="220">
        <v>0</v>
      </c>
      <c r="E6" s="220">
        <v>396</v>
      </c>
      <c r="F6" s="220">
        <v>34</v>
      </c>
      <c r="G6" s="220">
        <v>4</v>
      </c>
      <c r="H6" s="221">
        <v>434</v>
      </c>
      <c r="I6" s="220">
        <v>296</v>
      </c>
      <c r="J6" s="222">
        <v>730</v>
      </c>
      <c r="K6" s="223">
        <v>285</v>
      </c>
      <c r="L6" s="224">
        <f>SUM(J6:K6)</f>
        <v>1015</v>
      </c>
      <c r="M6" s="216"/>
      <c r="N6" s="225">
        <v>12</v>
      </c>
      <c r="O6" s="209">
        <v>2</v>
      </c>
    </row>
    <row r="7" spans="1:15" x14ac:dyDescent="0.2">
      <c r="A7" s="124"/>
      <c r="B7" s="237">
        <f>'1) Claims Notified'!B7</f>
        <v>2000</v>
      </c>
      <c r="C7" s="16">
        <v>331</v>
      </c>
      <c r="D7" s="8">
        <v>0</v>
      </c>
      <c r="E7" s="8">
        <v>468</v>
      </c>
      <c r="F7" s="8">
        <v>33</v>
      </c>
      <c r="G7" s="8">
        <v>11</v>
      </c>
      <c r="H7" s="35">
        <v>512</v>
      </c>
      <c r="I7" s="8">
        <v>320</v>
      </c>
      <c r="J7" s="9">
        <v>832</v>
      </c>
      <c r="K7" s="10">
        <v>374</v>
      </c>
      <c r="L7" s="17">
        <f t="shared" ref="L7:L26" si="0">SUM(J7:K7)</f>
        <v>1206</v>
      </c>
      <c r="N7" s="38">
        <v>12</v>
      </c>
      <c r="O7" s="50">
        <v>3</v>
      </c>
    </row>
    <row r="8" spans="1:15" x14ac:dyDescent="0.2">
      <c r="A8" s="124"/>
      <c r="B8" s="237">
        <f>'1) Claims Notified'!B8</f>
        <v>2001</v>
      </c>
      <c r="C8" s="16">
        <v>163</v>
      </c>
      <c r="D8" s="8">
        <v>0</v>
      </c>
      <c r="E8" s="8">
        <v>247</v>
      </c>
      <c r="F8" s="8">
        <v>15</v>
      </c>
      <c r="G8" s="8">
        <v>11</v>
      </c>
      <c r="H8" s="35">
        <v>273</v>
      </c>
      <c r="I8" s="8">
        <v>207</v>
      </c>
      <c r="J8" s="9">
        <v>480</v>
      </c>
      <c r="K8" s="10">
        <v>354</v>
      </c>
      <c r="L8" s="17">
        <f t="shared" si="0"/>
        <v>834</v>
      </c>
      <c r="N8" s="38">
        <v>12</v>
      </c>
      <c r="O8" s="50">
        <v>3</v>
      </c>
    </row>
    <row r="9" spans="1:15" x14ac:dyDescent="0.2">
      <c r="A9" s="124"/>
      <c r="B9" s="237">
        <f>'1) Claims Notified'!B9</f>
        <v>2002</v>
      </c>
      <c r="C9" s="16">
        <v>564</v>
      </c>
      <c r="D9" s="8">
        <v>0</v>
      </c>
      <c r="E9" s="8">
        <v>499</v>
      </c>
      <c r="F9" s="8">
        <v>30</v>
      </c>
      <c r="G9" s="8">
        <v>23</v>
      </c>
      <c r="H9" s="35">
        <v>552</v>
      </c>
      <c r="I9" s="8">
        <v>346</v>
      </c>
      <c r="J9" s="9">
        <v>898</v>
      </c>
      <c r="K9" s="10">
        <v>474</v>
      </c>
      <c r="L9" s="17">
        <f t="shared" si="0"/>
        <v>1372</v>
      </c>
      <c r="N9" s="38">
        <v>12</v>
      </c>
      <c r="O9" s="50">
        <v>3</v>
      </c>
    </row>
    <row r="10" spans="1:15" x14ac:dyDescent="0.2">
      <c r="A10" s="124"/>
      <c r="B10" s="237">
        <f>'1) Claims Notified'!B10</f>
        <v>2003</v>
      </c>
      <c r="C10" s="16">
        <v>1076</v>
      </c>
      <c r="D10" s="8">
        <v>3</v>
      </c>
      <c r="E10" s="8">
        <v>811</v>
      </c>
      <c r="F10" s="8">
        <v>49</v>
      </c>
      <c r="G10" s="8">
        <v>40</v>
      </c>
      <c r="H10" s="35">
        <v>903</v>
      </c>
      <c r="I10" s="8">
        <v>420</v>
      </c>
      <c r="J10" s="9">
        <v>1323</v>
      </c>
      <c r="K10" s="10">
        <v>349</v>
      </c>
      <c r="L10" s="17">
        <f t="shared" si="0"/>
        <v>1672</v>
      </c>
      <c r="N10" s="38">
        <v>12</v>
      </c>
      <c r="O10" s="50">
        <v>3</v>
      </c>
    </row>
    <row r="11" spans="1:15" x14ac:dyDescent="0.2">
      <c r="A11" s="124"/>
      <c r="B11" s="237">
        <f>'1) Claims Notified'!B11</f>
        <v>2004</v>
      </c>
      <c r="C11" s="16">
        <v>2396</v>
      </c>
      <c r="D11" s="8">
        <v>6</v>
      </c>
      <c r="E11" s="8">
        <v>1038</v>
      </c>
      <c r="F11" s="8">
        <v>56</v>
      </c>
      <c r="G11" s="8">
        <v>102</v>
      </c>
      <c r="H11" s="35">
        <v>1202</v>
      </c>
      <c r="I11" s="8">
        <v>787</v>
      </c>
      <c r="J11" s="9">
        <v>1989</v>
      </c>
      <c r="K11" s="10">
        <v>486</v>
      </c>
      <c r="L11" s="17">
        <f t="shared" si="0"/>
        <v>2475</v>
      </c>
      <c r="N11" s="38">
        <v>12</v>
      </c>
      <c r="O11" s="50">
        <v>7</v>
      </c>
    </row>
    <row r="12" spans="1:15" x14ac:dyDescent="0.2">
      <c r="A12" s="124"/>
      <c r="B12" s="237">
        <f>'1) Claims Notified'!B12</f>
        <v>2005</v>
      </c>
      <c r="C12" s="16">
        <v>1831</v>
      </c>
      <c r="D12" s="8">
        <v>17</v>
      </c>
      <c r="E12" s="8">
        <v>893</v>
      </c>
      <c r="F12" s="8">
        <v>49</v>
      </c>
      <c r="G12" s="8">
        <v>138</v>
      </c>
      <c r="H12" s="35">
        <v>1097</v>
      </c>
      <c r="I12" s="8">
        <v>655</v>
      </c>
      <c r="J12" s="9">
        <v>1752</v>
      </c>
      <c r="K12" s="10">
        <v>454</v>
      </c>
      <c r="L12" s="17">
        <f t="shared" si="0"/>
        <v>2206</v>
      </c>
      <c r="N12" s="38">
        <v>12</v>
      </c>
      <c r="O12" s="50">
        <v>7</v>
      </c>
    </row>
    <row r="13" spans="1:15" x14ac:dyDescent="0.2">
      <c r="A13" s="124"/>
      <c r="B13" s="237">
        <f>'1) Claims Notified'!B13</f>
        <v>2006</v>
      </c>
      <c r="C13" s="16">
        <v>1386</v>
      </c>
      <c r="D13" s="8">
        <v>12</v>
      </c>
      <c r="E13" s="8">
        <v>678</v>
      </c>
      <c r="F13" s="8">
        <v>37</v>
      </c>
      <c r="G13" s="8">
        <v>154</v>
      </c>
      <c r="H13" s="35">
        <v>881</v>
      </c>
      <c r="I13" s="8">
        <v>685</v>
      </c>
      <c r="J13" s="9">
        <v>1566</v>
      </c>
      <c r="K13" s="10">
        <v>242</v>
      </c>
      <c r="L13" s="17">
        <f t="shared" si="0"/>
        <v>1808</v>
      </c>
      <c r="N13" s="38">
        <v>12</v>
      </c>
      <c r="O13" s="50">
        <v>7</v>
      </c>
    </row>
    <row r="14" spans="1:15" x14ac:dyDescent="0.2">
      <c r="A14" s="124"/>
      <c r="B14" s="237">
        <f>'1) Claims Notified'!B14</f>
        <v>2007</v>
      </c>
      <c r="C14" s="16">
        <v>2456</v>
      </c>
      <c r="D14" s="8">
        <v>3</v>
      </c>
      <c r="E14" s="8">
        <v>920</v>
      </c>
      <c r="F14" s="8">
        <v>106</v>
      </c>
      <c r="G14" s="8">
        <v>252</v>
      </c>
      <c r="H14" s="35">
        <v>1281</v>
      </c>
      <c r="I14" s="8">
        <v>1144</v>
      </c>
      <c r="J14" s="9">
        <v>2425</v>
      </c>
      <c r="K14" s="10">
        <v>166</v>
      </c>
      <c r="L14" s="17">
        <f t="shared" si="0"/>
        <v>2591</v>
      </c>
      <c r="N14" s="38">
        <v>12</v>
      </c>
      <c r="O14" s="50">
        <v>8</v>
      </c>
    </row>
    <row r="15" spans="1:15" x14ac:dyDescent="0.2">
      <c r="A15" s="124"/>
      <c r="B15" s="237">
        <f>'1) Claims Notified'!B15</f>
        <v>2008</v>
      </c>
      <c r="C15" s="16">
        <v>1206</v>
      </c>
      <c r="D15" s="8">
        <v>6</v>
      </c>
      <c r="E15" s="8">
        <v>1086</v>
      </c>
      <c r="F15" s="8">
        <v>148</v>
      </c>
      <c r="G15" s="8">
        <v>337</v>
      </c>
      <c r="H15" s="35">
        <v>1577</v>
      </c>
      <c r="I15" s="8">
        <v>1603</v>
      </c>
      <c r="J15" s="9">
        <v>3180</v>
      </c>
      <c r="K15" s="10">
        <v>142</v>
      </c>
      <c r="L15" s="17">
        <f t="shared" si="0"/>
        <v>3322</v>
      </c>
      <c r="N15" s="38">
        <v>12</v>
      </c>
      <c r="O15" s="50">
        <v>8</v>
      </c>
    </row>
    <row r="16" spans="1:15" x14ac:dyDescent="0.2">
      <c r="A16" s="124"/>
      <c r="B16" s="237">
        <f>'1) Claims Notified'!B16</f>
        <v>2009</v>
      </c>
      <c r="C16" s="16">
        <v>1172</v>
      </c>
      <c r="D16" s="8">
        <v>4</v>
      </c>
      <c r="E16" s="8">
        <v>1229</v>
      </c>
      <c r="F16" s="8">
        <v>179</v>
      </c>
      <c r="G16" s="8">
        <v>363</v>
      </c>
      <c r="H16" s="35">
        <v>1775</v>
      </c>
      <c r="I16" s="8">
        <v>1705</v>
      </c>
      <c r="J16" s="9">
        <v>3480</v>
      </c>
      <c r="K16" s="10">
        <v>117</v>
      </c>
      <c r="L16" s="17">
        <f t="shared" si="0"/>
        <v>3597</v>
      </c>
      <c r="N16" s="38">
        <v>12</v>
      </c>
      <c r="O16" s="50">
        <v>8</v>
      </c>
    </row>
    <row r="17" spans="1:15" x14ac:dyDescent="0.2">
      <c r="A17" s="124"/>
      <c r="B17" s="237">
        <f>'1) Claims Notified'!B17</f>
        <v>2010</v>
      </c>
      <c r="C17" s="16">
        <v>288</v>
      </c>
      <c r="D17" s="8">
        <v>4</v>
      </c>
      <c r="E17" s="8">
        <v>845</v>
      </c>
      <c r="F17" s="8">
        <v>133</v>
      </c>
      <c r="G17" s="8">
        <v>362</v>
      </c>
      <c r="H17" s="35">
        <v>1344</v>
      </c>
      <c r="I17" s="8">
        <v>1445</v>
      </c>
      <c r="J17" s="9">
        <v>2789</v>
      </c>
      <c r="K17" s="10">
        <v>121</v>
      </c>
      <c r="L17" s="17">
        <f t="shared" si="0"/>
        <v>2910</v>
      </c>
      <c r="N17" s="38">
        <v>12</v>
      </c>
      <c r="O17" s="50">
        <v>8</v>
      </c>
    </row>
    <row r="18" spans="1:15" x14ac:dyDescent="0.2">
      <c r="A18" s="128"/>
      <c r="B18" s="237">
        <f>'1) Claims Notified'!B18</f>
        <v>2011</v>
      </c>
      <c r="C18" s="16">
        <v>66</v>
      </c>
      <c r="D18" s="8">
        <v>2</v>
      </c>
      <c r="E18" s="8">
        <v>791</v>
      </c>
      <c r="F18" s="8">
        <v>187</v>
      </c>
      <c r="G18" s="8">
        <v>304</v>
      </c>
      <c r="H18" s="35">
        <v>1284</v>
      </c>
      <c r="I18" s="8">
        <v>1621</v>
      </c>
      <c r="J18" s="9">
        <v>2905</v>
      </c>
      <c r="K18" s="10">
        <v>184</v>
      </c>
      <c r="L18" s="17">
        <f t="shared" si="0"/>
        <v>3089</v>
      </c>
      <c r="N18" s="38">
        <v>12</v>
      </c>
      <c r="O18" s="50">
        <v>8</v>
      </c>
    </row>
    <row r="19" spans="1:15" x14ac:dyDescent="0.2">
      <c r="A19" s="128"/>
      <c r="B19" s="237">
        <f>'1) Claims Notified'!B19</f>
        <v>2012</v>
      </c>
      <c r="C19" s="16">
        <v>138</v>
      </c>
      <c r="D19" s="8">
        <v>27</v>
      </c>
      <c r="E19" s="8">
        <v>732</v>
      </c>
      <c r="F19" s="8">
        <v>166</v>
      </c>
      <c r="G19" s="8">
        <v>289</v>
      </c>
      <c r="H19" s="35">
        <v>1214</v>
      </c>
      <c r="I19" s="8">
        <v>1880</v>
      </c>
      <c r="J19" s="9">
        <v>3094</v>
      </c>
      <c r="K19" s="10">
        <v>16</v>
      </c>
      <c r="L19" s="17">
        <f t="shared" si="0"/>
        <v>3110</v>
      </c>
      <c r="N19" s="38">
        <v>12</v>
      </c>
      <c r="O19" s="50">
        <v>8</v>
      </c>
    </row>
    <row r="20" spans="1:15" x14ac:dyDescent="0.2">
      <c r="A20" s="128"/>
      <c r="B20" s="237">
        <f>'1) Claims Notified'!B20</f>
        <v>2013</v>
      </c>
      <c r="C20" s="16">
        <v>661</v>
      </c>
      <c r="D20" s="8">
        <v>120</v>
      </c>
      <c r="E20" s="8">
        <v>734</v>
      </c>
      <c r="F20" s="8">
        <v>188</v>
      </c>
      <c r="G20" s="8">
        <v>336</v>
      </c>
      <c r="H20" s="35">
        <v>1378</v>
      </c>
      <c r="I20" s="8">
        <v>1721</v>
      </c>
      <c r="J20" s="9">
        <v>3099</v>
      </c>
      <c r="K20" s="10">
        <v>16</v>
      </c>
      <c r="L20" s="17">
        <f t="shared" si="0"/>
        <v>3115</v>
      </c>
      <c r="N20" s="38">
        <v>12</v>
      </c>
      <c r="O20" s="50">
        <v>8</v>
      </c>
    </row>
    <row r="21" spans="1:15" x14ac:dyDescent="0.2">
      <c r="A21" s="128"/>
      <c r="B21" s="237">
        <f>'1) Claims Notified'!B21</f>
        <v>2014</v>
      </c>
      <c r="C21" s="16">
        <v>723</v>
      </c>
      <c r="D21" s="8">
        <v>151</v>
      </c>
      <c r="E21" s="8">
        <v>711</v>
      </c>
      <c r="F21" s="8">
        <v>182</v>
      </c>
      <c r="G21" s="8">
        <v>345</v>
      </c>
      <c r="H21" s="35">
        <v>1389</v>
      </c>
      <c r="I21" s="8">
        <v>1743</v>
      </c>
      <c r="J21" s="9">
        <v>3132</v>
      </c>
      <c r="K21" s="10">
        <v>10</v>
      </c>
      <c r="L21" s="17">
        <f t="shared" si="0"/>
        <v>3142</v>
      </c>
      <c r="N21" s="38">
        <v>12</v>
      </c>
      <c r="O21" s="50">
        <v>8</v>
      </c>
    </row>
    <row r="22" spans="1:15" x14ac:dyDescent="0.2">
      <c r="A22" s="128"/>
      <c r="B22" s="237">
        <f>'1) Claims Notified'!B22</f>
        <v>2015</v>
      </c>
      <c r="C22" s="16">
        <v>725</v>
      </c>
      <c r="D22" s="8">
        <v>150</v>
      </c>
      <c r="E22" s="8">
        <v>782</v>
      </c>
      <c r="F22" s="8">
        <v>220</v>
      </c>
      <c r="G22" s="8">
        <v>419</v>
      </c>
      <c r="H22" s="35">
        <v>1571</v>
      </c>
      <c r="I22" s="8">
        <v>1988</v>
      </c>
      <c r="J22" s="9">
        <v>3559</v>
      </c>
      <c r="K22" s="10">
        <v>18</v>
      </c>
      <c r="L22" s="17">
        <f t="shared" si="0"/>
        <v>3577</v>
      </c>
      <c r="N22" s="38">
        <v>12</v>
      </c>
      <c r="O22" s="50">
        <v>8</v>
      </c>
    </row>
    <row r="23" spans="1:15" x14ac:dyDescent="0.2">
      <c r="A23" s="128"/>
      <c r="B23" s="237">
        <f>'1) Claims Notified'!B23</f>
        <v>2016</v>
      </c>
      <c r="C23" s="16">
        <v>821</v>
      </c>
      <c r="D23" s="8">
        <v>127</v>
      </c>
      <c r="E23" s="8">
        <v>960</v>
      </c>
      <c r="F23" s="8">
        <v>318</v>
      </c>
      <c r="G23" s="8">
        <v>510</v>
      </c>
      <c r="H23" s="35">
        <v>1915</v>
      </c>
      <c r="I23" s="8">
        <v>2309</v>
      </c>
      <c r="J23" s="9">
        <v>4224</v>
      </c>
      <c r="K23" s="10">
        <v>14</v>
      </c>
      <c r="L23" s="17">
        <f t="shared" si="0"/>
        <v>4238</v>
      </c>
      <c r="N23" s="38">
        <v>12</v>
      </c>
      <c r="O23" s="50">
        <v>8</v>
      </c>
    </row>
    <row r="24" spans="1:15" x14ac:dyDescent="0.2">
      <c r="A24" s="128"/>
      <c r="B24" s="237">
        <f>'1) Claims Notified'!B24</f>
        <v>2017</v>
      </c>
      <c r="C24" s="16">
        <v>902</v>
      </c>
      <c r="D24" s="8">
        <v>157</v>
      </c>
      <c r="E24" s="8">
        <v>1174</v>
      </c>
      <c r="F24" s="8">
        <v>309</v>
      </c>
      <c r="G24" s="8">
        <v>555</v>
      </c>
      <c r="H24" s="35">
        <v>2195</v>
      </c>
      <c r="I24" s="8">
        <v>2530</v>
      </c>
      <c r="J24" s="9">
        <v>4725</v>
      </c>
      <c r="K24" s="10">
        <v>14</v>
      </c>
      <c r="L24" s="17">
        <f t="shared" si="0"/>
        <v>4739</v>
      </c>
      <c r="N24" s="38">
        <v>12</v>
      </c>
      <c r="O24" s="50">
        <v>8</v>
      </c>
    </row>
    <row r="25" spans="1:15" x14ac:dyDescent="0.2">
      <c r="A25" s="128"/>
      <c r="B25" s="238">
        <f>'1) Claims Notified'!B25</f>
        <v>2018</v>
      </c>
      <c r="C25" s="16">
        <v>686.14219114219111</v>
      </c>
      <c r="D25" s="8">
        <v>212</v>
      </c>
      <c r="E25" s="8">
        <v>768.6736596736597</v>
      </c>
      <c r="F25" s="8">
        <v>142.41025641025641</v>
      </c>
      <c r="G25" s="8">
        <v>406.60372960372962</v>
      </c>
      <c r="H25" s="35">
        <v>1529.6876456876457</v>
      </c>
      <c r="I25" s="8">
        <v>1772.3076923076924</v>
      </c>
      <c r="J25" s="9">
        <v>3301.9953379953381</v>
      </c>
      <c r="K25" s="10">
        <v>7.0909090909090908</v>
      </c>
      <c r="L25" s="17">
        <f t="shared" si="0"/>
        <v>3309.0862470862471</v>
      </c>
      <c r="N25" s="39">
        <v>12</v>
      </c>
      <c r="O25" s="51">
        <v>8</v>
      </c>
    </row>
    <row r="26" spans="1:15" x14ac:dyDescent="0.2">
      <c r="A26" s="124"/>
      <c r="B26" s="242" t="s">
        <v>6</v>
      </c>
      <c r="C26" s="18">
        <f>SUM(C6:C25)</f>
        <v>17819.142191142189</v>
      </c>
      <c r="D26" s="36">
        <f t="shared" ref="D26:K26" si="1">SUM(D6:D25)</f>
        <v>1001</v>
      </c>
      <c r="E26" s="19">
        <f t="shared" si="1"/>
        <v>15762.673659673659</v>
      </c>
      <c r="F26" s="19">
        <f t="shared" si="1"/>
        <v>2581.4102564102564</v>
      </c>
      <c r="G26" s="19">
        <f t="shared" si="1"/>
        <v>4961.6037296037293</v>
      </c>
      <c r="H26" s="18">
        <f t="shared" si="1"/>
        <v>24306.687645687645</v>
      </c>
      <c r="I26" s="18">
        <f t="shared" si="1"/>
        <v>25177.307692307691</v>
      </c>
      <c r="J26" s="19">
        <f t="shared" si="1"/>
        <v>49483.995337995337</v>
      </c>
      <c r="K26" s="37">
        <f t="shared" si="1"/>
        <v>3843.090909090909</v>
      </c>
      <c r="L26" s="37">
        <f t="shared" si="0"/>
        <v>53327.086247086248</v>
      </c>
    </row>
    <row r="27" spans="1:15" x14ac:dyDescent="0.2">
      <c r="A27" s="124"/>
      <c r="B27" s="133"/>
      <c r="C27" s="20"/>
      <c r="D27" s="20"/>
      <c r="E27" s="20"/>
      <c r="F27" s="20"/>
      <c r="G27" s="20"/>
      <c r="H27" s="20"/>
      <c r="I27" s="20"/>
      <c r="J27" s="20"/>
      <c r="K27" s="20"/>
      <c r="L27" s="20"/>
    </row>
    <row r="28" spans="1:15" x14ac:dyDescent="0.2">
      <c r="A28" s="124"/>
      <c r="C28" s="77"/>
      <c r="D28" s="77"/>
      <c r="E28" s="77"/>
      <c r="F28" s="77"/>
      <c r="G28" s="77"/>
      <c r="H28" s="77"/>
      <c r="I28" s="77"/>
      <c r="J28" s="77"/>
      <c r="K28" s="77"/>
      <c r="L28" s="77"/>
    </row>
    <row r="29" spans="1:15" x14ac:dyDescent="0.2">
      <c r="F29" s="92"/>
      <c r="I29" s="92"/>
    </row>
    <row r="30" spans="1:15" x14ac:dyDescent="0.2">
      <c r="B30" s="2" t="s">
        <v>12</v>
      </c>
    </row>
    <row r="31" spans="1:15" x14ac:dyDescent="0.2">
      <c r="B31" s="1" t="s">
        <v>24</v>
      </c>
    </row>
    <row r="32" spans="1:15" x14ac:dyDescent="0.2">
      <c r="B32" s="1" t="s">
        <v>28</v>
      </c>
    </row>
    <row r="33" spans="2:2" x14ac:dyDescent="0.2">
      <c r="B33" s="1" t="s">
        <v>21</v>
      </c>
    </row>
    <row r="34" spans="2:2" x14ac:dyDescent="0.2"/>
    <row r="35" spans="2:2" hidden="1" x14ac:dyDescent="0.2"/>
    <row r="36" spans="2:2" hidden="1" x14ac:dyDescent="0.2"/>
    <row r="37" spans="2:2" hidden="1" x14ac:dyDescent="0.2"/>
    <row r="38" spans="2:2" hidden="1" x14ac:dyDescent="0.2"/>
    <row r="39" spans="2:2" hidden="1" x14ac:dyDescent="0.2"/>
    <row r="40" spans="2:2" hidden="1" x14ac:dyDescent="0.2"/>
    <row r="41" spans="2:2" hidden="1" x14ac:dyDescent="0.2"/>
    <row r="42" spans="2:2" hidden="1" x14ac:dyDescent="0.2"/>
    <row r="43" spans="2:2" hidden="1" x14ac:dyDescent="0.2"/>
    <row r="44" spans="2:2" hidden="1" x14ac:dyDescent="0.2"/>
    <row r="45" spans="2:2" hidden="1" x14ac:dyDescent="0.2"/>
    <row r="46" spans="2:2" hidden="1" x14ac:dyDescent="0.2"/>
    <row r="47" spans="2:2" hidden="1" x14ac:dyDescent="0.2"/>
    <row r="48" spans="2:2"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sheetData>
  <sheetProtection sheet="1" objects="1" scenarios="1"/>
  <mergeCells count="1">
    <mergeCell ref="B4:L4"/>
  </mergeCells>
  <phoneticPr fontId="4" type="noConversion"/>
  <pageMargins left="0.75" right="0.75" top="1" bottom="1" header="0.5" footer="0.5"/>
  <pageSetup paperSize="9" scale="71" orientation="landscape" r:id="rId1"/>
  <headerFooter alignWithMargins="0">
    <oddHeader xml:space="preserve">&amp;L </oddHeader>
    <oddFooter xml:space="preserve">&amp;L&amp;F, &amp;A&amp;R </oddFooter>
  </headerFooter>
  <rowBreaks count="1" manualBreakCount="1">
    <brk id="25" min="1" max="11" man="1"/>
  </rowBreaks>
  <colBreaks count="1" manualBreakCount="1">
    <brk id="11" min="1" max="34" man="1"/>
  </col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FF00"/>
    <pageSetUpPr fitToPage="1"/>
  </sheetPr>
  <dimension ref="A1:P62"/>
  <sheetViews>
    <sheetView showGridLines="0" showRowColHeaders="0" zoomScale="70" zoomScaleNormal="70" workbookViewId="0"/>
  </sheetViews>
  <sheetFormatPr defaultColWidth="0" defaultRowHeight="12.75" zeroHeight="1" x14ac:dyDescent="0.2"/>
  <cols>
    <col min="1" max="1" width="3.7109375" style="6" customWidth="1"/>
    <col min="2" max="2" width="11.85546875" style="6" customWidth="1"/>
    <col min="3" max="8" width="16.7109375" style="6" customWidth="1"/>
    <col min="9" max="9" width="17.7109375" style="6" bestFit="1" customWidth="1"/>
    <col min="10" max="10" width="17.28515625" style="124" customWidth="1"/>
    <col min="11" max="11" width="16.7109375" style="6" customWidth="1"/>
    <col min="12" max="12" width="17.7109375" style="124" bestFit="1" customWidth="1"/>
    <col min="13" max="13" width="3.85546875" style="134" customWidth="1"/>
    <col min="14" max="14" width="16.7109375" style="6" customWidth="1"/>
    <col min="15" max="15" width="17.85546875" style="6" customWidth="1"/>
    <col min="16" max="16" width="9.140625" style="6" customWidth="1"/>
    <col min="17" max="16384" width="9.140625" style="6" hidden="1"/>
  </cols>
  <sheetData>
    <row r="1" spans="1:15" ht="15.75" x14ac:dyDescent="0.25">
      <c r="A1" s="46" t="s">
        <v>68</v>
      </c>
      <c r="B1" s="131"/>
      <c r="M1" s="132"/>
    </row>
    <row r="2" spans="1:15" x14ac:dyDescent="0.2">
      <c r="A2" s="40"/>
      <c r="M2" s="6"/>
    </row>
    <row r="3" spans="1:15" x14ac:dyDescent="0.2">
      <c r="A3" s="40"/>
      <c r="M3" s="6"/>
    </row>
    <row r="4" spans="1:15" ht="14.25" x14ac:dyDescent="0.2">
      <c r="B4" s="259" t="s">
        <v>29</v>
      </c>
      <c r="C4" s="260"/>
      <c r="D4" s="260"/>
      <c r="E4" s="260"/>
      <c r="F4" s="260"/>
      <c r="G4" s="260"/>
      <c r="H4" s="260"/>
      <c r="I4" s="260"/>
      <c r="J4" s="260"/>
      <c r="K4" s="260"/>
      <c r="L4" s="261"/>
      <c r="M4" s="132"/>
    </row>
    <row r="5" spans="1:15" ht="43.35" customHeight="1" x14ac:dyDescent="0.2">
      <c r="A5" s="124"/>
      <c r="B5" s="5" t="s">
        <v>0</v>
      </c>
      <c r="C5" s="5" t="s">
        <v>1</v>
      </c>
      <c r="D5" s="126" t="s">
        <v>31</v>
      </c>
      <c r="E5" s="126" t="s">
        <v>2</v>
      </c>
      <c r="F5" s="126" t="s">
        <v>3</v>
      </c>
      <c r="G5" s="126" t="s">
        <v>7</v>
      </c>
      <c r="H5" s="49" t="s">
        <v>5</v>
      </c>
      <c r="I5" s="93" t="s">
        <v>4</v>
      </c>
      <c r="J5" s="94" t="s">
        <v>8</v>
      </c>
      <c r="K5" s="127" t="s">
        <v>9</v>
      </c>
      <c r="L5" s="3" t="s">
        <v>6</v>
      </c>
      <c r="M5" s="132"/>
      <c r="N5" s="49" t="s">
        <v>72</v>
      </c>
      <c r="O5" s="42" t="s">
        <v>58</v>
      </c>
    </row>
    <row r="6" spans="1:15" s="218" customFormat="1" x14ac:dyDescent="0.2">
      <c r="A6" s="204"/>
      <c r="B6" s="236">
        <f>'1) Claims Notified'!B6</f>
        <v>1999</v>
      </c>
      <c r="C6" s="219">
        <v>5046452.6537884092</v>
      </c>
      <c r="D6" s="220">
        <v>53154.879999999997</v>
      </c>
      <c r="E6" s="220">
        <v>13177649.8130114</v>
      </c>
      <c r="F6" s="220">
        <v>1207426.8499999999</v>
      </c>
      <c r="G6" s="220">
        <v>486997.45</v>
      </c>
      <c r="H6" s="221">
        <v>14925228.9930114</v>
      </c>
      <c r="I6" s="220">
        <v>33576492.869999997</v>
      </c>
      <c r="J6" s="222">
        <v>48501721.863011397</v>
      </c>
      <c r="K6" s="223">
        <v>7326321.5199999996</v>
      </c>
      <c r="L6" s="224">
        <f>SUM(J6:K6)</f>
        <v>55828043.383011401</v>
      </c>
      <c r="M6" s="216"/>
      <c r="N6" s="225">
        <v>12</v>
      </c>
      <c r="O6" s="209">
        <v>2</v>
      </c>
    </row>
    <row r="7" spans="1:15" x14ac:dyDescent="0.2">
      <c r="A7" s="124"/>
      <c r="B7" s="237">
        <f>'1) Claims Notified'!B7</f>
        <v>2000</v>
      </c>
      <c r="C7" s="16">
        <v>8669187.244145235</v>
      </c>
      <c r="D7" s="8">
        <v>55893.56</v>
      </c>
      <c r="E7" s="8">
        <v>16194592.680000002</v>
      </c>
      <c r="F7" s="8">
        <v>1502354.58</v>
      </c>
      <c r="G7" s="8">
        <v>843523.04</v>
      </c>
      <c r="H7" s="35">
        <v>18596363.859999999</v>
      </c>
      <c r="I7" s="8">
        <v>43524344.059999987</v>
      </c>
      <c r="J7" s="9">
        <v>62120707.919999987</v>
      </c>
      <c r="K7" s="10">
        <v>7451108.0000000019</v>
      </c>
      <c r="L7" s="17">
        <f t="shared" ref="L7:L26" si="0">SUM(J7:K7)</f>
        <v>69571815.919999987</v>
      </c>
      <c r="N7" s="38">
        <v>12</v>
      </c>
      <c r="O7" s="50">
        <v>3</v>
      </c>
    </row>
    <row r="8" spans="1:15" x14ac:dyDescent="0.2">
      <c r="A8" s="124"/>
      <c r="B8" s="237">
        <f>'1) Claims Notified'!B8</f>
        <v>2001</v>
      </c>
      <c r="C8" s="16">
        <v>12042176.691553295</v>
      </c>
      <c r="D8" s="8">
        <v>72803.569999999992</v>
      </c>
      <c r="E8" s="8">
        <v>17689715.704157371</v>
      </c>
      <c r="F8" s="8">
        <v>1749969.79</v>
      </c>
      <c r="G8" s="8">
        <v>2179861.85</v>
      </c>
      <c r="H8" s="35">
        <v>21692350.914157372</v>
      </c>
      <c r="I8" s="8">
        <v>49203694.149999999</v>
      </c>
      <c r="J8" s="9">
        <v>70896045.064157367</v>
      </c>
      <c r="K8" s="10">
        <v>8323953.790000001</v>
      </c>
      <c r="L8" s="17">
        <f t="shared" si="0"/>
        <v>79219998.854157373</v>
      </c>
      <c r="N8" s="38">
        <v>12</v>
      </c>
      <c r="O8" s="50">
        <v>3</v>
      </c>
    </row>
    <row r="9" spans="1:15" x14ac:dyDescent="0.2">
      <c r="A9" s="124"/>
      <c r="B9" s="237">
        <f>'1) Claims Notified'!B9</f>
        <v>2002</v>
      </c>
      <c r="C9" s="16">
        <v>14682275.890000001</v>
      </c>
      <c r="D9" s="8">
        <v>171658.75</v>
      </c>
      <c r="E9" s="8">
        <v>25814633.499999996</v>
      </c>
      <c r="F9" s="8">
        <v>2173590.2429343434</v>
      </c>
      <c r="G9" s="8">
        <v>1719160.6800000002</v>
      </c>
      <c r="H9" s="35">
        <v>29879043.172934338</v>
      </c>
      <c r="I9" s="8">
        <v>49328250.680000007</v>
      </c>
      <c r="J9" s="9">
        <v>79207293.852934346</v>
      </c>
      <c r="K9" s="10">
        <v>11727577.070000008</v>
      </c>
      <c r="L9" s="17">
        <f t="shared" si="0"/>
        <v>90934870.922934353</v>
      </c>
      <c r="N9" s="38">
        <v>12</v>
      </c>
      <c r="O9" s="50">
        <v>3</v>
      </c>
    </row>
    <row r="10" spans="1:15" x14ac:dyDescent="0.2">
      <c r="A10" s="124"/>
      <c r="B10" s="237">
        <f>'1) Claims Notified'!B10</f>
        <v>2003</v>
      </c>
      <c r="C10" s="16">
        <v>25460464.43</v>
      </c>
      <c r="D10" s="8">
        <v>104730.78999999998</v>
      </c>
      <c r="E10" s="8">
        <v>23335926.599999998</v>
      </c>
      <c r="F10" s="8">
        <v>3573688.1099999994</v>
      </c>
      <c r="G10" s="8">
        <v>4634682.76</v>
      </c>
      <c r="H10" s="35">
        <v>31649028.259999998</v>
      </c>
      <c r="I10" s="8">
        <v>75451635.567494869</v>
      </c>
      <c r="J10" s="9">
        <v>107100663.82749486</v>
      </c>
      <c r="K10" s="10">
        <v>3984483.3799999994</v>
      </c>
      <c r="L10" s="17">
        <f t="shared" si="0"/>
        <v>111085147.20749485</v>
      </c>
      <c r="N10" s="38">
        <v>12</v>
      </c>
      <c r="O10" s="50">
        <v>3</v>
      </c>
    </row>
    <row r="11" spans="1:15" x14ac:dyDescent="0.2">
      <c r="A11" s="124"/>
      <c r="B11" s="237">
        <f>'1) Claims Notified'!B11</f>
        <v>2004</v>
      </c>
      <c r="C11" s="16">
        <v>20470739.069999799</v>
      </c>
      <c r="D11" s="8">
        <v>172787.37</v>
      </c>
      <c r="E11" s="8">
        <v>24416657.966646258</v>
      </c>
      <c r="F11" s="8">
        <v>4480086.6500000004</v>
      </c>
      <c r="G11" s="8">
        <v>6097126.7200000007</v>
      </c>
      <c r="H11" s="35">
        <v>35166658.706646256</v>
      </c>
      <c r="I11" s="8">
        <v>74125250.44106701</v>
      </c>
      <c r="J11" s="9">
        <v>109291909.14771327</v>
      </c>
      <c r="K11" s="10">
        <v>1858700.4400000004</v>
      </c>
      <c r="L11" s="17">
        <f t="shared" si="0"/>
        <v>111150609.58771327</v>
      </c>
      <c r="N11" s="38">
        <v>12</v>
      </c>
      <c r="O11" s="50">
        <v>7</v>
      </c>
    </row>
    <row r="12" spans="1:15" x14ac:dyDescent="0.2">
      <c r="A12" s="124"/>
      <c r="B12" s="237">
        <f>'1) Claims Notified'!B12</f>
        <v>2005</v>
      </c>
      <c r="C12" s="16">
        <v>9797113.5099999998</v>
      </c>
      <c r="D12" s="8">
        <v>211585.29000000004</v>
      </c>
      <c r="E12" s="8">
        <v>27077559.819999784</v>
      </c>
      <c r="F12" s="8">
        <v>3714643.08</v>
      </c>
      <c r="G12" s="8">
        <v>6579964.8699999992</v>
      </c>
      <c r="H12" s="35">
        <v>37583753.059999779</v>
      </c>
      <c r="I12" s="8">
        <v>83148801.079999998</v>
      </c>
      <c r="J12" s="9">
        <v>120732554.13999978</v>
      </c>
      <c r="K12" s="10">
        <v>2146896.79</v>
      </c>
      <c r="L12" s="17">
        <f t="shared" si="0"/>
        <v>122879450.92999978</v>
      </c>
      <c r="N12" s="38">
        <v>12</v>
      </c>
      <c r="O12" s="50">
        <v>7</v>
      </c>
    </row>
    <row r="13" spans="1:15" x14ac:dyDescent="0.2">
      <c r="A13" s="124"/>
      <c r="B13" s="237">
        <f>'1) Claims Notified'!B13</f>
        <v>2006</v>
      </c>
      <c r="C13" s="16">
        <v>4929034.6827250011</v>
      </c>
      <c r="D13" s="8">
        <v>120611.02</v>
      </c>
      <c r="E13" s="8">
        <v>28531351.022972871</v>
      </c>
      <c r="F13" s="8">
        <v>7510422.4586250009</v>
      </c>
      <c r="G13" s="8">
        <v>9136587.7085833326</v>
      </c>
      <c r="H13" s="35">
        <v>45298972.210181206</v>
      </c>
      <c r="I13" s="8">
        <v>116858753.85722521</v>
      </c>
      <c r="J13" s="9">
        <v>162157726.06740642</v>
      </c>
      <c r="K13" s="10">
        <v>2391951.2599999998</v>
      </c>
      <c r="L13" s="17">
        <f t="shared" si="0"/>
        <v>164549677.32740641</v>
      </c>
      <c r="N13" s="38">
        <v>12</v>
      </c>
      <c r="O13" s="50">
        <v>7</v>
      </c>
    </row>
    <row r="14" spans="1:15" x14ac:dyDescent="0.2">
      <c r="A14" s="124"/>
      <c r="B14" s="237">
        <f>'1) Claims Notified'!B14</f>
        <v>2007</v>
      </c>
      <c r="C14" s="16">
        <v>1298026.7935823333</v>
      </c>
      <c r="D14" s="8">
        <v>21028.03</v>
      </c>
      <c r="E14" s="8">
        <v>17737259.50780043</v>
      </c>
      <c r="F14" s="8">
        <v>6806936.6393083334</v>
      </c>
      <c r="G14" s="8">
        <v>7702983.6942833345</v>
      </c>
      <c r="H14" s="35">
        <v>32268207.871392101</v>
      </c>
      <c r="I14" s="8">
        <v>135215498.90445918</v>
      </c>
      <c r="J14" s="9">
        <v>167483706.77585128</v>
      </c>
      <c r="K14" s="10">
        <v>2294868.6299999994</v>
      </c>
      <c r="L14" s="17">
        <f t="shared" si="0"/>
        <v>169778575.40585127</v>
      </c>
      <c r="N14" s="38">
        <v>12</v>
      </c>
      <c r="O14" s="50">
        <v>8</v>
      </c>
    </row>
    <row r="15" spans="1:15" x14ac:dyDescent="0.2">
      <c r="A15" s="124"/>
      <c r="B15" s="237">
        <f>'1) Claims Notified'!B15</f>
        <v>2008</v>
      </c>
      <c r="C15" s="16">
        <v>482353.77</v>
      </c>
      <c r="D15" s="8">
        <v>76009.263124999998</v>
      </c>
      <c r="E15" s="8">
        <v>19221118.339883331</v>
      </c>
      <c r="F15" s="8">
        <v>5923952.0264166668</v>
      </c>
      <c r="G15" s="8">
        <v>8613658.2824666649</v>
      </c>
      <c r="H15" s="35">
        <v>33834737.911891662</v>
      </c>
      <c r="I15" s="8">
        <v>161833775.89184064</v>
      </c>
      <c r="J15" s="9">
        <v>195668513.80373231</v>
      </c>
      <c r="K15" s="10">
        <v>1610721.5199997996</v>
      </c>
      <c r="L15" s="17">
        <f t="shared" si="0"/>
        <v>197279235.32373211</v>
      </c>
      <c r="N15" s="38">
        <v>12</v>
      </c>
      <c r="O15" s="50">
        <v>9</v>
      </c>
    </row>
    <row r="16" spans="1:15" x14ac:dyDescent="0.2">
      <c r="A16" s="124"/>
      <c r="B16" s="237">
        <f>'1) Claims Notified'!B16</f>
        <v>2009</v>
      </c>
      <c r="C16" s="16">
        <v>1855328.31</v>
      </c>
      <c r="D16" s="8">
        <v>311588.17570833332</v>
      </c>
      <c r="E16" s="8">
        <v>18075585.431975</v>
      </c>
      <c r="F16" s="8">
        <v>8241863.3869250007</v>
      </c>
      <c r="G16" s="8">
        <v>9916740.363125002</v>
      </c>
      <c r="H16" s="35">
        <v>36545777.357733339</v>
      </c>
      <c r="I16" s="8">
        <v>164597914.09374067</v>
      </c>
      <c r="J16" s="9">
        <v>201143691.45147401</v>
      </c>
      <c r="K16" s="10">
        <v>2010941.01</v>
      </c>
      <c r="L16" s="17">
        <f t="shared" si="0"/>
        <v>203154632.461474</v>
      </c>
      <c r="N16" s="38">
        <v>12</v>
      </c>
      <c r="O16" s="50">
        <v>9</v>
      </c>
    </row>
    <row r="17" spans="1:15" x14ac:dyDescent="0.2">
      <c r="A17" s="124"/>
      <c r="B17" s="237">
        <f>'1) Claims Notified'!B17</f>
        <v>2010</v>
      </c>
      <c r="C17" s="16">
        <v>1420238.2800000003</v>
      </c>
      <c r="D17" s="8">
        <v>216003.88560000001</v>
      </c>
      <c r="E17" s="8">
        <v>20412211.668716669</v>
      </c>
      <c r="F17" s="8">
        <v>8905242.1769416668</v>
      </c>
      <c r="G17" s="8">
        <v>8401470.3022916671</v>
      </c>
      <c r="H17" s="35">
        <v>37934928.033550002</v>
      </c>
      <c r="I17" s="8">
        <v>179415422.33494607</v>
      </c>
      <c r="J17" s="9">
        <v>217350350.36849606</v>
      </c>
      <c r="K17" s="10">
        <v>1458114.5599998997</v>
      </c>
      <c r="L17" s="17">
        <f t="shared" si="0"/>
        <v>218808464.92849597</v>
      </c>
      <c r="N17" s="38">
        <v>12</v>
      </c>
      <c r="O17" s="50">
        <v>9</v>
      </c>
    </row>
    <row r="18" spans="1:15" x14ac:dyDescent="0.2">
      <c r="A18" s="128"/>
      <c r="B18" s="237">
        <f>'1) Claims Notified'!B18</f>
        <v>2011</v>
      </c>
      <c r="C18" s="16">
        <v>2252310.04</v>
      </c>
      <c r="D18" s="8">
        <v>229441.68974166669</v>
      </c>
      <c r="E18" s="8">
        <v>22361128.459099893</v>
      </c>
      <c r="F18" s="8">
        <v>10646829.248937819</v>
      </c>
      <c r="G18" s="8">
        <v>12461030.555641668</v>
      </c>
      <c r="H18" s="35">
        <v>45698429.953421049</v>
      </c>
      <c r="I18" s="8">
        <v>195575446.25215679</v>
      </c>
      <c r="J18" s="9">
        <v>241273876.20557785</v>
      </c>
      <c r="K18" s="10">
        <v>517885.08999999124</v>
      </c>
      <c r="L18" s="17">
        <f t="shared" si="0"/>
        <v>241791761.29557785</v>
      </c>
      <c r="N18" s="38">
        <v>12</v>
      </c>
      <c r="O18" s="50">
        <v>9</v>
      </c>
    </row>
    <row r="19" spans="1:15" x14ac:dyDescent="0.2">
      <c r="A19" s="128"/>
      <c r="B19" s="237">
        <f>'1) Claims Notified'!B19</f>
        <v>2012</v>
      </c>
      <c r="C19" s="16">
        <v>5387319.2400000002</v>
      </c>
      <c r="D19" s="8">
        <v>803676.59016666666</v>
      </c>
      <c r="E19" s="8">
        <v>22791962.237591665</v>
      </c>
      <c r="F19" s="8">
        <v>11809258.25106667</v>
      </c>
      <c r="G19" s="8">
        <v>14011672.139624899</v>
      </c>
      <c r="H19" s="35">
        <v>49416569.218449898</v>
      </c>
      <c r="I19" s="8">
        <v>203949656.53226352</v>
      </c>
      <c r="J19" s="9">
        <v>253366225.75071341</v>
      </c>
      <c r="K19" s="10">
        <v>288604.06000000029</v>
      </c>
      <c r="L19" s="17">
        <f t="shared" si="0"/>
        <v>253654829.81071341</v>
      </c>
      <c r="N19" s="38">
        <v>12</v>
      </c>
      <c r="O19" s="50">
        <v>9</v>
      </c>
    </row>
    <row r="20" spans="1:15" x14ac:dyDescent="0.2">
      <c r="A20" s="128"/>
      <c r="B20" s="237">
        <f>'1) Claims Notified'!B20</f>
        <v>2013</v>
      </c>
      <c r="C20" s="16">
        <v>5938752.1899999995</v>
      </c>
      <c r="D20" s="8">
        <v>1116861.8392833334</v>
      </c>
      <c r="E20" s="8">
        <v>20636317.065966666</v>
      </c>
      <c r="F20" s="8">
        <v>7428876.4911833331</v>
      </c>
      <c r="G20" s="8">
        <v>13690678.892066669</v>
      </c>
      <c r="H20" s="35">
        <v>42872734.288499996</v>
      </c>
      <c r="I20" s="8">
        <v>208395364.86440891</v>
      </c>
      <c r="J20" s="9">
        <v>251268099.15290892</v>
      </c>
      <c r="K20" s="10">
        <v>191919.63</v>
      </c>
      <c r="L20" s="17">
        <f t="shared" si="0"/>
        <v>251460018.78290892</v>
      </c>
      <c r="N20" s="38">
        <v>12</v>
      </c>
      <c r="O20" s="50">
        <v>9</v>
      </c>
    </row>
    <row r="21" spans="1:15" x14ac:dyDescent="0.2">
      <c r="A21" s="128"/>
      <c r="B21" s="237">
        <f>'1) Claims Notified'!B21</f>
        <v>2014</v>
      </c>
      <c r="C21" s="16">
        <v>7023126.96</v>
      </c>
      <c r="D21" s="8">
        <v>1358664.8434833332</v>
      </c>
      <c r="E21" s="8">
        <v>19538993.819834717</v>
      </c>
      <c r="F21" s="8">
        <v>8636789.3989583328</v>
      </c>
      <c r="G21" s="8">
        <v>10550995.919358233</v>
      </c>
      <c r="H21" s="35">
        <v>40085443.981634617</v>
      </c>
      <c r="I21" s="8">
        <v>205974129.32508817</v>
      </c>
      <c r="J21" s="9">
        <v>246059573.30672279</v>
      </c>
      <c r="K21" s="10">
        <v>404044.31000000006</v>
      </c>
      <c r="L21" s="17">
        <f t="shared" si="0"/>
        <v>246463617.61672279</v>
      </c>
      <c r="N21" s="38">
        <v>12</v>
      </c>
      <c r="O21" s="50">
        <v>9</v>
      </c>
    </row>
    <row r="22" spans="1:15" x14ac:dyDescent="0.2">
      <c r="A22" s="128"/>
      <c r="B22" s="237">
        <f>'1) Claims Notified'!B22</f>
        <v>2015</v>
      </c>
      <c r="C22" s="16">
        <v>8766530.1099999994</v>
      </c>
      <c r="D22" s="8">
        <v>1175425.4787416668</v>
      </c>
      <c r="E22" s="8">
        <v>20257848.426929168</v>
      </c>
      <c r="F22" s="8">
        <v>7370673.021966666</v>
      </c>
      <c r="G22" s="8">
        <v>12468687.988670835</v>
      </c>
      <c r="H22" s="35">
        <v>41272634.916308336</v>
      </c>
      <c r="I22" s="8">
        <v>229201007.22970486</v>
      </c>
      <c r="J22" s="9">
        <v>270473642.1460132</v>
      </c>
      <c r="K22" s="10">
        <v>229076.39999900002</v>
      </c>
      <c r="L22" s="17">
        <f t="shared" si="0"/>
        <v>270702718.54601222</v>
      </c>
      <c r="N22" s="38">
        <v>12</v>
      </c>
      <c r="O22" s="50">
        <v>9</v>
      </c>
    </row>
    <row r="23" spans="1:15" x14ac:dyDescent="0.2">
      <c r="A23" s="128"/>
      <c r="B23" s="237">
        <f>'1) Claims Notified'!B23</f>
        <v>2016</v>
      </c>
      <c r="C23" s="16">
        <v>7944034.0499999989</v>
      </c>
      <c r="D23" s="8">
        <v>1754611.6724166665</v>
      </c>
      <c r="E23" s="8">
        <v>22272958.86729899</v>
      </c>
      <c r="F23" s="8">
        <v>11600360.012066666</v>
      </c>
      <c r="G23" s="8">
        <v>11839527.108649999</v>
      </c>
      <c r="H23" s="35">
        <v>47467457.660432324</v>
      </c>
      <c r="I23" s="8">
        <v>236073675.90952083</v>
      </c>
      <c r="J23" s="9">
        <v>283541133.56995314</v>
      </c>
      <c r="K23" s="10">
        <v>23899907.5</v>
      </c>
      <c r="L23" s="17">
        <f t="shared" si="0"/>
        <v>307441041.06995314</v>
      </c>
      <c r="N23" s="38">
        <v>12</v>
      </c>
      <c r="O23" s="50">
        <v>9</v>
      </c>
    </row>
    <row r="24" spans="1:15" x14ac:dyDescent="0.2">
      <c r="A24" s="128"/>
      <c r="B24" s="237">
        <f>'1) Claims Notified'!B24</f>
        <v>2017</v>
      </c>
      <c r="C24" s="16">
        <v>11769514.170000002</v>
      </c>
      <c r="D24" s="8">
        <v>3302624.2781916671</v>
      </c>
      <c r="E24" s="8">
        <v>25242699.786774494</v>
      </c>
      <c r="F24" s="8">
        <v>17745497.09787266</v>
      </c>
      <c r="G24" s="8">
        <v>12905470.340269804</v>
      </c>
      <c r="H24" s="35">
        <v>59196291.503108621</v>
      </c>
      <c r="I24" s="8">
        <v>248274669.03447971</v>
      </c>
      <c r="J24" s="9">
        <v>307470960.53758836</v>
      </c>
      <c r="K24" s="10">
        <v>91366.93</v>
      </c>
      <c r="L24" s="17">
        <f t="shared" si="0"/>
        <v>307562327.46758837</v>
      </c>
      <c r="N24" s="38">
        <v>12</v>
      </c>
      <c r="O24" s="50">
        <v>9</v>
      </c>
    </row>
    <row r="25" spans="1:15" x14ac:dyDescent="0.2">
      <c r="A25" s="128"/>
      <c r="B25" s="238">
        <f>'1) Claims Notified'!B25</f>
        <v>2018</v>
      </c>
      <c r="C25" s="16">
        <v>10165414.490536131</v>
      </c>
      <c r="D25" s="8">
        <v>2876279.6360500003</v>
      </c>
      <c r="E25" s="8">
        <v>29951032.968456704</v>
      </c>
      <c r="F25" s="8">
        <v>21581530.331920512</v>
      </c>
      <c r="G25" s="8">
        <v>15288499.898971213</v>
      </c>
      <c r="H25" s="35">
        <v>69697342.835398421</v>
      </c>
      <c r="I25" s="8">
        <v>277645714.03487182</v>
      </c>
      <c r="J25" s="9">
        <v>347343056.87027025</v>
      </c>
      <c r="K25" s="10">
        <v>382827.43181818206</v>
      </c>
      <c r="L25" s="17">
        <f t="shared" si="0"/>
        <v>347725884.30208844</v>
      </c>
      <c r="N25" s="39">
        <v>12</v>
      </c>
      <c r="O25" s="51">
        <v>9</v>
      </c>
    </row>
    <row r="26" spans="1:15" x14ac:dyDescent="0.2">
      <c r="A26" s="124"/>
      <c r="B26" s="242" t="s">
        <v>6</v>
      </c>
      <c r="C26" s="18">
        <f>SUM(C6:C25)</f>
        <v>165400392.57633021</v>
      </c>
      <c r="D26" s="36">
        <f t="shared" ref="D26:K26" si="1">SUM(D6:D25)</f>
        <v>14205440.612508334</v>
      </c>
      <c r="E26" s="19">
        <f t="shared" si="1"/>
        <v>434737203.68711549</v>
      </c>
      <c r="F26" s="19">
        <f t="shared" si="1"/>
        <v>152609989.84512365</v>
      </c>
      <c r="G26" s="19">
        <f t="shared" si="1"/>
        <v>169529320.56400332</v>
      </c>
      <c r="H26" s="18">
        <f t="shared" si="1"/>
        <v>771081954.70875072</v>
      </c>
      <c r="I26" s="18">
        <f t="shared" si="1"/>
        <v>2971369497.1132679</v>
      </c>
      <c r="J26" s="19">
        <f t="shared" si="1"/>
        <v>3742451451.8220181</v>
      </c>
      <c r="K26" s="37">
        <f t="shared" si="1"/>
        <v>78591269.321816891</v>
      </c>
      <c r="L26" s="37">
        <f t="shared" si="0"/>
        <v>3821042721.1438351</v>
      </c>
    </row>
    <row r="27" spans="1:15" x14ac:dyDescent="0.2">
      <c r="A27" s="124"/>
      <c r="B27" s="133"/>
      <c r="C27" s="20"/>
      <c r="D27" s="20"/>
      <c r="E27" s="20"/>
      <c r="F27" s="20"/>
      <c r="G27" s="20"/>
      <c r="H27" s="20"/>
      <c r="I27" s="20"/>
      <c r="J27" s="20"/>
      <c r="K27" s="20"/>
      <c r="L27" s="20"/>
    </row>
    <row r="28" spans="1:15" x14ac:dyDescent="0.2">
      <c r="A28" s="124"/>
      <c r="C28" s="77"/>
      <c r="D28" s="77"/>
      <c r="E28" s="77"/>
      <c r="F28" s="77"/>
      <c r="G28" s="77"/>
      <c r="H28" s="77"/>
      <c r="I28" s="77"/>
      <c r="J28" s="77"/>
      <c r="K28" s="77"/>
      <c r="L28" s="77"/>
    </row>
    <row r="29" spans="1:15" x14ac:dyDescent="0.2">
      <c r="B29" s="90"/>
      <c r="C29" s="91"/>
      <c r="D29" s="91"/>
      <c r="E29" s="91"/>
      <c r="F29" s="91"/>
      <c r="G29" s="91"/>
      <c r="H29" s="91"/>
      <c r="I29" s="91"/>
      <c r="J29" s="8"/>
      <c r="K29" s="91"/>
      <c r="L29" s="4"/>
    </row>
    <row r="30" spans="1:15" x14ac:dyDescent="0.2">
      <c r="B30" s="2" t="s">
        <v>12</v>
      </c>
    </row>
    <row r="31" spans="1:15" x14ac:dyDescent="0.2">
      <c r="B31" s="1" t="s">
        <v>20</v>
      </c>
    </row>
    <row r="32" spans="1:15" x14ac:dyDescent="0.2">
      <c r="B32" s="1" t="s">
        <v>14</v>
      </c>
    </row>
    <row r="33" spans="2:2" x14ac:dyDescent="0.2">
      <c r="B33" s="1" t="s">
        <v>28</v>
      </c>
    </row>
    <row r="34" spans="2:2" x14ac:dyDescent="0.2">
      <c r="B34" s="1" t="s">
        <v>21</v>
      </c>
    </row>
    <row r="35" spans="2:2" x14ac:dyDescent="0.2"/>
    <row r="36" spans="2:2" hidden="1" x14ac:dyDescent="0.2"/>
    <row r="37" spans="2:2" hidden="1" x14ac:dyDescent="0.2"/>
    <row r="38" spans="2:2" hidden="1" x14ac:dyDescent="0.2"/>
    <row r="39" spans="2:2" hidden="1" x14ac:dyDescent="0.2"/>
    <row r="40" spans="2:2" hidden="1" x14ac:dyDescent="0.2"/>
    <row r="41" spans="2:2" hidden="1" x14ac:dyDescent="0.2"/>
    <row r="42" spans="2:2" hidden="1" x14ac:dyDescent="0.2"/>
    <row r="43" spans="2:2" hidden="1" x14ac:dyDescent="0.2"/>
    <row r="44" spans="2:2" hidden="1" x14ac:dyDescent="0.2"/>
    <row r="45" spans="2:2" hidden="1" x14ac:dyDescent="0.2"/>
    <row r="46" spans="2:2" hidden="1" x14ac:dyDescent="0.2"/>
    <row r="47" spans="2:2" hidden="1" x14ac:dyDescent="0.2"/>
    <row r="48" spans="2:2"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sheetData>
  <sheetProtection sheet="1" objects="1" scenarios="1"/>
  <mergeCells count="1">
    <mergeCell ref="B4:L4"/>
  </mergeCells>
  <phoneticPr fontId="4" type="noConversion"/>
  <pageMargins left="0.78740157480314965" right="0.78740157480314965" top="0.78740157480314965" bottom="0.78740157480314965" header="0.51181102362204722" footer="0.51181102362204722"/>
  <pageSetup paperSize="9" scale="69" orientation="landscape" r:id="rId1"/>
  <headerFooter alignWithMargins="0">
    <oddHeader xml:space="preserve">&amp;L </oddHeader>
    <oddFooter xml:space="preserve">&amp;L&amp;F, &amp;A&amp;R </oddFooter>
  </headerFooter>
  <rowBreaks count="1" manualBreakCount="1">
    <brk id="25" min="1" max="11" man="1"/>
  </rowBreaks>
  <colBreaks count="1" manualBreakCount="1">
    <brk id="11" min="1" max="34" man="1"/>
  </col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tabColor rgb="FFFFFF00"/>
  </sheetPr>
  <dimension ref="A1:P62"/>
  <sheetViews>
    <sheetView showGridLines="0" showRowColHeaders="0" zoomScale="70" zoomScaleNormal="70" workbookViewId="0"/>
  </sheetViews>
  <sheetFormatPr defaultColWidth="0" defaultRowHeight="12.75" zeroHeight="1" x14ac:dyDescent="0.2"/>
  <cols>
    <col min="1" max="1" width="3.7109375" style="6" customWidth="1"/>
    <col min="2" max="2" width="11.85546875" style="134" customWidth="1"/>
    <col min="3" max="8" width="16.7109375" style="134" customWidth="1"/>
    <col min="9" max="9" width="17.7109375" style="134" bestFit="1" customWidth="1"/>
    <col min="10" max="10" width="17.28515625" style="134" customWidth="1"/>
    <col min="11" max="11" width="16.7109375" style="134" customWidth="1"/>
    <col min="12" max="12" width="17.7109375" style="134" bestFit="1" customWidth="1"/>
    <col min="13" max="13" width="3.85546875" style="134" customWidth="1"/>
    <col min="14" max="14" width="16.7109375" style="134" customWidth="1"/>
    <col min="15" max="15" width="17.85546875" style="134" customWidth="1"/>
    <col min="16" max="16" width="9.140625" style="134" customWidth="1"/>
    <col min="17" max="16384" width="8.85546875" style="134" hidden="1"/>
  </cols>
  <sheetData>
    <row r="1" spans="1:16" s="132" customFormat="1" ht="15.75" x14ac:dyDescent="0.25">
      <c r="A1" s="46" t="s">
        <v>60</v>
      </c>
      <c r="J1" s="143"/>
      <c r="L1" s="143"/>
    </row>
    <row r="2" spans="1:16" s="6" customFormat="1" x14ac:dyDescent="0.2">
      <c r="A2" s="40"/>
      <c r="J2" s="124"/>
      <c r="L2" s="124"/>
    </row>
    <row r="3" spans="1:16" s="6" customFormat="1" x14ac:dyDescent="0.2">
      <c r="A3" s="40"/>
      <c r="J3" s="124"/>
      <c r="L3" s="124"/>
    </row>
    <row r="4" spans="1:16" s="132" customFormat="1" ht="14.25" x14ac:dyDescent="0.2">
      <c r="A4" s="6"/>
      <c r="B4" s="265" t="s">
        <v>61</v>
      </c>
      <c r="C4" s="266"/>
      <c r="D4" s="266"/>
      <c r="E4" s="266"/>
      <c r="F4" s="266"/>
      <c r="G4" s="266"/>
      <c r="H4" s="266"/>
      <c r="I4" s="266"/>
      <c r="J4" s="266"/>
      <c r="K4" s="266"/>
      <c r="L4" s="267"/>
      <c r="N4" s="6"/>
      <c r="O4" s="6"/>
      <c r="P4" s="6"/>
    </row>
    <row r="5" spans="1:16" s="132" customFormat="1" ht="57" x14ac:dyDescent="0.2">
      <c r="A5" s="124"/>
      <c r="B5" s="139" t="s">
        <v>0</v>
      </c>
      <c r="C5" s="139" t="s">
        <v>1</v>
      </c>
      <c r="D5" s="140" t="s">
        <v>31</v>
      </c>
      <c r="E5" s="140" t="s">
        <v>2</v>
      </c>
      <c r="F5" s="140" t="s">
        <v>3</v>
      </c>
      <c r="G5" s="140" t="s">
        <v>7</v>
      </c>
      <c r="H5" s="139" t="s">
        <v>5</v>
      </c>
      <c r="I5" s="140" t="s">
        <v>4</v>
      </c>
      <c r="J5" s="141" t="s">
        <v>8</v>
      </c>
      <c r="K5" s="142" t="s">
        <v>9</v>
      </c>
      <c r="L5" s="41" t="s">
        <v>6</v>
      </c>
      <c r="N5" s="49" t="s">
        <v>72</v>
      </c>
      <c r="O5" s="42" t="s">
        <v>58</v>
      </c>
      <c r="P5" s="6"/>
    </row>
    <row r="6" spans="1:16" s="216" customFormat="1" x14ac:dyDescent="0.2">
      <c r="A6" s="204"/>
      <c r="B6" s="236">
        <f>'1) Claims Notified'!B6</f>
        <v>1999</v>
      </c>
      <c r="C6" s="219">
        <v>5046452.6537884092</v>
      </c>
      <c r="D6" s="220">
        <v>53154.879999999997</v>
      </c>
      <c r="E6" s="220">
        <v>13177649.8130114</v>
      </c>
      <c r="F6" s="220">
        <v>1207426.8499999999</v>
      </c>
      <c r="G6" s="220">
        <v>474817.45</v>
      </c>
      <c r="H6" s="221">
        <v>14913048.9930114</v>
      </c>
      <c r="I6" s="220">
        <v>33575492.869999997</v>
      </c>
      <c r="J6" s="222">
        <v>48488541.863011397</v>
      </c>
      <c r="K6" s="223">
        <v>7326321.5199999996</v>
      </c>
      <c r="L6" s="224">
        <f>SUM(J6:K6)</f>
        <v>55814863.383011401</v>
      </c>
      <c r="N6" s="225">
        <v>12</v>
      </c>
      <c r="O6" s="209">
        <v>2</v>
      </c>
      <c r="P6" s="218"/>
    </row>
    <row r="7" spans="1:16" x14ac:dyDescent="0.2">
      <c r="A7" s="124"/>
      <c r="B7" s="237">
        <f>'1) Claims Notified'!B7</f>
        <v>2000</v>
      </c>
      <c r="C7" s="16">
        <v>8667172.2372300085</v>
      </c>
      <c r="D7" s="8">
        <v>55893.56</v>
      </c>
      <c r="E7" s="8">
        <v>16194592.680000002</v>
      </c>
      <c r="F7" s="8">
        <v>1502354.58</v>
      </c>
      <c r="G7" s="8">
        <v>843523.04</v>
      </c>
      <c r="H7" s="35">
        <v>18596363.859999999</v>
      </c>
      <c r="I7" s="8">
        <v>43524344.059999987</v>
      </c>
      <c r="J7" s="9">
        <v>62120707.919999987</v>
      </c>
      <c r="K7" s="10">
        <v>7451108.0000000019</v>
      </c>
      <c r="L7" s="17">
        <f t="shared" ref="L7:L26" si="0">SUM(J7:K7)</f>
        <v>69571815.919999987</v>
      </c>
      <c r="N7" s="38">
        <v>12</v>
      </c>
      <c r="O7" s="50">
        <v>3</v>
      </c>
      <c r="P7" s="6"/>
    </row>
    <row r="8" spans="1:16" x14ac:dyDescent="0.2">
      <c r="A8" s="124"/>
      <c r="B8" s="237">
        <f>'1) Claims Notified'!B8</f>
        <v>2001</v>
      </c>
      <c r="C8" s="16">
        <v>12040155.301553294</v>
      </c>
      <c r="D8" s="8">
        <v>72803.569999999992</v>
      </c>
      <c r="E8" s="8">
        <v>17693459.808584437</v>
      </c>
      <c r="F8" s="8">
        <v>1749969.79</v>
      </c>
      <c r="G8" s="8">
        <v>2178851.11</v>
      </c>
      <c r="H8" s="35">
        <v>21695084.278584436</v>
      </c>
      <c r="I8" s="8">
        <v>49203694.149999999</v>
      </c>
      <c r="J8" s="9">
        <v>70898778.428584427</v>
      </c>
      <c r="K8" s="10">
        <v>8323953.790000001</v>
      </c>
      <c r="L8" s="17">
        <f t="shared" si="0"/>
        <v>79222732.218584433</v>
      </c>
      <c r="N8" s="38">
        <v>12</v>
      </c>
      <c r="O8" s="50">
        <v>3</v>
      </c>
      <c r="P8" s="6"/>
    </row>
    <row r="9" spans="1:16" x14ac:dyDescent="0.2">
      <c r="A9" s="124"/>
      <c r="B9" s="237">
        <f>'1) Claims Notified'!B9</f>
        <v>2002</v>
      </c>
      <c r="C9" s="16">
        <v>14671426.390000001</v>
      </c>
      <c r="D9" s="8">
        <v>171658.75</v>
      </c>
      <c r="E9" s="8">
        <v>25656378.659999996</v>
      </c>
      <c r="F9" s="8">
        <v>2146694.2829343434</v>
      </c>
      <c r="G9" s="8">
        <v>1719160.6800000002</v>
      </c>
      <c r="H9" s="35">
        <v>29693892.372934341</v>
      </c>
      <c r="I9" s="8">
        <v>49132800.000000007</v>
      </c>
      <c r="J9" s="9">
        <v>78826692.372934341</v>
      </c>
      <c r="K9" s="10">
        <v>11727577.070000008</v>
      </c>
      <c r="L9" s="17">
        <f t="shared" si="0"/>
        <v>90554269.442934349</v>
      </c>
      <c r="N9" s="38">
        <v>12</v>
      </c>
      <c r="O9" s="50">
        <v>3</v>
      </c>
      <c r="P9" s="6"/>
    </row>
    <row r="10" spans="1:16" x14ac:dyDescent="0.2">
      <c r="A10" s="124"/>
      <c r="B10" s="237">
        <f>'1) Claims Notified'!B10</f>
        <v>2003</v>
      </c>
      <c r="C10" s="16">
        <v>25420535.880000006</v>
      </c>
      <c r="D10" s="8">
        <v>104730.78999999998</v>
      </c>
      <c r="E10" s="8">
        <v>23275857.749999996</v>
      </c>
      <c r="F10" s="8">
        <v>3485583.8499999996</v>
      </c>
      <c r="G10" s="8">
        <v>4634682.76</v>
      </c>
      <c r="H10" s="35">
        <v>31500855.149999991</v>
      </c>
      <c r="I10" s="8">
        <v>75450192.57749486</v>
      </c>
      <c r="J10" s="9">
        <v>106951047.72749485</v>
      </c>
      <c r="K10" s="10">
        <v>3984483.3799999994</v>
      </c>
      <c r="L10" s="17">
        <f t="shared" si="0"/>
        <v>110935531.10749485</v>
      </c>
      <c r="N10" s="38">
        <v>12</v>
      </c>
      <c r="O10" s="50">
        <v>3</v>
      </c>
      <c r="P10" s="6"/>
    </row>
    <row r="11" spans="1:16" x14ac:dyDescent="0.2">
      <c r="A11" s="124"/>
      <c r="B11" s="237">
        <f>'1) Claims Notified'!B11</f>
        <v>2004</v>
      </c>
      <c r="C11" s="16">
        <v>20441493.089999799</v>
      </c>
      <c r="D11" s="8">
        <v>172787.37</v>
      </c>
      <c r="E11" s="8">
        <v>23986866.007289082</v>
      </c>
      <c r="F11" s="8">
        <v>4333521.43</v>
      </c>
      <c r="G11" s="8">
        <v>6027721.3200000003</v>
      </c>
      <c r="H11" s="35">
        <v>34520896.127289087</v>
      </c>
      <c r="I11" s="8">
        <v>74118447.141067013</v>
      </c>
      <c r="J11" s="9">
        <v>108639343.2683561</v>
      </c>
      <c r="K11" s="10">
        <v>1855736.4400000004</v>
      </c>
      <c r="L11" s="17">
        <f t="shared" si="0"/>
        <v>110495079.7083561</v>
      </c>
      <c r="N11" s="38">
        <v>12</v>
      </c>
      <c r="O11" s="50">
        <v>7</v>
      </c>
      <c r="P11" s="6"/>
    </row>
    <row r="12" spans="1:16" x14ac:dyDescent="0.2">
      <c r="A12" s="124"/>
      <c r="B12" s="237">
        <f>'1) Claims Notified'!B12</f>
        <v>2005</v>
      </c>
      <c r="C12" s="16">
        <v>9703712.3399999999</v>
      </c>
      <c r="D12" s="8">
        <v>211585.29000000004</v>
      </c>
      <c r="E12" s="8">
        <v>26836881.479999788</v>
      </c>
      <c r="F12" s="8">
        <v>3707538.25</v>
      </c>
      <c r="G12" s="8">
        <v>6184347.2799999993</v>
      </c>
      <c r="H12" s="35">
        <v>36940352.299999788</v>
      </c>
      <c r="I12" s="8">
        <v>82151337.700000003</v>
      </c>
      <c r="J12" s="9">
        <v>119091689.99999979</v>
      </c>
      <c r="K12" s="10">
        <v>2146896.79</v>
      </c>
      <c r="L12" s="17">
        <f t="shared" si="0"/>
        <v>121238586.7899998</v>
      </c>
      <c r="N12" s="38">
        <v>12</v>
      </c>
      <c r="O12" s="50">
        <v>7</v>
      </c>
      <c r="P12" s="6"/>
    </row>
    <row r="13" spans="1:16" x14ac:dyDescent="0.2">
      <c r="A13" s="124"/>
      <c r="B13" s="237">
        <f>'1) Claims Notified'!B13</f>
        <v>2006</v>
      </c>
      <c r="C13" s="16">
        <v>4698895.3938250002</v>
      </c>
      <c r="D13" s="8">
        <v>120611.03000000001</v>
      </c>
      <c r="E13" s="8">
        <v>28381846.777481202</v>
      </c>
      <c r="F13" s="8">
        <v>6976631.1831750004</v>
      </c>
      <c r="G13" s="8">
        <v>8797369.6921333335</v>
      </c>
      <c r="H13" s="35">
        <v>44276458.682789534</v>
      </c>
      <c r="I13" s="8">
        <v>115832414.75368032</v>
      </c>
      <c r="J13" s="9">
        <v>160108873.43646985</v>
      </c>
      <c r="K13" s="10">
        <v>1551950.2600000002</v>
      </c>
      <c r="L13" s="17">
        <f t="shared" si="0"/>
        <v>161660823.69646984</v>
      </c>
      <c r="N13" s="38">
        <v>12</v>
      </c>
      <c r="O13" s="50">
        <v>7</v>
      </c>
      <c r="P13" s="6"/>
    </row>
    <row r="14" spans="1:16" x14ac:dyDescent="0.2">
      <c r="A14" s="124"/>
      <c r="B14" s="237">
        <f>'1) Claims Notified'!B14</f>
        <v>2007</v>
      </c>
      <c r="C14" s="16">
        <v>1186256.3721166668</v>
      </c>
      <c r="D14" s="8">
        <v>21028.03</v>
      </c>
      <c r="E14" s="8">
        <v>17628136.717630606</v>
      </c>
      <c r="F14" s="8">
        <v>6789766.5058416668</v>
      </c>
      <c r="G14" s="8">
        <v>7600621.8244749997</v>
      </c>
      <c r="H14" s="35">
        <v>32039553.077947274</v>
      </c>
      <c r="I14" s="8">
        <v>131069282.86909056</v>
      </c>
      <c r="J14" s="9">
        <v>163108835.94703782</v>
      </c>
      <c r="K14" s="10">
        <v>2109823.3799999994</v>
      </c>
      <c r="L14" s="17">
        <f t="shared" si="0"/>
        <v>165218659.32703781</v>
      </c>
      <c r="N14" s="38">
        <v>12</v>
      </c>
      <c r="O14" s="50">
        <v>8</v>
      </c>
      <c r="P14" s="6"/>
    </row>
    <row r="15" spans="1:16" x14ac:dyDescent="0.2">
      <c r="A15" s="124"/>
      <c r="B15" s="237">
        <f>'1) Claims Notified'!B15</f>
        <v>2008</v>
      </c>
      <c r="C15" s="16">
        <v>443275.44999999995</v>
      </c>
      <c r="D15" s="8">
        <v>73824.522883333339</v>
      </c>
      <c r="E15" s="8">
        <v>18987914.950775001</v>
      </c>
      <c r="F15" s="8">
        <v>5915955.1314333333</v>
      </c>
      <c r="G15" s="8">
        <v>8370350.2831166666</v>
      </c>
      <c r="H15" s="35">
        <v>33348044.888208337</v>
      </c>
      <c r="I15" s="8">
        <v>161037732.1133323</v>
      </c>
      <c r="J15" s="9">
        <v>194385777.00154063</v>
      </c>
      <c r="K15" s="10">
        <v>1610721.5199997998</v>
      </c>
      <c r="L15" s="17">
        <f t="shared" si="0"/>
        <v>195996498.52154043</v>
      </c>
      <c r="N15" s="38">
        <v>12</v>
      </c>
      <c r="O15" s="50">
        <v>8</v>
      </c>
      <c r="P15" s="6"/>
    </row>
    <row r="16" spans="1:16" x14ac:dyDescent="0.2">
      <c r="A16" s="124"/>
      <c r="B16" s="237">
        <f>'1) Claims Notified'!B16</f>
        <v>2009</v>
      </c>
      <c r="C16" s="16">
        <v>1756082.11</v>
      </c>
      <c r="D16" s="8">
        <v>291647.4535</v>
      </c>
      <c r="E16" s="8">
        <v>18047148.194075</v>
      </c>
      <c r="F16" s="8">
        <v>7749162.8085166672</v>
      </c>
      <c r="G16" s="8">
        <v>9460379.2519000024</v>
      </c>
      <c r="H16" s="35">
        <v>35548337.707991667</v>
      </c>
      <c r="I16" s="8">
        <v>161733670.346524</v>
      </c>
      <c r="J16" s="9">
        <v>197282008.05451566</v>
      </c>
      <c r="K16" s="10">
        <v>1998317.8700000006</v>
      </c>
      <c r="L16" s="17">
        <f t="shared" si="0"/>
        <v>199280325.92451566</v>
      </c>
      <c r="N16" s="38">
        <v>12</v>
      </c>
      <c r="O16" s="50">
        <v>8</v>
      </c>
      <c r="P16" s="6"/>
    </row>
    <row r="17" spans="1:16" x14ac:dyDescent="0.2">
      <c r="A17" s="124"/>
      <c r="B17" s="237">
        <f>'1) Claims Notified'!B17</f>
        <v>2010</v>
      </c>
      <c r="C17" s="16">
        <v>1372075.6900000002</v>
      </c>
      <c r="D17" s="8">
        <v>211222.74505833333</v>
      </c>
      <c r="E17" s="8">
        <v>20248244.062858336</v>
      </c>
      <c r="F17" s="8">
        <v>8844844.6180416681</v>
      </c>
      <c r="G17" s="8">
        <v>8080332.5722083328</v>
      </c>
      <c r="H17" s="35">
        <v>37384643.998166665</v>
      </c>
      <c r="I17" s="8">
        <v>176361221.724347</v>
      </c>
      <c r="J17" s="9">
        <v>213745865.72251368</v>
      </c>
      <c r="K17" s="10">
        <v>1458114.5599998999</v>
      </c>
      <c r="L17" s="17">
        <f t="shared" si="0"/>
        <v>215203980.28251359</v>
      </c>
      <c r="N17" s="38">
        <v>12</v>
      </c>
      <c r="O17" s="50">
        <v>8</v>
      </c>
      <c r="P17" s="6"/>
    </row>
    <row r="18" spans="1:16" x14ac:dyDescent="0.2">
      <c r="A18" s="128"/>
      <c r="B18" s="237">
        <f>'1) Claims Notified'!B18</f>
        <v>2011</v>
      </c>
      <c r="C18" s="16">
        <v>2044391.94</v>
      </c>
      <c r="D18" s="8">
        <v>207078.73496666664</v>
      </c>
      <c r="E18" s="8">
        <v>21389072.964308329</v>
      </c>
      <c r="F18" s="8">
        <v>10520605.631833332</v>
      </c>
      <c r="G18" s="8">
        <v>11781410.008258333</v>
      </c>
      <c r="H18" s="35">
        <v>43898167.33936666</v>
      </c>
      <c r="I18" s="8">
        <v>187657029.31019905</v>
      </c>
      <c r="J18" s="9">
        <v>231555196.6495657</v>
      </c>
      <c r="K18" s="10">
        <v>179088.24999999115</v>
      </c>
      <c r="L18" s="17">
        <f t="shared" si="0"/>
        <v>231734284.8995657</v>
      </c>
      <c r="N18" s="38">
        <v>12</v>
      </c>
      <c r="O18" s="50">
        <v>8</v>
      </c>
      <c r="P18" s="6"/>
    </row>
    <row r="19" spans="1:16" x14ac:dyDescent="0.2">
      <c r="A19" s="128"/>
      <c r="B19" s="237">
        <f>'1) Claims Notified'!B19</f>
        <v>2012</v>
      </c>
      <c r="C19" s="16">
        <v>4997512.25</v>
      </c>
      <c r="D19" s="8">
        <v>785277.95902499999</v>
      </c>
      <c r="E19" s="8">
        <v>20181233.914466668</v>
      </c>
      <c r="F19" s="8">
        <v>10996627.910300002</v>
      </c>
      <c r="G19" s="8">
        <v>12823220.494316567</v>
      </c>
      <c r="H19" s="35">
        <v>44786360.278108239</v>
      </c>
      <c r="I19" s="8">
        <v>184031257.24913231</v>
      </c>
      <c r="J19" s="9">
        <v>228817617.52724054</v>
      </c>
      <c r="K19" s="10">
        <v>249991.25999999998</v>
      </c>
      <c r="L19" s="17">
        <f t="shared" si="0"/>
        <v>229067608.78724054</v>
      </c>
      <c r="N19" s="38">
        <v>12</v>
      </c>
      <c r="O19" s="50">
        <v>8</v>
      </c>
      <c r="P19" s="6"/>
    </row>
    <row r="20" spans="1:16" x14ac:dyDescent="0.2">
      <c r="A20" s="128"/>
      <c r="B20" s="237">
        <f>'1) Claims Notified'!B20</f>
        <v>2013</v>
      </c>
      <c r="C20" s="16">
        <v>5466585.1299999999</v>
      </c>
      <c r="D20" s="8">
        <v>1004134.6116249999</v>
      </c>
      <c r="E20" s="8">
        <v>18200011.664433334</v>
      </c>
      <c r="F20" s="8">
        <v>6963073.1643166663</v>
      </c>
      <c r="G20" s="8">
        <v>11839775.857708331</v>
      </c>
      <c r="H20" s="35">
        <v>38006995.298083335</v>
      </c>
      <c r="I20" s="8">
        <v>184888620.21300733</v>
      </c>
      <c r="J20" s="9">
        <v>222895615.51109067</v>
      </c>
      <c r="K20" s="10">
        <v>191729.40999999954</v>
      </c>
      <c r="L20" s="17">
        <f t="shared" si="0"/>
        <v>223087344.92109066</v>
      </c>
      <c r="N20" s="38">
        <v>12</v>
      </c>
      <c r="O20" s="50">
        <v>8</v>
      </c>
      <c r="P20" s="6"/>
    </row>
    <row r="21" spans="1:16" x14ac:dyDescent="0.2">
      <c r="A21" s="128"/>
      <c r="B21" s="237">
        <f>'1) Claims Notified'!B21</f>
        <v>2014</v>
      </c>
      <c r="C21" s="16">
        <v>5776699.1600000001</v>
      </c>
      <c r="D21" s="8">
        <v>1257926.7202000001</v>
      </c>
      <c r="E21" s="8">
        <v>14163634.100574002</v>
      </c>
      <c r="F21" s="8">
        <v>7219683.6200083336</v>
      </c>
      <c r="G21" s="8">
        <v>8503894.1272332333</v>
      </c>
      <c r="H21" s="35">
        <v>31145138.568015568</v>
      </c>
      <c r="I21" s="8">
        <v>159454195.49228451</v>
      </c>
      <c r="J21" s="9">
        <v>190599334.06030008</v>
      </c>
      <c r="K21" s="10">
        <v>307352.41000000003</v>
      </c>
      <c r="L21" s="17">
        <f t="shared" si="0"/>
        <v>190906686.47030008</v>
      </c>
      <c r="N21" s="38">
        <v>12</v>
      </c>
      <c r="O21" s="50">
        <v>8</v>
      </c>
      <c r="P21" s="6"/>
    </row>
    <row r="22" spans="1:16" x14ac:dyDescent="0.2">
      <c r="A22" s="128"/>
      <c r="B22" s="237">
        <f>'1) Claims Notified'!B22</f>
        <v>2015</v>
      </c>
      <c r="C22" s="16">
        <v>5786954.5199999996</v>
      </c>
      <c r="D22" s="8">
        <v>938241.18140833324</v>
      </c>
      <c r="E22" s="8">
        <v>12052174.849966668</v>
      </c>
      <c r="F22" s="8">
        <v>4284449.1472166674</v>
      </c>
      <c r="G22" s="8">
        <v>6509670.8264750009</v>
      </c>
      <c r="H22" s="35">
        <v>23784536.00506667</v>
      </c>
      <c r="I22" s="8">
        <v>140845827.45632204</v>
      </c>
      <c r="J22" s="9">
        <v>164630363.46138871</v>
      </c>
      <c r="K22" s="10">
        <v>90947.55</v>
      </c>
      <c r="L22" s="17">
        <f t="shared" si="0"/>
        <v>164721311.01138872</v>
      </c>
      <c r="N22" s="38">
        <v>12</v>
      </c>
      <c r="O22" s="50">
        <v>8</v>
      </c>
      <c r="P22" s="6"/>
    </row>
    <row r="23" spans="1:16" x14ac:dyDescent="0.2">
      <c r="A23" s="128"/>
      <c r="B23" s="237">
        <f>'1) Claims Notified'!B23</f>
        <v>2016</v>
      </c>
      <c r="C23" s="16">
        <v>3303822.1400000006</v>
      </c>
      <c r="D23" s="8">
        <v>1096231.4730583332</v>
      </c>
      <c r="E23" s="8">
        <v>7298654.5460249884</v>
      </c>
      <c r="F23" s="8">
        <v>3907122.2738083331</v>
      </c>
      <c r="G23" s="8">
        <v>4877558.2931666672</v>
      </c>
      <c r="H23" s="35">
        <v>17179566.586058322</v>
      </c>
      <c r="I23" s="8">
        <v>88530384.030805334</v>
      </c>
      <c r="J23" s="9">
        <v>105709950.61686365</v>
      </c>
      <c r="K23" s="10">
        <v>492109.66000000015</v>
      </c>
      <c r="L23" s="17">
        <f t="shared" si="0"/>
        <v>106202060.27686365</v>
      </c>
      <c r="N23" s="38">
        <v>12</v>
      </c>
      <c r="O23" s="50">
        <v>8</v>
      </c>
      <c r="P23" s="6"/>
    </row>
    <row r="24" spans="1:16" x14ac:dyDescent="0.2">
      <c r="A24" s="128"/>
      <c r="B24" s="237">
        <f>'1) Claims Notified'!B24</f>
        <v>2017</v>
      </c>
      <c r="C24" s="16">
        <v>736091.6</v>
      </c>
      <c r="D24" s="8">
        <v>825454.2854666668</v>
      </c>
      <c r="E24" s="8">
        <v>2109031.8529411652</v>
      </c>
      <c r="F24" s="8">
        <v>867829.13870000001</v>
      </c>
      <c r="G24" s="8">
        <v>1423051.6577249998</v>
      </c>
      <c r="H24" s="35">
        <v>5225366.9348328318</v>
      </c>
      <c r="I24" s="8">
        <v>30732287.41506467</v>
      </c>
      <c r="J24" s="9">
        <v>35957654.349897504</v>
      </c>
      <c r="K24" s="10">
        <v>12399.4</v>
      </c>
      <c r="L24" s="17">
        <f t="shared" si="0"/>
        <v>35970053.749897502</v>
      </c>
      <c r="N24" s="38">
        <v>12</v>
      </c>
      <c r="O24" s="50">
        <v>8</v>
      </c>
      <c r="P24" s="6"/>
    </row>
    <row r="25" spans="1:16" x14ac:dyDescent="0.2">
      <c r="A25" s="128"/>
      <c r="B25" s="238">
        <f>'1) Claims Notified'!B25</f>
        <v>2018</v>
      </c>
      <c r="C25" s="16">
        <v>36041.231794871797</v>
      </c>
      <c r="D25" s="8">
        <v>119031.87098333334</v>
      </c>
      <c r="E25" s="8">
        <v>656068.71886666666</v>
      </c>
      <c r="F25" s="8">
        <v>227178.53351666665</v>
      </c>
      <c r="G25" s="8">
        <v>286904.6006083333</v>
      </c>
      <c r="H25" s="35">
        <v>1289183.7239750002</v>
      </c>
      <c r="I25" s="8">
        <v>5504020.5112769231</v>
      </c>
      <c r="J25" s="9">
        <v>6793204.2352519231</v>
      </c>
      <c r="K25" s="10">
        <v>781.52</v>
      </c>
      <c r="L25" s="17">
        <f t="shared" si="0"/>
        <v>6793985.7552519226</v>
      </c>
      <c r="N25" s="39">
        <v>12</v>
      </c>
      <c r="O25" s="51">
        <v>8</v>
      </c>
      <c r="P25" s="6"/>
    </row>
    <row r="26" spans="1:16" x14ac:dyDescent="0.2">
      <c r="A26" s="124"/>
      <c r="B26" s="243" t="s">
        <v>6</v>
      </c>
      <c r="C26" s="18">
        <f>SUM(C6:C25)</f>
        <v>133595630.88030805</v>
      </c>
      <c r="D26" s="36">
        <f t="shared" ref="D26:K26" si="1">SUM(D6:D25)</f>
        <v>7794324.8281749999</v>
      </c>
      <c r="E26" s="19">
        <f t="shared" si="1"/>
        <v>346164859.51328665</v>
      </c>
      <c r="F26" s="19">
        <f t="shared" si="1"/>
        <v>99396018.699642658</v>
      </c>
      <c r="G26" s="19">
        <f t="shared" si="1"/>
        <v>122417643.12932481</v>
      </c>
      <c r="H26" s="18">
        <f t="shared" si="1"/>
        <v>575772846.17042911</v>
      </c>
      <c r="I26" s="18">
        <f t="shared" si="1"/>
        <v>2134834251.983628</v>
      </c>
      <c r="J26" s="19">
        <f t="shared" si="1"/>
        <v>2710607098.1540565</v>
      </c>
      <c r="K26" s="37">
        <f t="shared" si="1"/>
        <v>53069404.039999694</v>
      </c>
      <c r="L26" s="37">
        <f t="shared" si="0"/>
        <v>2763676502.194056</v>
      </c>
      <c r="N26" s="6"/>
      <c r="O26" s="6"/>
      <c r="P26" s="6"/>
    </row>
    <row r="27" spans="1:16" x14ac:dyDescent="0.2">
      <c r="A27" s="124"/>
      <c r="B27" s="244"/>
      <c r="N27" s="6"/>
      <c r="O27" s="6"/>
      <c r="P27" s="6"/>
    </row>
    <row r="28" spans="1:16" x14ac:dyDescent="0.2">
      <c r="A28" s="124"/>
    </row>
    <row r="29" spans="1:16" x14ac:dyDescent="0.2"/>
    <row r="30" spans="1:16" x14ac:dyDescent="0.2">
      <c r="B30" s="43" t="s">
        <v>12</v>
      </c>
      <c r="J30" s="144"/>
      <c r="L30" s="144"/>
    </row>
    <row r="31" spans="1:16" x14ac:dyDescent="0.2">
      <c r="B31" s="44" t="s">
        <v>62</v>
      </c>
      <c r="J31" s="144"/>
      <c r="L31" s="144"/>
    </row>
    <row r="32" spans="1:16" x14ac:dyDescent="0.2">
      <c r="B32" s="44" t="s">
        <v>14</v>
      </c>
      <c r="J32" s="144"/>
      <c r="L32" s="144"/>
    </row>
    <row r="33" spans="2:12" x14ac:dyDescent="0.2">
      <c r="B33" s="44" t="s">
        <v>28</v>
      </c>
      <c r="J33" s="145"/>
      <c r="L33" s="144"/>
    </row>
    <row r="34" spans="2:12" x14ac:dyDescent="0.2">
      <c r="B34" s="44" t="s">
        <v>21</v>
      </c>
    </row>
    <row r="35" spans="2:12" x14ac:dyDescent="0.2"/>
    <row r="36" spans="2:12" hidden="1" x14ac:dyDescent="0.2"/>
    <row r="37" spans="2:12" hidden="1" x14ac:dyDescent="0.2"/>
    <row r="38" spans="2:12" hidden="1" x14ac:dyDescent="0.2"/>
    <row r="39" spans="2:12" hidden="1" x14ac:dyDescent="0.2"/>
    <row r="40" spans="2:12" hidden="1" x14ac:dyDescent="0.2"/>
    <row r="41" spans="2:12" hidden="1" x14ac:dyDescent="0.2"/>
    <row r="42" spans="2:12" hidden="1" x14ac:dyDescent="0.2"/>
    <row r="43" spans="2:12" hidden="1" x14ac:dyDescent="0.2"/>
    <row r="44" spans="2:12" hidden="1" x14ac:dyDescent="0.2"/>
    <row r="45" spans="2:12" hidden="1" x14ac:dyDescent="0.2"/>
    <row r="46" spans="2:12" hidden="1" x14ac:dyDescent="0.2"/>
    <row r="47" spans="2:12" hidden="1" x14ac:dyDescent="0.2"/>
    <row r="48" spans="2:12"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sheetData>
  <sheetProtection sheet="1" objects="1" scenarios="1"/>
  <mergeCells count="1">
    <mergeCell ref="B4:L4"/>
  </mergeCell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3208eb9c-92d8-4bca-8786-5a20df24df72" origin="userSelected"/>
</file>

<file path=customXml/itemProps1.xml><?xml version="1.0" encoding="utf-8"?>
<ds:datastoreItem xmlns:ds="http://schemas.openxmlformats.org/officeDocument/2006/customXml" ds:itemID="{2C0A9D01-F454-4232-8916-DFB6D790B395}">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9</vt:i4>
      </vt:variant>
    </vt:vector>
  </HeadingPairs>
  <TitlesOfParts>
    <vt:vector size="23" baseType="lpstr">
      <vt:lpstr>Disclaimer</vt:lpstr>
      <vt:lpstr>Data for Website</vt:lpstr>
      <vt:lpstr>1) Claims Notified</vt:lpstr>
      <vt:lpstr>2) Nil Settled (NY)</vt:lpstr>
      <vt:lpstr>3) Nil Settled (SY)</vt:lpstr>
      <vt:lpstr>4) Settled At Cost (NY)</vt:lpstr>
      <vt:lpstr>5) Settled At Cost (SY)</vt:lpstr>
      <vt:lpstr>6) Incurred (NY)</vt:lpstr>
      <vt:lpstr>7) Paid on Settled (NY)</vt:lpstr>
      <vt:lpstr>8) Paid on Settled (SY)</vt:lpstr>
      <vt:lpstr>9) Average Age (NY)</vt:lpstr>
      <vt:lpstr>10) Mesothelioma info (NY)</vt:lpstr>
      <vt:lpstr>11) Mesothelioma info (SY)</vt:lpstr>
      <vt:lpstr>12) Immunotherapy</vt:lpstr>
      <vt:lpstr>'1) Claims Notified'!Print_Area</vt:lpstr>
      <vt:lpstr>'10) Mesothelioma info (NY)'!Print_Area</vt:lpstr>
      <vt:lpstr>'2) Nil Settled (NY)'!Print_Area</vt:lpstr>
      <vt:lpstr>'3) Nil Settled (SY)'!Print_Area</vt:lpstr>
      <vt:lpstr>'4) Settled At Cost (NY)'!Print_Area</vt:lpstr>
      <vt:lpstr>'5) Settled At Cost (SY)'!Print_Area</vt:lpstr>
      <vt:lpstr>'6) Incurred (NY)'!Print_Area</vt:lpstr>
      <vt:lpstr>'8) Paid on Settled (SY)'!Print_Area</vt:lpstr>
      <vt:lpstr>'9) Average Age (NY)'!Print_Area</vt:lpstr>
    </vt:vector>
  </TitlesOfParts>
  <Company>Norwich Union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Taylor</dc:creator>
  <cp:lastModifiedBy>Karen Watts</cp:lastModifiedBy>
  <cp:lastPrinted>2016-08-01T16:06:40Z</cp:lastPrinted>
  <dcterms:created xsi:type="dcterms:W3CDTF">2007-05-24T11:51:49Z</dcterms:created>
  <dcterms:modified xsi:type="dcterms:W3CDTF">2019-08-13T15:03:50Z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7d87a925-79c0-486c-afb3-d86e6f9d31f2</vt:lpwstr>
  </property>
  <property fmtid="{D5CDD505-2E9C-101B-9397-08002B2CF9AE}" pid="3" name="bjDocumentSecurityLabel">
    <vt:lpwstr>No Marking</vt:lpwstr>
  </property>
  <property fmtid="{D5CDD505-2E9C-101B-9397-08002B2CF9AE}" pid="4" name="bjSaver">
    <vt:lpwstr>wRV/r3RgYSqOXIn4z2MMOXnWST8qH3zI</vt:lpwstr>
  </property>
</Properties>
</file>