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Boards and Sub-Committees\G.I\Working Parties\GI Working Parties current\Uk Asbestos\2017\Q4 2017\"/>
    </mc:Choice>
  </mc:AlternateContent>
  <bookViews>
    <workbookView xWindow="480" yWindow="435" windowWidth="14880" windowHeight="7365" tabRatio="896"/>
  </bookViews>
  <sheets>
    <sheet name="Disclaimer" sheetId="77" r:id="rId1"/>
    <sheet name="Data for Website" sheetId="23" r:id="rId2"/>
    <sheet name="1) Claims Notified" sheetId="1" r:id="rId3"/>
    <sheet name="2) Nil Settled (NY)" sheetId="3" r:id="rId4"/>
    <sheet name="3) Nil Settled (SY)" sheetId="20" r:id="rId5"/>
    <sheet name="4) Settled At Cost (NY)" sheetId="4" r:id="rId6"/>
    <sheet name="5) Settled At Cost (SY)" sheetId="5" r:id="rId7"/>
    <sheet name="6) Incurred (NY)" sheetId="9" r:id="rId8"/>
    <sheet name="7) Paid on Settled (NY)" sheetId="63" r:id="rId9"/>
    <sheet name="8) Paid on Settled (SY)" sheetId="19" r:id="rId10"/>
    <sheet name="9) Average Age (NY)" sheetId="11" r:id="rId11"/>
    <sheet name="10) Mesothelioma info (NY)" sheetId="44" r:id="rId12"/>
  </sheets>
  <definedNames>
    <definedName name="MARKET_SHARE">'Data for Website'!$D$2</definedName>
    <definedName name="_xlnm.Print_Area" localSheetId="2">'1) Claims Notified'!$B$2:$O$34</definedName>
    <definedName name="_xlnm.Print_Area" localSheetId="11">'10) Mesothelioma info (NY)'!$B$2:$F$28</definedName>
    <definedName name="_xlnm.Print_Area" localSheetId="3">'2) Nil Settled (NY)'!$B$2:$M$34</definedName>
    <definedName name="_xlnm.Print_Area" localSheetId="4">'3) Nil Settled (SY)'!$B$2:$M$34</definedName>
    <definedName name="_xlnm.Print_Area" localSheetId="5">'4) Settled At Cost (NY)'!$B$2:$M$34</definedName>
    <definedName name="_xlnm.Print_Area" localSheetId="6">'5) Settled At Cost (SY)'!$B$2:$M$34</definedName>
    <definedName name="_xlnm.Print_Area" localSheetId="7">'6) Incurred (NY)'!$B$2:$M$35</definedName>
    <definedName name="_xlnm.Print_Area" localSheetId="9">'8) Paid on Settled (SY)'!$B$2:$M$35</definedName>
    <definedName name="_xlnm.Print_Area" localSheetId="10">'9) Average Age (NY)'!$B$2:$M$32</definedName>
  </definedNames>
  <calcPr calcId="152511"/>
</workbook>
</file>

<file path=xl/calcChain.xml><?xml version="1.0" encoding="utf-8"?>
<calcChain xmlns="http://schemas.openxmlformats.org/spreadsheetml/2006/main">
  <c r="AI6" i="23" l="1"/>
  <c r="AJ6" i="23"/>
  <c r="AK6" i="23"/>
  <c r="AL6" i="23"/>
  <c r="AM6" i="23"/>
  <c r="AI7" i="23"/>
  <c r="AJ7" i="23"/>
  <c r="AK7" i="23"/>
  <c r="AL7" i="23"/>
  <c r="AM7" i="23"/>
  <c r="AI8" i="23"/>
  <c r="AJ8" i="23"/>
  <c r="AK8" i="23"/>
  <c r="AL8" i="23"/>
  <c r="AM8" i="23"/>
  <c r="AI9" i="23"/>
  <c r="AJ9" i="23"/>
  <c r="AK9" i="23"/>
  <c r="AL9" i="23"/>
  <c r="AM9" i="23"/>
  <c r="AI10" i="23"/>
  <c r="AJ10" i="23"/>
  <c r="AK10" i="23"/>
  <c r="AL10" i="23"/>
  <c r="AM10" i="23"/>
  <c r="AI11" i="23"/>
  <c r="AJ11" i="23"/>
  <c r="AK11" i="23"/>
  <c r="AL11" i="23"/>
  <c r="AM11" i="23"/>
  <c r="AI12" i="23"/>
  <c r="AJ12" i="23"/>
  <c r="AK12" i="23"/>
  <c r="AL12" i="23"/>
  <c r="AM12" i="23"/>
  <c r="AI13" i="23"/>
  <c r="AJ13" i="23"/>
  <c r="AK13" i="23"/>
  <c r="AL13" i="23"/>
  <c r="AM13" i="23"/>
  <c r="AI14" i="23"/>
  <c r="AJ14" i="23"/>
  <c r="AK14" i="23"/>
  <c r="AL14" i="23"/>
  <c r="AM14" i="23"/>
  <c r="AI15" i="23"/>
  <c r="AJ15" i="23"/>
  <c r="AK15" i="23"/>
  <c r="AL15" i="23"/>
  <c r="AM15" i="23"/>
  <c r="AI16" i="23"/>
  <c r="AJ16" i="23"/>
  <c r="AK16" i="23"/>
  <c r="AL16" i="23"/>
  <c r="AM16" i="23"/>
  <c r="AI17" i="23"/>
  <c r="AJ17" i="23"/>
  <c r="AK17" i="23"/>
  <c r="AL17" i="23"/>
  <c r="AM17" i="23"/>
  <c r="AI18" i="23"/>
  <c r="AJ18" i="23"/>
  <c r="AK18" i="23"/>
  <c r="AL18" i="23"/>
  <c r="AM18" i="23"/>
  <c r="AI19" i="23"/>
  <c r="AJ19" i="23"/>
  <c r="AK19" i="23"/>
  <c r="AL19" i="23"/>
  <c r="AM19" i="23"/>
  <c r="AI20" i="23"/>
  <c r="AJ20" i="23"/>
  <c r="AK20" i="23"/>
  <c r="AL20" i="23"/>
  <c r="AM20" i="23"/>
  <c r="AI21" i="23"/>
  <c r="AJ21" i="23"/>
  <c r="AK21" i="23"/>
  <c r="AL21" i="23"/>
  <c r="AM21" i="23"/>
  <c r="AI22" i="23"/>
  <c r="AJ22" i="23"/>
  <c r="AK22" i="23"/>
  <c r="AL22" i="23"/>
  <c r="AM22" i="23"/>
  <c r="AI23" i="23"/>
  <c r="AJ23" i="23"/>
  <c r="AK23" i="23"/>
  <c r="AL23" i="23"/>
  <c r="AM23" i="23"/>
  <c r="AI24" i="23"/>
  <c r="AJ24" i="23"/>
  <c r="AK24" i="23"/>
  <c r="AL24" i="23"/>
  <c r="AM24" i="23"/>
  <c r="AJ5" i="23"/>
  <c r="AK5" i="23"/>
  <c r="AL5" i="23"/>
  <c r="AM5" i="23"/>
  <c r="AI5" i="23"/>
  <c r="AH5" i="23"/>
  <c r="AH6" i="23" s="1"/>
  <c r="AH7" i="23" s="1"/>
  <c r="AH8" i="23" s="1"/>
  <c r="AH9" i="23" s="1"/>
  <c r="AH10" i="23" s="1"/>
  <c r="AH11" i="23" s="1"/>
  <c r="AH12" i="23" s="1"/>
  <c r="AH13" i="23" s="1"/>
  <c r="AH14" i="23" s="1"/>
  <c r="AH15" i="23" s="1"/>
  <c r="AH16" i="23" s="1"/>
  <c r="AH17" i="23" s="1"/>
  <c r="AH18" i="23" s="1"/>
  <c r="AH19" i="23" s="1"/>
  <c r="AH20" i="23" s="1"/>
  <c r="AH21" i="23" s="1"/>
  <c r="AH22" i="23" s="1"/>
  <c r="AH23" i="23" s="1"/>
  <c r="AH24" i="23" s="1"/>
  <c r="J22" i="20" l="1"/>
  <c r="L22" i="20" s="1"/>
  <c r="J20" i="20"/>
  <c r="L20" i="20" s="1"/>
  <c r="J14" i="20"/>
  <c r="L14" i="20" s="1"/>
  <c r="J12" i="20"/>
  <c r="L12" i="20" s="1"/>
  <c r="J6" i="20"/>
  <c r="J17" i="4"/>
  <c r="L17" i="4" s="1"/>
  <c r="J13" i="4"/>
  <c r="L13" i="4" s="1"/>
  <c r="J11" i="4"/>
  <c r="L11" i="4" s="1"/>
  <c r="J9" i="4"/>
  <c r="L9" i="4" s="1"/>
  <c r="J15" i="9"/>
  <c r="L15" i="9" s="1"/>
  <c r="J13" i="9"/>
  <c r="L13" i="9" s="1"/>
  <c r="J11" i="9"/>
  <c r="L11" i="9" s="1"/>
  <c r="J7" i="9"/>
  <c r="L7" i="9" s="1"/>
  <c r="J12" i="63"/>
  <c r="L12" i="63" s="1"/>
  <c r="J10" i="63"/>
  <c r="L10" i="63" s="1"/>
  <c r="J23" i="19"/>
  <c r="L23" i="19" s="1"/>
  <c r="J17" i="19"/>
  <c r="L17" i="19" s="1"/>
  <c r="J15" i="19"/>
  <c r="L15" i="19" s="1"/>
  <c r="J13" i="19"/>
  <c r="L13" i="19" s="1"/>
  <c r="J9" i="19"/>
  <c r="L9" i="19" s="1"/>
  <c r="J7" i="19"/>
  <c r="L7" i="19" s="1"/>
  <c r="J20" i="3"/>
  <c r="L20" i="3" s="1"/>
  <c r="J12" i="3"/>
  <c r="L12" i="3" s="1"/>
  <c r="H25" i="20"/>
  <c r="J25" i="20" s="1"/>
  <c r="L25" i="20" s="1"/>
  <c r="H24" i="20"/>
  <c r="J24" i="20" s="1"/>
  <c r="L24" i="20" s="1"/>
  <c r="H23" i="20"/>
  <c r="J23" i="20" s="1"/>
  <c r="L23" i="20" s="1"/>
  <c r="H22" i="20"/>
  <c r="H21" i="20"/>
  <c r="J21" i="20" s="1"/>
  <c r="L21" i="20" s="1"/>
  <c r="H20" i="20"/>
  <c r="H19" i="20"/>
  <c r="J19" i="20" s="1"/>
  <c r="L19" i="20" s="1"/>
  <c r="H18" i="20"/>
  <c r="J18" i="20" s="1"/>
  <c r="L18" i="20" s="1"/>
  <c r="H17" i="20"/>
  <c r="J17" i="20" s="1"/>
  <c r="L17" i="20" s="1"/>
  <c r="H16" i="20"/>
  <c r="J16" i="20" s="1"/>
  <c r="L16" i="20" s="1"/>
  <c r="H15" i="20"/>
  <c r="J15" i="20" s="1"/>
  <c r="L15" i="20" s="1"/>
  <c r="H14" i="20"/>
  <c r="H13" i="20"/>
  <c r="J13" i="20" s="1"/>
  <c r="L13" i="20" s="1"/>
  <c r="H12" i="20"/>
  <c r="H11" i="20"/>
  <c r="J11" i="20" s="1"/>
  <c r="L11" i="20" s="1"/>
  <c r="H10" i="20"/>
  <c r="J10" i="20" s="1"/>
  <c r="L10" i="20" s="1"/>
  <c r="H9" i="20"/>
  <c r="J9" i="20" s="1"/>
  <c r="L9" i="20" s="1"/>
  <c r="H8" i="20"/>
  <c r="J8" i="20" s="1"/>
  <c r="L8" i="20" s="1"/>
  <c r="H7" i="20"/>
  <c r="J7" i="20" s="1"/>
  <c r="L7" i="20" s="1"/>
  <c r="H6" i="20"/>
  <c r="H25" i="4"/>
  <c r="J25" i="4" s="1"/>
  <c r="L25" i="4" s="1"/>
  <c r="H24" i="4"/>
  <c r="J24" i="4" s="1"/>
  <c r="L24" i="4" s="1"/>
  <c r="H23" i="4"/>
  <c r="J23" i="4" s="1"/>
  <c r="L23" i="4" s="1"/>
  <c r="H22" i="4"/>
  <c r="J22" i="4" s="1"/>
  <c r="L22" i="4" s="1"/>
  <c r="H21" i="4"/>
  <c r="J21" i="4" s="1"/>
  <c r="L21" i="4" s="1"/>
  <c r="H20" i="4"/>
  <c r="J20" i="4" s="1"/>
  <c r="L20" i="4" s="1"/>
  <c r="H19" i="4"/>
  <c r="J19" i="4" s="1"/>
  <c r="L19" i="4" s="1"/>
  <c r="H18" i="4"/>
  <c r="J18" i="4" s="1"/>
  <c r="L18" i="4" s="1"/>
  <c r="H17" i="4"/>
  <c r="H16" i="4"/>
  <c r="J16" i="4" s="1"/>
  <c r="L16" i="4" s="1"/>
  <c r="H15" i="4"/>
  <c r="J15" i="4" s="1"/>
  <c r="L15" i="4" s="1"/>
  <c r="H14" i="4"/>
  <c r="J14" i="4" s="1"/>
  <c r="L14" i="4" s="1"/>
  <c r="H13" i="4"/>
  <c r="H12" i="4"/>
  <c r="J12" i="4" s="1"/>
  <c r="L12" i="4" s="1"/>
  <c r="H11" i="4"/>
  <c r="H10" i="4"/>
  <c r="J10" i="4" s="1"/>
  <c r="L10" i="4" s="1"/>
  <c r="H9" i="4"/>
  <c r="H8" i="4"/>
  <c r="J8" i="4" s="1"/>
  <c r="L8" i="4" s="1"/>
  <c r="H7" i="4"/>
  <c r="J7" i="4" s="1"/>
  <c r="L7" i="4" s="1"/>
  <c r="H6" i="4"/>
  <c r="J6" i="4" s="1"/>
  <c r="H25" i="5"/>
  <c r="J25" i="5" s="1"/>
  <c r="L25" i="5" s="1"/>
  <c r="H24" i="5"/>
  <c r="J24" i="5" s="1"/>
  <c r="L24" i="5" s="1"/>
  <c r="H23" i="5"/>
  <c r="J23" i="5" s="1"/>
  <c r="L23" i="5" s="1"/>
  <c r="H22" i="5"/>
  <c r="J22" i="5" s="1"/>
  <c r="L22" i="5" s="1"/>
  <c r="H21" i="5"/>
  <c r="J21" i="5" s="1"/>
  <c r="L21" i="5" s="1"/>
  <c r="H20" i="5"/>
  <c r="J20" i="5" s="1"/>
  <c r="L20" i="5" s="1"/>
  <c r="H19" i="5"/>
  <c r="J19" i="5" s="1"/>
  <c r="L19" i="5" s="1"/>
  <c r="H18" i="5"/>
  <c r="J18" i="5" s="1"/>
  <c r="L18" i="5" s="1"/>
  <c r="H17" i="5"/>
  <c r="J17" i="5" s="1"/>
  <c r="L17" i="5" s="1"/>
  <c r="H16" i="5"/>
  <c r="J16" i="5" s="1"/>
  <c r="L16" i="5" s="1"/>
  <c r="H15" i="5"/>
  <c r="J15" i="5" s="1"/>
  <c r="L15" i="5" s="1"/>
  <c r="H14" i="5"/>
  <c r="J14" i="5" s="1"/>
  <c r="L14" i="5" s="1"/>
  <c r="H13" i="5"/>
  <c r="J13" i="5" s="1"/>
  <c r="L13" i="5" s="1"/>
  <c r="H12" i="5"/>
  <c r="J12" i="5" s="1"/>
  <c r="L12" i="5" s="1"/>
  <c r="H11" i="5"/>
  <c r="J11" i="5" s="1"/>
  <c r="L11" i="5" s="1"/>
  <c r="H10" i="5"/>
  <c r="J10" i="5" s="1"/>
  <c r="L10" i="5" s="1"/>
  <c r="H9" i="5"/>
  <c r="J9" i="5" s="1"/>
  <c r="L9" i="5" s="1"/>
  <c r="H8" i="5"/>
  <c r="J8" i="5" s="1"/>
  <c r="L8" i="5" s="1"/>
  <c r="H7" i="5"/>
  <c r="J7" i="5" s="1"/>
  <c r="L7" i="5" s="1"/>
  <c r="H6" i="5"/>
  <c r="J6" i="5" s="1"/>
  <c r="H25" i="9"/>
  <c r="J25" i="9" s="1"/>
  <c r="L25" i="9" s="1"/>
  <c r="H24" i="9"/>
  <c r="J24" i="9" s="1"/>
  <c r="L24" i="9" s="1"/>
  <c r="H23" i="9"/>
  <c r="J23" i="9" s="1"/>
  <c r="L23" i="9" s="1"/>
  <c r="H22" i="9"/>
  <c r="J22" i="9" s="1"/>
  <c r="L22" i="9" s="1"/>
  <c r="H21" i="9"/>
  <c r="J21" i="9" s="1"/>
  <c r="L21" i="9" s="1"/>
  <c r="H20" i="9"/>
  <c r="J20" i="9" s="1"/>
  <c r="L20" i="9" s="1"/>
  <c r="H19" i="9"/>
  <c r="J19" i="9" s="1"/>
  <c r="L19" i="9" s="1"/>
  <c r="H18" i="9"/>
  <c r="J18" i="9" s="1"/>
  <c r="L18" i="9" s="1"/>
  <c r="H17" i="9"/>
  <c r="J17" i="9" s="1"/>
  <c r="L17" i="9" s="1"/>
  <c r="H16" i="9"/>
  <c r="J16" i="9" s="1"/>
  <c r="L16" i="9" s="1"/>
  <c r="H15" i="9"/>
  <c r="H14" i="9"/>
  <c r="J14" i="9" s="1"/>
  <c r="L14" i="9" s="1"/>
  <c r="H13" i="9"/>
  <c r="H12" i="9"/>
  <c r="J12" i="9" s="1"/>
  <c r="L12" i="9" s="1"/>
  <c r="H11" i="9"/>
  <c r="H10" i="9"/>
  <c r="J10" i="9" s="1"/>
  <c r="L10" i="9" s="1"/>
  <c r="H9" i="9"/>
  <c r="J9" i="9" s="1"/>
  <c r="L9" i="9" s="1"/>
  <c r="H8" i="9"/>
  <c r="J8" i="9" s="1"/>
  <c r="L8" i="9" s="1"/>
  <c r="H7" i="9"/>
  <c r="H6" i="9"/>
  <c r="H26" i="9" s="1"/>
  <c r="H25" i="63"/>
  <c r="J25" i="63" s="1"/>
  <c r="L25" i="63" s="1"/>
  <c r="H24" i="63"/>
  <c r="J24" i="63" s="1"/>
  <c r="L24" i="63" s="1"/>
  <c r="H23" i="63"/>
  <c r="J23" i="63" s="1"/>
  <c r="L23" i="63" s="1"/>
  <c r="H22" i="63"/>
  <c r="J22" i="63" s="1"/>
  <c r="L22" i="63" s="1"/>
  <c r="H21" i="63"/>
  <c r="J21" i="63" s="1"/>
  <c r="L21" i="63" s="1"/>
  <c r="H20" i="63"/>
  <c r="J20" i="63" s="1"/>
  <c r="L20" i="63" s="1"/>
  <c r="H19" i="63"/>
  <c r="J19" i="63" s="1"/>
  <c r="L19" i="63" s="1"/>
  <c r="H18" i="63"/>
  <c r="J18" i="63" s="1"/>
  <c r="L18" i="63" s="1"/>
  <c r="H17" i="63"/>
  <c r="J17" i="63" s="1"/>
  <c r="L17" i="63" s="1"/>
  <c r="H16" i="63"/>
  <c r="J16" i="63" s="1"/>
  <c r="L16" i="63" s="1"/>
  <c r="H15" i="63"/>
  <c r="J15" i="63" s="1"/>
  <c r="L15" i="63" s="1"/>
  <c r="H14" i="63"/>
  <c r="J14" i="63" s="1"/>
  <c r="L14" i="63" s="1"/>
  <c r="H13" i="63"/>
  <c r="J13" i="63" s="1"/>
  <c r="L13" i="63" s="1"/>
  <c r="H12" i="63"/>
  <c r="H11" i="63"/>
  <c r="J11" i="63" s="1"/>
  <c r="L11" i="63" s="1"/>
  <c r="H10" i="63"/>
  <c r="H9" i="63"/>
  <c r="J9" i="63" s="1"/>
  <c r="L9" i="63" s="1"/>
  <c r="H8" i="63"/>
  <c r="J8" i="63" s="1"/>
  <c r="L8" i="63" s="1"/>
  <c r="H7" i="63"/>
  <c r="J7" i="63" s="1"/>
  <c r="L7" i="63" s="1"/>
  <c r="H6" i="63"/>
  <c r="J6" i="63" s="1"/>
  <c r="H25" i="19"/>
  <c r="J25" i="19" s="1"/>
  <c r="L25" i="19" s="1"/>
  <c r="H24" i="19"/>
  <c r="J24" i="19" s="1"/>
  <c r="L24" i="19" s="1"/>
  <c r="H23" i="19"/>
  <c r="H22" i="19"/>
  <c r="J22" i="19" s="1"/>
  <c r="L22" i="19" s="1"/>
  <c r="H21" i="19"/>
  <c r="J21" i="19" s="1"/>
  <c r="L21" i="19" s="1"/>
  <c r="H20" i="19"/>
  <c r="J20" i="19" s="1"/>
  <c r="L20" i="19" s="1"/>
  <c r="H19" i="19"/>
  <c r="J19" i="19" s="1"/>
  <c r="L19" i="19" s="1"/>
  <c r="H18" i="19"/>
  <c r="J18" i="19" s="1"/>
  <c r="L18" i="19" s="1"/>
  <c r="H17" i="19"/>
  <c r="H16" i="19"/>
  <c r="J16" i="19" s="1"/>
  <c r="L16" i="19" s="1"/>
  <c r="H15" i="19"/>
  <c r="H14" i="19"/>
  <c r="J14" i="19" s="1"/>
  <c r="L14" i="19" s="1"/>
  <c r="H13" i="19"/>
  <c r="H12" i="19"/>
  <c r="J12" i="19" s="1"/>
  <c r="L12" i="19" s="1"/>
  <c r="H11" i="19"/>
  <c r="J11" i="19" s="1"/>
  <c r="L11" i="19" s="1"/>
  <c r="H10" i="19"/>
  <c r="J10" i="19" s="1"/>
  <c r="L10" i="19" s="1"/>
  <c r="H9" i="19"/>
  <c r="H8" i="19"/>
  <c r="J8" i="19" s="1"/>
  <c r="L8" i="19" s="1"/>
  <c r="H7" i="19"/>
  <c r="H6" i="19"/>
  <c r="J6" i="19" s="1"/>
  <c r="H25" i="3"/>
  <c r="J25" i="3" s="1"/>
  <c r="L25" i="3" s="1"/>
  <c r="H24" i="3"/>
  <c r="J24" i="3" s="1"/>
  <c r="L24" i="3" s="1"/>
  <c r="H23" i="3"/>
  <c r="J23" i="3" s="1"/>
  <c r="L23" i="3" s="1"/>
  <c r="H22" i="3"/>
  <c r="J22" i="3" s="1"/>
  <c r="L22" i="3" s="1"/>
  <c r="H21" i="3"/>
  <c r="J21" i="3" s="1"/>
  <c r="L21" i="3" s="1"/>
  <c r="H20" i="3"/>
  <c r="H19" i="3"/>
  <c r="J19" i="3" s="1"/>
  <c r="L19" i="3" s="1"/>
  <c r="H18" i="3"/>
  <c r="J18" i="3" s="1"/>
  <c r="L18" i="3" s="1"/>
  <c r="H17" i="3"/>
  <c r="J17" i="3" s="1"/>
  <c r="L17" i="3" s="1"/>
  <c r="H16" i="3"/>
  <c r="J16" i="3" s="1"/>
  <c r="L16" i="3" s="1"/>
  <c r="H15" i="3"/>
  <c r="J15" i="3" s="1"/>
  <c r="L15" i="3" s="1"/>
  <c r="H14" i="3"/>
  <c r="J14" i="3" s="1"/>
  <c r="L14" i="3" s="1"/>
  <c r="H13" i="3"/>
  <c r="J13" i="3" s="1"/>
  <c r="L13" i="3" s="1"/>
  <c r="H12" i="3"/>
  <c r="H11" i="3"/>
  <c r="J11" i="3" s="1"/>
  <c r="L11" i="3" s="1"/>
  <c r="H10" i="3"/>
  <c r="J10" i="3" s="1"/>
  <c r="L10" i="3" s="1"/>
  <c r="H9" i="3"/>
  <c r="J9" i="3" s="1"/>
  <c r="L9" i="3" s="1"/>
  <c r="H8" i="3"/>
  <c r="J8" i="3" s="1"/>
  <c r="L8" i="3" s="1"/>
  <c r="H7" i="3"/>
  <c r="J7" i="3" s="1"/>
  <c r="L7" i="3" s="1"/>
  <c r="H6" i="3"/>
  <c r="H26" i="3" s="1"/>
  <c r="K26" i="20"/>
  <c r="I26" i="20"/>
  <c r="G26" i="20"/>
  <c r="F26" i="20"/>
  <c r="E26" i="20"/>
  <c r="D26" i="20"/>
  <c r="C26" i="20"/>
  <c r="K26" i="4"/>
  <c r="I26" i="4"/>
  <c r="G26" i="4"/>
  <c r="F26" i="4"/>
  <c r="E26" i="4"/>
  <c r="D26" i="4"/>
  <c r="C26" i="4"/>
  <c r="K26" i="5"/>
  <c r="I26" i="5"/>
  <c r="G26" i="5"/>
  <c r="F26" i="5"/>
  <c r="E26" i="5"/>
  <c r="D26" i="5"/>
  <c r="C26" i="5"/>
  <c r="K26" i="9"/>
  <c r="I26" i="9"/>
  <c r="G26" i="9"/>
  <c r="F26" i="9"/>
  <c r="E26" i="9"/>
  <c r="D26" i="9"/>
  <c r="C26" i="9"/>
  <c r="K26" i="63"/>
  <c r="I26" i="63"/>
  <c r="G26" i="63"/>
  <c r="F26" i="63"/>
  <c r="E26" i="63"/>
  <c r="D26" i="63"/>
  <c r="C26" i="63"/>
  <c r="K26" i="19"/>
  <c r="I26" i="19"/>
  <c r="G26" i="19"/>
  <c r="F26" i="19"/>
  <c r="E26" i="19"/>
  <c r="D26" i="19"/>
  <c r="C26" i="19"/>
  <c r="K26" i="3"/>
  <c r="I26" i="3"/>
  <c r="G26" i="3"/>
  <c r="F26" i="3"/>
  <c r="E26" i="3"/>
  <c r="D26" i="3"/>
  <c r="C26" i="3"/>
  <c r="H26" i="20" l="1"/>
  <c r="L6" i="63"/>
  <c r="L26" i="63" s="1"/>
  <c r="J26" i="63"/>
  <c r="J26" i="5"/>
  <c r="L6" i="5"/>
  <c r="L26" i="5" s="1"/>
  <c r="J26" i="20"/>
  <c r="J26" i="19"/>
  <c r="L6" i="19"/>
  <c r="L26" i="19" s="1"/>
  <c r="J26" i="4"/>
  <c r="L6" i="4"/>
  <c r="L26" i="4" s="1"/>
  <c r="J6" i="9"/>
  <c r="J6" i="3"/>
  <c r="H26" i="19"/>
  <c r="H26" i="63"/>
  <c r="H26" i="5"/>
  <c r="H26" i="4"/>
  <c r="L6" i="20"/>
  <c r="L26" i="20" s="1"/>
  <c r="J26" i="9" l="1"/>
  <c r="L6" i="9"/>
  <c r="L26" i="9" s="1"/>
  <c r="J26" i="3"/>
  <c r="L6" i="3"/>
  <c r="L26" i="3" s="1"/>
  <c r="J21" i="1" l="1"/>
  <c r="L21" i="1" s="1"/>
  <c r="H25" i="1"/>
  <c r="J25" i="1" s="1"/>
  <c r="L25" i="1" s="1"/>
  <c r="H24" i="1"/>
  <c r="J24" i="1" s="1"/>
  <c r="L24" i="1" s="1"/>
  <c r="H23" i="1"/>
  <c r="J23" i="1" s="1"/>
  <c r="L23" i="1" s="1"/>
  <c r="H22" i="1"/>
  <c r="J22" i="1" s="1"/>
  <c r="L22" i="1" s="1"/>
  <c r="H21" i="1"/>
  <c r="H20" i="1"/>
  <c r="J20" i="1" s="1"/>
  <c r="L20" i="1" s="1"/>
  <c r="H19" i="1"/>
  <c r="J19" i="1" s="1"/>
  <c r="L19" i="1" s="1"/>
  <c r="H18" i="1"/>
  <c r="J18" i="1" s="1"/>
  <c r="L18" i="1" s="1"/>
  <c r="H17" i="1"/>
  <c r="J17" i="1" s="1"/>
  <c r="L17" i="1" s="1"/>
  <c r="H16" i="1"/>
  <c r="J16" i="1" s="1"/>
  <c r="L16" i="1" s="1"/>
  <c r="H15" i="1"/>
  <c r="J15" i="1" s="1"/>
  <c r="L15" i="1" s="1"/>
  <c r="H14" i="1"/>
  <c r="J14" i="1" s="1"/>
  <c r="L14" i="1" s="1"/>
  <c r="H13" i="1"/>
  <c r="J13" i="1" s="1"/>
  <c r="L13" i="1" s="1"/>
  <c r="H12" i="1"/>
  <c r="J12" i="1" s="1"/>
  <c r="L12" i="1" s="1"/>
  <c r="H11" i="1"/>
  <c r="J11" i="1" s="1"/>
  <c r="L11" i="1" s="1"/>
  <c r="H10" i="1"/>
  <c r="J10" i="1" s="1"/>
  <c r="L10" i="1" s="1"/>
  <c r="H9" i="1"/>
  <c r="J9" i="1" s="1"/>
  <c r="L9" i="1" s="1"/>
  <c r="H8" i="1"/>
  <c r="J8" i="1" s="1"/>
  <c r="L8" i="1" s="1"/>
  <c r="H7" i="1"/>
  <c r="J7" i="1" s="1"/>
  <c r="L7" i="1" s="1"/>
  <c r="H6" i="1"/>
  <c r="J6" i="1" s="1"/>
  <c r="K26" i="1"/>
  <c r="I26" i="1"/>
  <c r="G26" i="1"/>
  <c r="F26" i="1"/>
  <c r="E26" i="1"/>
  <c r="D26" i="1"/>
  <c r="C26" i="1"/>
  <c r="J26" i="1" l="1"/>
  <c r="L6" i="1"/>
  <c r="L26" i="1" s="1"/>
  <c r="H26" i="1"/>
  <c r="T25" i="44" l="1"/>
  <c r="T24" i="44"/>
  <c r="T23" i="44"/>
  <c r="T22" i="44"/>
  <c r="T21" i="44"/>
  <c r="T20" i="44"/>
  <c r="T19" i="44"/>
  <c r="T18" i="44"/>
  <c r="T17" i="44"/>
  <c r="T16" i="44"/>
  <c r="T15" i="44"/>
  <c r="T14" i="44"/>
  <c r="T13" i="44"/>
  <c r="T12" i="44"/>
  <c r="T11" i="44"/>
  <c r="T10" i="44"/>
  <c r="T9" i="44"/>
  <c r="T8" i="44"/>
  <c r="T7" i="44"/>
  <c r="T6" i="44"/>
  <c r="U26" i="44"/>
  <c r="T26" i="44" s="1"/>
  <c r="U25" i="44"/>
  <c r="U24" i="44"/>
  <c r="U23" i="44"/>
  <c r="U22" i="44"/>
  <c r="U21" i="44"/>
  <c r="U20" i="44"/>
  <c r="U19" i="44"/>
  <c r="U18" i="44"/>
  <c r="U17" i="44"/>
  <c r="U16" i="44"/>
  <c r="U15" i="44"/>
  <c r="U14" i="44"/>
  <c r="U13" i="44"/>
  <c r="U12" i="44"/>
  <c r="U11" i="44"/>
  <c r="U10" i="44"/>
  <c r="U9" i="44"/>
  <c r="U8" i="44"/>
  <c r="U7" i="44"/>
  <c r="U6" i="44"/>
  <c r="O26" i="44"/>
  <c r="O25" i="44"/>
  <c r="O24" i="44"/>
  <c r="O23" i="44"/>
  <c r="O22" i="44"/>
  <c r="O21" i="44"/>
  <c r="O20" i="44"/>
  <c r="O19" i="44"/>
  <c r="O18" i="44"/>
  <c r="O17" i="44"/>
  <c r="O16" i="44"/>
  <c r="O15" i="44"/>
  <c r="O14" i="44"/>
  <c r="O13" i="44"/>
  <c r="O12" i="44"/>
  <c r="O11" i="44"/>
  <c r="O10" i="44"/>
  <c r="O9" i="44"/>
  <c r="O8" i="44"/>
  <c r="O7" i="44"/>
  <c r="O6" i="44"/>
  <c r="N26" i="44"/>
  <c r="M26" i="44"/>
  <c r="L26" i="44"/>
  <c r="H26" i="44"/>
  <c r="G26" i="44"/>
  <c r="I26" i="44"/>
  <c r="I25" i="44"/>
  <c r="I24" i="44"/>
  <c r="I23" i="44"/>
  <c r="I22" i="44"/>
  <c r="I21" i="44"/>
  <c r="I20" i="44"/>
  <c r="I19" i="44"/>
  <c r="I18" i="44"/>
  <c r="I17" i="44"/>
  <c r="I16" i="44"/>
  <c r="I15" i="44"/>
  <c r="I14" i="44"/>
  <c r="I13" i="44"/>
  <c r="I12" i="44"/>
  <c r="I11" i="44"/>
  <c r="I10" i="44"/>
  <c r="I9" i="44"/>
  <c r="I8" i="44"/>
  <c r="I7" i="44"/>
  <c r="I6" i="44"/>
  <c r="E26" i="44"/>
  <c r="E25" i="44"/>
  <c r="E24" i="44"/>
  <c r="E23" i="44"/>
  <c r="E22" i="44"/>
  <c r="E21" i="44"/>
  <c r="E20" i="44"/>
  <c r="E19" i="44"/>
  <c r="E18" i="44"/>
  <c r="E17" i="44"/>
  <c r="E16" i="44"/>
  <c r="E15" i="44"/>
  <c r="E14" i="44"/>
  <c r="E13" i="44"/>
  <c r="E12" i="44"/>
  <c r="E11" i="44"/>
  <c r="E10" i="44"/>
  <c r="E9" i="44"/>
  <c r="E8" i="44"/>
  <c r="E7" i="44"/>
  <c r="E6" i="44"/>
  <c r="D26" i="44"/>
  <c r="C26" i="44"/>
  <c r="P25" i="44"/>
  <c r="P24" i="44"/>
  <c r="P23" i="44"/>
  <c r="P22" i="44"/>
  <c r="P21" i="44"/>
  <c r="P20" i="44"/>
  <c r="P19" i="44"/>
  <c r="P18" i="44"/>
  <c r="P17" i="44"/>
  <c r="P16" i="44"/>
  <c r="P15" i="44"/>
  <c r="P14" i="44"/>
  <c r="P13" i="44"/>
  <c r="P12" i="44"/>
  <c r="P11" i="44"/>
  <c r="P10" i="44"/>
  <c r="P9" i="44"/>
  <c r="P8" i="44"/>
  <c r="P7" i="44"/>
  <c r="P6" i="44"/>
  <c r="P26" i="44" s="1"/>
  <c r="J25" i="44"/>
  <c r="J24" i="44"/>
  <c r="J23" i="44"/>
  <c r="J22" i="44"/>
  <c r="J21" i="44"/>
  <c r="J20" i="44"/>
  <c r="J19" i="44"/>
  <c r="J18" i="44"/>
  <c r="J17" i="44"/>
  <c r="J16" i="44"/>
  <c r="J15" i="44"/>
  <c r="J14" i="44"/>
  <c r="J13" i="44"/>
  <c r="J12" i="44"/>
  <c r="J11" i="44"/>
  <c r="J10" i="44"/>
  <c r="J9" i="44"/>
  <c r="J8" i="44"/>
  <c r="J7" i="44"/>
  <c r="J6" i="44"/>
  <c r="J26" i="44" s="1"/>
  <c r="F25" i="44"/>
  <c r="F24" i="44"/>
  <c r="F23" i="44"/>
  <c r="F22" i="44"/>
  <c r="F21" i="44"/>
  <c r="F20" i="44"/>
  <c r="F19" i="44"/>
  <c r="F18" i="44"/>
  <c r="F17" i="44"/>
  <c r="F16" i="44"/>
  <c r="F15" i="44"/>
  <c r="F14" i="44"/>
  <c r="F13" i="44"/>
  <c r="F12" i="44"/>
  <c r="F11" i="44"/>
  <c r="F10" i="44"/>
  <c r="F9" i="44"/>
  <c r="F8" i="44"/>
  <c r="F7" i="44"/>
  <c r="F6" i="44"/>
  <c r="F26" i="44" l="1"/>
  <c r="D26" i="11" l="1"/>
  <c r="D6" i="11"/>
  <c r="L26" i="11" l="1"/>
  <c r="K26" i="11"/>
  <c r="J26" i="11"/>
  <c r="I26" i="11"/>
  <c r="H26" i="11"/>
  <c r="G26" i="11"/>
  <c r="F26" i="11"/>
  <c r="E26" i="11"/>
  <c r="O74" i="23" l="1"/>
  <c r="O73" i="23"/>
  <c r="O72" i="23"/>
  <c r="O71" i="23"/>
  <c r="O70" i="23"/>
  <c r="O69" i="23"/>
  <c r="O68" i="23"/>
  <c r="O67" i="23"/>
  <c r="O66" i="23"/>
  <c r="O65" i="23"/>
  <c r="O64" i="23"/>
  <c r="O63" i="23"/>
  <c r="O62" i="23"/>
  <c r="O61" i="23"/>
  <c r="O60" i="23"/>
  <c r="O59" i="23"/>
  <c r="O58" i="23"/>
  <c r="O57" i="23"/>
  <c r="O56" i="23"/>
  <c r="O55" i="23"/>
  <c r="N74" i="23"/>
  <c r="M74" i="23"/>
  <c r="L74" i="23"/>
  <c r="K74" i="23"/>
  <c r="N73" i="23"/>
  <c r="M73" i="23"/>
  <c r="L73" i="23"/>
  <c r="K73" i="23"/>
  <c r="N72" i="23"/>
  <c r="M72" i="23"/>
  <c r="L72" i="23"/>
  <c r="K72" i="23"/>
  <c r="N71" i="23"/>
  <c r="M71" i="23"/>
  <c r="L71" i="23"/>
  <c r="K71" i="23"/>
  <c r="N70" i="23"/>
  <c r="M70" i="23"/>
  <c r="L70" i="23"/>
  <c r="K70" i="23"/>
  <c r="N69" i="23"/>
  <c r="M69" i="23"/>
  <c r="L69" i="23"/>
  <c r="K69" i="23"/>
  <c r="N68" i="23"/>
  <c r="M68" i="23"/>
  <c r="L68" i="23"/>
  <c r="K68" i="23"/>
  <c r="N67" i="23"/>
  <c r="M67" i="23"/>
  <c r="L67" i="23"/>
  <c r="K67" i="23"/>
  <c r="N66" i="23"/>
  <c r="M66" i="23"/>
  <c r="L66" i="23"/>
  <c r="K66" i="23"/>
  <c r="N65" i="23"/>
  <c r="M65" i="23"/>
  <c r="L65" i="23"/>
  <c r="K65" i="23"/>
  <c r="N64" i="23"/>
  <c r="M64" i="23"/>
  <c r="L64" i="23"/>
  <c r="K64" i="23"/>
  <c r="N63" i="23"/>
  <c r="M63" i="23"/>
  <c r="L63" i="23"/>
  <c r="K63" i="23"/>
  <c r="N62" i="23"/>
  <c r="M62" i="23"/>
  <c r="L62" i="23"/>
  <c r="K62" i="23"/>
  <c r="N61" i="23"/>
  <c r="M61" i="23"/>
  <c r="L61" i="23"/>
  <c r="K61" i="23"/>
  <c r="N60" i="23"/>
  <c r="M60" i="23"/>
  <c r="L60" i="23"/>
  <c r="K60" i="23"/>
  <c r="N59" i="23"/>
  <c r="M59" i="23"/>
  <c r="L59" i="23"/>
  <c r="K59" i="23"/>
  <c r="N58" i="23"/>
  <c r="M58" i="23"/>
  <c r="L58" i="23"/>
  <c r="K58" i="23"/>
  <c r="N57" i="23"/>
  <c r="M57" i="23"/>
  <c r="L57" i="23"/>
  <c r="K57" i="23"/>
  <c r="N56" i="23"/>
  <c r="M56" i="23"/>
  <c r="L56" i="23"/>
  <c r="K56" i="23"/>
  <c r="N55" i="23"/>
  <c r="M55" i="23"/>
  <c r="L55" i="23"/>
  <c r="K55" i="23"/>
  <c r="G74" i="23"/>
  <c r="G73" i="23"/>
  <c r="G72" i="23"/>
  <c r="G71" i="23"/>
  <c r="G70" i="23"/>
  <c r="G69" i="23"/>
  <c r="G68" i="23"/>
  <c r="G67" i="23"/>
  <c r="G66" i="23"/>
  <c r="G65" i="23"/>
  <c r="G64" i="23"/>
  <c r="G63" i="23"/>
  <c r="G62" i="23"/>
  <c r="G61" i="23"/>
  <c r="G60" i="23"/>
  <c r="G59" i="23"/>
  <c r="G58" i="23"/>
  <c r="G57" i="23"/>
  <c r="G56" i="23"/>
  <c r="G55" i="23"/>
  <c r="F74" i="23"/>
  <c r="E74" i="23"/>
  <c r="D74" i="23"/>
  <c r="C74" i="23"/>
  <c r="F73" i="23"/>
  <c r="E73" i="23"/>
  <c r="D73" i="23"/>
  <c r="C73" i="23"/>
  <c r="F72" i="23"/>
  <c r="E72" i="23"/>
  <c r="D72" i="23"/>
  <c r="C72" i="23"/>
  <c r="F71" i="23"/>
  <c r="E71" i="23"/>
  <c r="D71" i="23"/>
  <c r="C71" i="23"/>
  <c r="F70" i="23"/>
  <c r="E70" i="23"/>
  <c r="D70" i="23"/>
  <c r="C70" i="23"/>
  <c r="F69" i="23"/>
  <c r="E69" i="23"/>
  <c r="D69" i="23"/>
  <c r="C69" i="23"/>
  <c r="F68" i="23"/>
  <c r="E68" i="23"/>
  <c r="D68" i="23"/>
  <c r="C68" i="23"/>
  <c r="F67" i="23"/>
  <c r="E67" i="23"/>
  <c r="D67" i="23"/>
  <c r="C67" i="23"/>
  <c r="F66" i="23"/>
  <c r="E66" i="23"/>
  <c r="D66" i="23"/>
  <c r="C66" i="23"/>
  <c r="F65" i="23"/>
  <c r="E65" i="23"/>
  <c r="D65" i="23"/>
  <c r="C65" i="23"/>
  <c r="F64" i="23"/>
  <c r="E64" i="23"/>
  <c r="D64" i="23"/>
  <c r="C64" i="23"/>
  <c r="F63" i="23"/>
  <c r="E63" i="23"/>
  <c r="D63" i="23"/>
  <c r="C63" i="23"/>
  <c r="F62" i="23"/>
  <c r="E62" i="23"/>
  <c r="D62" i="23"/>
  <c r="C62" i="23"/>
  <c r="F61" i="23"/>
  <c r="E61" i="23"/>
  <c r="D61" i="23"/>
  <c r="C61" i="23"/>
  <c r="F60" i="23"/>
  <c r="E60" i="23"/>
  <c r="D60" i="23"/>
  <c r="C60" i="23"/>
  <c r="F59" i="23"/>
  <c r="E59" i="23"/>
  <c r="D59" i="23"/>
  <c r="C59" i="23"/>
  <c r="F58" i="23"/>
  <c r="E58" i="23"/>
  <c r="D58" i="23"/>
  <c r="C58" i="23"/>
  <c r="F57" i="23"/>
  <c r="E57" i="23"/>
  <c r="D57" i="23"/>
  <c r="C57" i="23"/>
  <c r="F56" i="23"/>
  <c r="E56" i="23"/>
  <c r="D56" i="23"/>
  <c r="C56" i="23"/>
  <c r="F55" i="23"/>
  <c r="E55" i="23"/>
  <c r="D55" i="23"/>
  <c r="C55" i="23"/>
  <c r="J55" i="23"/>
  <c r="J56" i="23" s="1"/>
  <c r="J57" i="23" s="1"/>
  <c r="J58" i="23" s="1"/>
  <c r="J59" i="23" s="1"/>
  <c r="J60" i="23" s="1"/>
  <c r="J61" i="23" s="1"/>
  <c r="J62" i="23" s="1"/>
  <c r="J63" i="23" s="1"/>
  <c r="J64" i="23" s="1"/>
  <c r="J65" i="23" s="1"/>
  <c r="J66" i="23" s="1"/>
  <c r="J67" i="23" s="1"/>
  <c r="J68" i="23" s="1"/>
  <c r="J69" i="23" s="1"/>
  <c r="J70" i="23" s="1"/>
  <c r="J71" i="23" s="1"/>
  <c r="J72" i="23" s="1"/>
  <c r="J73" i="23" s="1"/>
  <c r="J74" i="23" s="1"/>
  <c r="B55" i="23"/>
  <c r="B56" i="23" s="1"/>
  <c r="B57" i="23" s="1"/>
  <c r="B58" i="23" s="1"/>
  <c r="B59" i="23" s="1"/>
  <c r="B60" i="23" s="1"/>
  <c r="B61" i="23" s="1"/>
  <c r="B62" i="23" s="1"/>
  <c r="B63" i="23" s="1"/>
  <c r="B64" i="23" s="1"/>
  <c r="B65" i="23" s="1"/>
  <c r="B66" i="23" s="1"/>
  <c r="B67" i="23" s="1"/>
  <c r="B68" i="23" s="1"/>
  <c r="B69" i="23" s="1"/>
  <c r="B70" i="23" s="1"/>
  <c r="B71" i="23" s="1"/>
  <c r="B72" i="23" s="1"/>
  <c r="B73" i="23" s="1"/>
  <c r="B74" i="23" s="1"/>
  <c r="C26" i="11" l="1"/>
  <c r="B6" i="4"/>
  <c r="B6" i="5"/>
  <c r="B6" i="9"/>
  <c r="B6" i="63"/>
  <c r="B6" i="19"/>
  <c r="B6" i="11"/>
  <c r="B6" i="44"/>
  <c r="B6" i="20"/>
  <c r="B6" i="3"/>
  <c r="B101" i="23" l="1"/>
  <c r="B7" i="1" l="1"/>
  <c r="B8" i="1" l="1"/>
  <c r="B7" i="4"/>
  <c r="B7" i="19"/>
  <c r="B7" i="9"/>
  <c r="B7" i="44"/>
  <c r="B7" i="3"/>
  <c r="B7" i="20"/>
  <c r="B7" i="5"/>
  <c r="B7" i="63"/>
  <c r="B7" i="11"/>
  <c r="AH30" i="23"/>
  <c r="AH31" i="23" s="1"/>
  <c r="AH32" i="23" s="1"/>
  <c r="AH33" i="23" s="1"/>
  <c r="AH34" i="23" s="1"/>
  <c r="AH35" i="23" s="1"/>
  <c r="AH36" i="23" s="1"/>
  <c r="AH37" i="23" s="1"/>
  <c r="AH38" i="23" s="1"/>
  <c r="AH39" i="23" s="1"/>
  <c r="AH40" i="23" s="1"/>
  <c r="AH41" i="23" s="1"/>
  <c r="AH42" i="23" s="1"/>
  <c r="AH43" i="23" s="1"/>
  <c r="AH44" i="23" s="1"/>
  <c r="AH45" i="23" s="1"/>
  <c r="AH46" i="23" s="1"/>
  <c r="AH47" i="23" s="1"/>
  <c r="AH48" i="23" s="1"/>
  <c r="AH49" i="23" s="1"/>
  <c r="Z30" i="23"/>
  <c r="Z31" i="23" s="1"/>
  <c r="Z32" i="23" s="1"/>
  <c r="Z33" i="23" s="1"/>
  <c r="Z34" i="23" s="1"/>
  <c r="Z35" i="23" s="1"/>
  <c r="Z36" i="23" s="1"/>
  <c r="Z37" i="23" s="1"/>
  <c r="Z38" i="23" s="1"/>
  <c r="Z39" i="23" s="1"/>
  <c r="Z40" i="23" s="1"/>
  <c r="Z41" i="23" s="1"/>
  <c r="Z42" i="23" s="1"/>
  <c r="Z43" i="23" s="1"/>
  <c r="Z44" i="23" s="1"/>
  <c r="Z45" i="23" s="1"/>
  <c r="Z46" i="23" s="1"/>
  <c r="Z47" i="23" s="1"/>
  <c r="Z48" i="23" s="1"/>
  <c r="Z49" i="23" s="1"/>
  <c r="R30" i="23"/>
  <c r="R31" i="23" s="1"/>
  <c r="R32" i="23" s="1"/>
  <c r="R33" i="23" s="1"/>
  <c r="R34" i="23" s="1"/>
  <c r="R35" i="23" s="1"/>
  <c r="R36" i="23" s="1"/>
  <c r="R37" i="23" s="1"/>
  <c r="R38" i="23" s="1"/>
  <c r="R39" i="23" s="1"/>
  <c r="R40" i="23" s="1"/>
  <c r="R41" i="23" s="1"/>
  <c r="R42" i="23" s="1"/>
  <c r="R43" i="23" s="1"/>
  <c r="R44" i="23" s="1"/>
  <c r="R45" i="23" s="1"/>
  <c r="R46" i="23" s="1"/>
  <c r="R47" i="23" s="1"/>
  <c r="R48" i="23" s="1"/>
  <c r="R49" i="23" s="1"/>
  <c r="J30" i="23"/>
  <c r="J31" i="23" s="1"/>
  <c r="J32" i="23" s="1"/>
  <c r="J33" i="23" s="1"/>
  <c r="J34" i="23" s="1"/>
  <c r="J35" i="23" s="1"/>
  <c r="J36" i="23" s="1"/>
  <c r="J37" i="23" s="1"/>
  <c r="J38" i="23" s="1"/>
  <c r="J39" i="23" s="1"/>
  <c r="J40" i="23" s="1"/>
  <c r="J41" i="23" s="1"/>
  <c r="J42" i="23" s="1"/>
  <c r="J43" i="23" s="1"/>
  <c r="J44" i="23" s="1"/>
  <c r="J45" i="23" s="1"/>
  <c r="J46" i="23" s="1"/>
  <c r="J47" i="23" s="1"/>
  <c r="J48" i="23" s="1"/>
  <c r="J49" i="23" s="1"/>
  <c r="B9" i="1" l="1"/>
  <c r="B8" i="4"/>
  <c r="B8" i="9"/>
  <c r="B8" i="19"/>
  <c r="B8" i="44"/>
  <c r="B8" i="3"/>
  <c r="B8" i="5"/>
  <c r="B8" i="63"/>
  <c r="B8" i="11"/>
  <c r="B8" i="20"/>
  <c r="R80" i="23"/>
  <c r="J80" i="23"/>
  <c r="B80" i="23"/>
  <c r="B81" i="23" s="1"/>
  <c r="B82" i="23" s="1"/>
  <c r="B83" i="23" s="1"/>
  <c r="B84" i="23" s="1"/>
  <c r="B85" i="23" s="1"/>
  <c r="B86" i="23" s="1"/>
  <c r="B87" i="23" s="1"/>
  <c r="B88" i="23" s="1"/>
  <c r="B89" i="23" s="1"/>
  <c r="B90" i="23" s="1"/>
  <c r="B91" i="23" s="1"/>
  <c r="B92" i="23" s="1"/>
  <c r="B93" i="23" s="1"/>
  <c r="B94" i="23" s="1"/>
  <c r="B95" i="23" s="1"/>
  <c r="B96" i="23" s="1"/>
  <c r="B97" i="23" s="1"/>
  <c r="B98" i="23" s="1"/>
  <c r="B99" i="23" s="1"/>
  <c r="B30" i="23"/>
  <c r="B31" i="23" s="1"/>
  <c r="B32" i="23" s="1"/>
  <c r="B33" i="23" s="1"/>
  <c r="B34" i="23" s="1"/>
  <c r="B35" i="23" s="1"/>
  <c r="B36" i="23" s="1"/>
  <c r="B37" i="23" s="1"/>
  <c r="B38" i="23" s="1"/>
  <c r="B39" i="23" s="1"/>
  <c r="B40" i="23" s="1"/>
  <c r="B41" i="23" s="1"/>
  <c r="B42" i="23" s="1"/>
  <c r="B43" i="23" s="1"/>
  <c r="B44" i="23" s="1"/>
  <c r="B45" i="23" s="1"/>
  <c r="B46" i="23" s="1"/>
  <c r="B47" i="23" s="1"/>
  <c r="B48" i="23" s="1"/>
  <c r="B49" i="23" s="1"/>
  <c r="R81" i="23"/>
  <c r="R82" i="23" s="1"/>
  <c r="R83" i="23" s="1"/>
  <c r="R84" i="23" s="1"/>
  <c r="R85" i="23" s="1"/>
  <c r="R86" i="23" s="1"/>
  <c r="R87" i="23" s="1"/>
  <c r="R88" i="23" s="1"/>
  <c r="R89" i="23" s="1"/>
  <c r="R90" i="23" s="1"/>
  <c r="R91" i="23" s="1"/>
  <c r="R92" i="23" s="1"/>
  <c r="R93" i="23" s="1"/>
  <c r="R94" i="23" s="1"/>
  <c r="R95" i="23" s="1"/>
  <c r="R96" i="23" s="1"/>
  <c r="R97" i="23" s="1"/>
  <c r="R98" i="23" s="1"/>
  <c r="R99" i="23" s="1"/>
  <c r="J81" i="23"/>
  <c r="J82" i="23" s="1"/>
  <c r="J83" i="23" s="1"/>
  <c r="J84" i="23" s="1"/>
  <c r="J85" i="23" s="1"/>
  <c r="J86" i="23" s="1"/>
  <c r="J87" i="23" s="1"/>
  <c r="J88" i="23" s="1"/>
  <c r="J89" i="23" s="1"/>
  <c r="J90" i="23" s="1"/>
  <c r="J91" i="23" s="1"/>
  <c r="J92" i="23" s="1"/>
  <c r="J93" i="23" s="1"/>
  <c r="J94" i="23" s="1"/>
  <c r="J95" i="23" s="1"/>
  <c r="J96" i="23" s="1"/>
  <c r="J97" i="23" s="1"/>
  <c r="J98" i="23" s="1"/>
  <c r="J99" i="23" s="1"/>
  <c r="J5" i="23"/>
  <c r="J6" i="23" s="1"/>
  <c r="J7" i="23" s="1"/>
  <c r="J8" i="23" s="1"/>
  <c r="J9" i="23" s="1"/>
  <c r="J10" i="23" s="1"/>
  <c r="J11" i="23" s="1"/>
  <c r="J12" i="23" s="1"/>
  <c r="J13" i="23" s="1"/>
  <c r="J14" i="23" s="1"/>
  <c r="J15" i="23" s="1"/>
  <c r="J16" i="23" s="1"/>
  <c r="J17" i="23" s="1"/>
  <c r="J18" i="23" s="1"/>
  <c r="J19" i="23" s="1"/>
  <c r="J20" i="23" s="1"/>
  <c r="J21" i="23" s="1"/>
  <c r="J22" i="23" s="1"/>
  <c r="J23" i="23" s="1"/>
  <c r="J24" i="23" s="1"/>
  <c r="B6" i="23"/>
  <c r="B7" i="23" s="1"/>
  <c r="B8" i="23" s="1"/>
  <c r="B9" i="23" s="1"/>
  <c r="B10" i="23" s="1"/>
  <c r="B11" i="23" s="1"/>
  <c r="B12" i="23" s="1"/>
  <c r="B13" i="23" s="1"/>
  <c r="B14" i="23" s="1"/>
  <c r="B15" i="23" s="1"/>
  <c r="B16" i="23" s="1"/>
  <c r="B17" i="23" s="1"/>
  <c r="B18" i="23" s="1"/>
  <c r="B19" i="23" s="1"/>
  <c r="B20" i="23" s="1"/>
  <c r="B21" i="23" s="1"/>
  <c r="B22" i="23" s="1"/>
  <c r="B23" i="23" s="1"/>
  <c r="B24" i="23" s="1"/>
  <c r="B10" i="1" l="1"/>
  <c r="B9" i="4"/>
  <c r="B9" i="9"/>
  <c r="B9" i="19"/>
  <c r="B9" i="44"/>
  <c r="B9" i="3"/>
  <c r="B9" i="5"/>
  <c r="B9" i="63"/>
  <c r="B9" i="11"/>
  <c r="B9" i="20"/>
  <c r="W99" i="23"/>
  <c r="V98" i="23"/>
  <c r="U97" i="23"/>
  <c r="T96" i="23"/>
  <c r="V94" i="23"/>
  <c r="U93" i="23"/>
  <c r="T92" i="23"/>
  <c r="W91" i="23"/>
  <c r="V90" i="23"/>
  <c r="U89" i="23"/>
  <c r="T88" i="23"/>
  <c r="W87" i="23"/>
  <c r="V86" i="23"/>
  <c r="U85" i="23"/>
  <c r="T84" i="23"/>
  <c r="W83" i="23"/>
  <c r="V82" i="23"/>
  <c r="U81" i="23"/>
  <c r="B11" i="1" l="1"/>
  <c r="B10" i="20"/>
  <c r="B10" i="63"/>
  <c r="B10" i="11"/>
  <c r="B10" i="4"/>
  <c r="B10" i="5"/>
  <c r="B10" i="44"/>
  <c r="B10" i="3"/>
  <c r="B10" i="9"/>
  <c r="B10" i="19"/>
  <c r="N5" i="23"/>
  <c r="M12" i="23"/>
  <c r="O15" i="23"/>
  <c r="K18" i="23"/>
  <c r="O23" i="23"/>
  <c r="L15" i="23"/>
  <c r="N17" i="23"/>
  <c r="O19" i="23"/>
  <c r="K6" i="23"/>
  <c r="L7" i="23"/>
  <c r="L6" i="23"/>
  <c r="N22" i="23"/>
  <c r="M15" i="23"/>
  <c r="M22" i="23"/>
  <c r="O10" i="23"/>
  <c r="L22" i="23"/>
  <c r="AL31" i="23"/>
  <c r="AM32" i="23"/>
  <c r="AJ33" i="23"/>
  <c r="AK34" i="23"/>
  <c r="AL35" i="23"/>
  <c r="AM36" i="23"/>
  <c r="AJ37" i="23"/>
  <c r="AK38" i="23"/>
  <c r="AL39" i="23"/>
  <c r="AM40" i="23"/>
  <c r="AJ41" i="23"/>
  <c r="AK42" i="23"/>
  <c r="AL43" i="23"/>
  <c r="AM44" i="23"/>
  <c r="AJ45" i="23"/>
  <c r="AK46" i="23"/>
  <c r="AL47" i="23"/>
  <c r="AM48" i="23"/>
  <c r="AJ49" i="23"/>
  <c r="N13" i="23"/>
  <c r="M20" i="23"/>
  <c r="M5" i="23"/>
  <c r="L11" i="23"/>
  <c r="AK31" i="23"/>
  <c r="AL32" i="23"/>
  <c r="AM33" i="23"/>
  <c r="AJ34" i="23"/>
  <c r="AK35" i="23"/>
  <c r="AL36" i="23"/>
  <c r="AM37" i="23"/>
  <c r="AJ38" i="23"/>
  <c r="AK39" i="23"/>
  <c r="AL40" i="23"/>
  <c r="AM41" i="23"/>
  <c r="AJ42" i="23"/>
  <c r="AK43" i="23"/>
  <c r="AL44" i="23"/>
  <c r="AM45" i="23"/>
  <c r="AJ46" i="23"/>
  <c r="AK47" i="23"/>
  <c r="AL48" i="23"/>
  <c r="AM49" i="23"/>
  <c r="L19" i="23"/>
  <c r="M8" i="23"/>
  <c r="K10" i="23"/>
  <c r="T81" i="23"/>
  <c r="U82" i="23"/>
  <c r="V83" i="23"/>
  <c r="W84" i="23"/>
  <c r="T85" i="23"/>
  <c r="U86" i="23"/>
  <c r="V87" i="23"/>
  <c r="W88" i="23"/>
  <c r="T89" i="23"/>
  <c r="U90" i="23"/>
  <c r="V91" i="23"/>
  <c r="W92" i="23"/>
  <c r="T93" i="23"/>
  <c r="U94" i="23"/>
  <c r="W96" i="23"/>
  <c r="T97" i="23"/>
  <c r="U98" i="23"/>
  <c r="V99" i="23"/>
  <c r="N9" i="23"/>
  <c r="O11" i="23"/>
  <c r="M16" i="23"/>
  <c r="K22" i="23"/>
  <c r="M24" i="23"/>
  <c r="V10" i="1"/>
  <c r="AB10" i="1" s="1"/>
  <c r="AH10" i="1" s="1"/>
  <c r="AA30" i="23"/>
  <c r="S30" i="23"/>
  <c r="T31" i="23"/>
  <c r="AB31" i="23"/>
  <c r="AC32" i="23"/>
  <c r="U32" i="23"/>
  <c r="V33" i="23"/>
  <c r="AD33" i="23"/>
  <c r="AE34" i="23"/>
  <c r="W34" i="23"/>
  <c r="AA38" i="23"/>
  <c r="S38" i="23"/>
  <c r="T39" i="23"/>
  <c r="AB39" i="23"/>
  <c r="U40" i="23"/>
  <c r="AC40" i="23"/>
  <c r="AD41" i="23"/>
  <c r="V41" i="23"/>
  <c r="AE42" i="23"/>
  <c r="W42" i="23"/>
  <c r="AE46" i="23"/>
  <c r="W46" i="23"/>
  <c r="AC48" i="23"/>
  <c r="U48" i="23"/>
  <c r="V49" i="23"/>
  <c r="AD49" i="23"/>
  <c r="S83" i="23"/>
  <c r="S87" i="23"/>
  <c r="S102" i="23"/>
  <c r="S95" i="23"/>
  <c r="AJ30" i="23"/>
  <c r="AI37" i="23"/>
  <c r="AI45" i="23"/>
  <c r="M30" i="23"/>
  <c r="E30" i="23"/>
  <c r="N31" i="23"/>
  <c r="F31" i="23"/>
  <c r="O32" i="23"/>
  <c r="G32" i="23"/>
  <c r="K36" i="23"/>
  <c r="C36" i="23"/>
  <c r="K40" i="23"/>
  <c r="C40" i="23"/>
  <c r="L41" i="23"/>
  <c r="D41" i="23"/>
  <c r="M42" i="23"/>
  <c r="E42" i="23"/>
  <c r="N43" i="23"/>
  <c r="F43" i="23"/>
  <c r="O44" i="23"/>
  <c r="G44" i="23"/>
  <c r="L45" i="23"/>
  <c r="D45" i="23"/>
  <c r="M46" i="23"/>
  <c r="E46" i="23"/>
  <c r="N47" i="23"/>
  <c r="F47" i="23"/>
  <c r="O48" i="23"/>
  <c r="G48" i="23"/>
  <c r="C82" i="23"/>
  <c r="K82" i="23"/>
  <c r="D83" i="23"/>
  <c r="L83" i="23"/>
  <c r="E84" i="23"/>
  <c r="M84" i="23"/>
  <c r="F85" i="23"/>
  <c r="N85" i="23"/>
  <c r="G86" i="23"/>
  <c r="O86" i="23"/>
  <c r="D87" i="23"/>
  <c r="L87" i="23"/>
  <c r="E88" i="23"/>
  <c r="M88" i="23"/>
  <c r="F89" i="23"/>
  <c r="N89" i="23"/>
  <c r="D91" i="23"/>
  <c r="L91" i="23"/>
  <c r="E92" i="23"/>
  <c r="M92" i="23"/>
  <c r="F93" i="23"/>
  <c r="N93" i="23"/>
  <c r="G94" i="23"/>
  <c r="O94" i="23"/>
  <c r="K98" i="23"/>
  <c r="C98" i="23"/>
  <c r="D99" i="23"/>
  <c r="L99" i="23"/>
  <c r="R9" i="1"/>
  <c r="X9" i="1" s="1"/>
  <c r="AD9" i="1" s="1"/>
  <c r="R17" i="1"/>
  <c r="X17" i="1" s="1"/>
  <c r="AD17" i="1" s="1"/>
  <c r="R25" i="1"/>
  <c r="X25" i="1" s="1"/>
  <c r="AD25" i="1" s="1"/>
  <c r="T30" i="23"/>
  <c r="AB30" i="23"/>
  <c r="AC31" i="23"/>
  <c r="U31" i="23"/>
  <c r="AD32" i="23"/>
  <c r="V32" i="23"/>
  <c r="AE33" i="23"/>
  <c r="W33" i="23"/>
  <c r="AC35" i="23"/>
  <c r="U35" i="23"/>
  <c r="V36" i="23"/>
  <c r="AD36" i="23"/>
  <c r="AE37" i="23"/>
  <c r="W37" i="23"/>
  <c r="T38" i="23"/>
  <c r="AB38" i="23"/>
  <c r="AC39" i="23"/>
  <c r="U39" i="23"/>
  <c r="AA41" i="23"/>
  <c r="S41" i="23"/>
  <c r="T42" i="23"/>
  <c r="AB42" i="23"/>
  <c r="U43" i="23"/>
  <c r="AC43" i="23"/>
  <c r="S45" i="23"/>
  <c r="AA45" i="23"/>
  <c r="AB46" i="23"/>
  <c r="T46" i="23"/>
  <c r="AC47" i="23"/>
  <c r="U47" i="23"/>
  <c r="V48" i="23"/>
  <c r="AD48" i="23"/>
  <c r="W49" i="23"/>
  <c r="AE49" i="23"/>
  <c r="U80" i="23"/>
  <c r="V81" i="23"/>
  <c r="W82" i="23"/>
  <c r="S86" i="23"/>
  <c r="T87" i="23"/>
  <c r="U88" i="23"/>
  <c r="V89" i="23"/>
  <c r="W90" i="23"/>
  <c r="U92" i="23"/>
  <c r="W94" i="23"/>
  <c r="T102" i="23"/>
  <c r="T95" i="23"/>
  <c r="U96" i="23"/>
  <c r="V97" i="23"/>
  <c r="W98" i="23"/>
  <c r="AI32" i="23"/>
  <c r="AI36" i="23"/>
  <c r="AI48" i="23"/>
  <c r="K31" i="23"/>
  <c r="C31" i="23"/>
  <c r="L32" i="23"/>
  <c r="D32" i="23"/>
  <c r="M33" i="23"/>
  <c r="E33" i="23"/>
  <c r="N34" i="23"/>
  <c r="F34" i="23"/>
  <c r="O35" i="23"/>
  <c r="G35" i="23"/>
  <c r="K39" i="23"/>
  <c r="C39" i="23"/>
  <c r="L40" i="23"/>
  <c r="D40" i="23"/>
  <c r="M41" i="23"/>
  <c r="E41" i="23"/>
  <c r="N42" i="23"/>
  <c r="F42" i="23"/>
  <c r="O43" i="23"/>
  <c r="G43" i="23"/>
  <c r="K47" i="23"/>
  <c r="C47" i="23"/>
  <c r="L48" i="23"/>
  <c r="D48" i="23"/>
  <c r="M49" i="23"/>
  <c r="E49" i="23"/>
  <c r="R14" i="1"/>
  <c r="X14" i="1" s="1"/>
  <c r="AD14" i="1" s="1"/>
  <c r="R18" i="1"/>
  <c r="X18" i="1" s="1"/>
  <c r="AD18" i="1" s="1"/>
  <c r="V22" i="1"/>
  <c r="AB22" i="1" s="1"/>
  <c r="AH22" i="1" s="1"/>
  <c r="AE30" i="23"/>
  <c r="W30" i="23"/>
  <c r="AA34" i="23"/>
  <c r="S34" i="23"/>
  <c r="T35" i="23"/>
  <c r="AB35" i="23"/>
  <c r="AC36" i="23"/>
  <c r="U36" i="23"/>
  <c r="V37" i="23"/>
  <c r="AD37" i="23"/>
  <c r="W38" i="23"/>
  <c r="AE38" i="23"/>
  <c r="AA42" i="23"/>
  <c r="S42" i="23"/>
  <c r="T43" i="23"/>
  <c r="AB43" i="23"/>
  <c r="AC44" i="23"/>
  <c r="U44" i="23"/>
  <c r="V45" i="23"/>
  <c r="AD45" i="23"/>
  <c r="AA46" i="23"/>
  <c r="S46" i="23"/>
  <c r="T47" i="23"/>
  <c r="AB47" i="23"/>
  <c r="T80" i="23"/>
  <c r="S91" i="23"/>
  <c r="W102" i="23"/>
  <c r="W95" i="23"/>
  <c r="S99" i="23"/>
  <c r="AI33" i="23"/>
  <c r="AI41" i="23"/>
  <c r="AI49" i="23"/>
  <c r="K32" i="23"/>
  <c r="C32" i="23"/>
  <c r="L33" i="23"/>
  <c r="D33" i="23"/>
  <c r="M34" i="23"/>
  <c r="E34" i="23"/>
  <c r="N35" i="23"/>
  <c r="F35" i="23"/>
  <c r="O36" i="23"/>
  <c r="G36" i="23"/>
  <c r="L37" i="23"/>
  <c r="D37" i="23"/>
  <c r="M38" i="23"/>
  <c r="E38" i="23"/>
  <c r="N39" i="23"/>
  <c r="F39" i="23"/>
  <c r="O40" i="23"/>
  <c r="G40" i="23"/>
  <c r="K44" i="23"/>
  <c r="C44" i="23"/>
  <c r="K48" i="23"/>
  <c r="C48" i="23"/>
  <c r="L49" i="23"/>
  <c r="D49" i="23"/>
  <c r="E80" i="23"/>
  <c r="M80" i="23"/>
  <c r="F81" i="23"/>
  <c r="N81" i="23"/>
  <c r="G82" i="23"/>
  <c r="O82" i="23"/>
  <c r="C86" i="23"/>
  <c r="K86" i="23"/>
  <c r="C90" i="23"/>
  <c r="K90" i="23"/>
  <c r="G90" i="23"/>
  <c r="O90" i="23"/>
  <c r="C94" i="23"/>
  <c r="K94" i="23"/>
  <c r="D95" i="23"/>
  <c r="L95" i="23"/>
  <c r="E96" i="23"/>
  <c r="M96" i="23"/>
  <c r="F97" i="23"/>
  <c r="N97" i="23"/>
  <c r="G98" i="23"/>
  <c r="O98" i="23"/>
  <c r="R13" i="1"/>
  <c r="X13" i="1" s="1"/>
  <c r="AD13" i="1" s="1"/>
  <c r="V21" i="1"/>
  <c r="AB21" i="1" s="1"/>
  <c r="AH21" i="1" s="1"/>
  <c r="AA33" i="23"/>
  <c r="S33" i="23"/>
  <c r="AB34" i="23"/>
  <c r="T34" i="23"/>
  <c r="AA37" i="23"/>
  <c r="S37" i="23"/>
  <c r="AD40" i="23"/>
  <c r="V40" i="23"/>
  <c r="W41" i="23"/>
  <c r="AE41" i="23"/>
  <c r="AD44" i="23"/>
  <c r="V44" i="23"/>
  <c r="AE45" i="23"/>
  <c r="W45" i="23"/>
  <c r="AA49" i="23"/>
  <c r="S49" i="23"/>
  <c r="S82" i="23"/>
  <c r="T83" i="23"/>
  <c r="U84" i="23"/>
  <c r="V85" i="23"/>
  <c r="W86" i="23"/>
  <c r="S90" i="23"/>
  <c r="T91" i="23"/>
  <c r="V93" i="23"/>
  <c r="S94" i="23"/>
  <c r="S98" i="23"/>
  <c r="T99" i="23"/>
  <c r="AK30" i="23"/>
  <c r="AI40" i="23"/>
  <c r="AI44" i="23"/>
  <c r="N30" i="23"/>
  <c r="F30" i="23"/>
  <c r="O31" i="23"/>
  <c r="G31" i="23"/>
  <c r="K35" i="23"/>
  <c r="C35" i="23"/>
  <c r="L36" i="23"/>
  <c r="D36" i="23"/>
  <c r="M37" i="23"/>
  <c r="E37" i="23"/>
  <c r="N38" i="23"/>
  <c r="F38" i="23"/>
  <c r="O39" i="23"/>
  <c r="G39" i="23"/>
  <c r="K43" i="23"/>
  <c r="C43" i="23"/>
  <c r="L44" i="23"/>
  <c r="D44" i="23"/>
  <c r="M45" i="23"/>
  <c r="E45" i="23"/>
  <c r="N46" i="23"/>
  <c r="F46" i="23"/>
  <c r="O47" i="23"/>
  <c r="G47" i="23"/>
  <c r="C81" i="23"/>
  <c r="K81" i="23"/>
  <c r="D82" i="23"/>
  <c r="L82" i="23"/>
  <c r="E83" i="23"/>
  <c r="M83" i="23"/>
  <c r="F84" i="23"/>
  <c r="N84" i="23"/>
  <c r="G85" i="23"/>
  <c r="O85" i="23"/>
  <c r="F88" i="23"/>
  <c r="N88" i="23"/>
  <c r="G89" i="23"/>
  <c r="O89" i="23"/>
  <c r="C93" i="23"/>
  <c r="K93" i="23"/>
  <c r="D94" i="23"/>
  <c r="L94" i="23"/>
  <c r="E95" i="23"/>
  <c r="M95" i="23"/>
  <c r="F96" i="23"/>
  <c r="N96" i="23"/>
  <c r="G97" i="23"/>
  <c r="O97" i="23"/>
  <c r="E99" i="23"/>
  <c r="M99" i="23"/>
  <c r="T8" i="1"/>
  <c r="Z8" i="1" s="1"/>
  <c r="AF8" i="1" s="1"/>
  <c r="U12" i="1"/>
  <c r="AA12" i="1" s="1"/>
  <c r="AG12" i="1" s="1"/>
  <c r="R16" i="1"/>
  <c r="X16" i="1" s="1"/>
  <c r="AD16" i="1" s="1"/>
  <c r="V20" i="1"/>
  <c r="AB20" i="1" s="1"/>
  <c r="AH20" i="1" s="1"/>
  <c r="T24" i="1"/>
  <c r="Z24" i="1" s="1"/>
  <c r="AF24" i="1" s="1"/>
  <c r="U30" i="23"/>
  <c r="AC30" i="23"/>
  <c r="AD31" i="23"/>
  <c r="V31" i="23"/>
  <c r="S32" i="23"/>
  <c r="AA32" i="23"/>
  <c r="W32" i="23"/>
  <c r="AE32" i="23"/>
  <c r="AB33" i="23"/>
  <c r="T33" i="23"/>
  <c r="U34" i="23"/>
  <c r="AC34" i="23"/>
  <c r="AD35" i="23"/>
  <c r="V35" i="23"/>
  <c r="S36" i="23"/>
  <c r="AA36" i="23"/>
  <c r="W36" i="23"/>
  <c r="AE36" i="23"/>
  <c r="T37" i="23"/>
  <c r="AB37" i="23"/>
  <c r="U38" i="23"/>
  <c r="AC38" i="23"/>
  <c r="AD39" i="23"/>
  <c r="V39" i="23"/>
  <c r="S40" i="23"/>
  <c r="AA40" i="23"/>
  <c r="W40" i="23"/>
  <c r="AE40" i="23"/>
  <c r="AB41" i="23"/>
  <c r="T41" i="23"/>
  <c r="U42" i="23"/>
  <c r="AC42" i="23"/>
  <c r="AD43" i="23"/>
  <c r="V43" i="23"/>
  <c r="S44" i="23"/>
  <c r="AA44" i="23"/>
  <c r="W44" i="23"/>
  <c r="AE44" i="23"/>
  <c r="AB45" i="23"/>
  <c r="T45" i="23"/>
  <c r="U46" i="23"/>
  <c r="AC46" i="23"/>
  <c r="AD47" i="23"/>
  <c r="V47" i="23"/>
  <c r="S48" i="23"/>
  <c r="AA48" i="23"/>
  <c r="W48" i="23"/>
  <c r="AE48" i="23"/>
  <c r="AB49" i="23"/>
  <c r="T49" i="23"/>
  <c r="V80" i="23"/>
  <c r="S81" i="23"/>
  <c r="W81" i="23"/>
  <c r="T82" i="23"/>
  <c r="U83" i="23"/>
  <c r="V84" i="23"/>
  <c r="S85" i="23"/>
  <c r="W85" i="23"/>
  <c r="T86" i="23"/>
  <c r="U87" i="23"/>
  <c r="V88" i="23"/>
  <c r="S89" i="23"/>
  <c r="W89" i="23"/>
  <c r="T90" i="23"/>
  <c r="U91" i="23"/>
  <c r="V92" i="23"/>
  <c r="S93" i="23"/>
  <c r="W93" i="23"/>
  <c r="T94" i="23"/>
  <c r="U102" i="23"/>
  <c r="U95" i="23"/>
  <c r="V96" i="23"/>
  <c r="S97" i="23"/>
  <c r="W97" i="23"/>
  <c r="T98" i="23"/>
  <c r="U99" i="23"/>
  <c r="AL30" i="23"/>
  <c r="AI31" i="23"/>
  <c r="AM31" i="23"/>
  <c r="AJ32" i="23"/>
  <c r="AK33" i="23"/>
  <c r="AL34" i="23"/>
  <c r="AI35" i="23"/>
  <c r="AM35" i="23"/>
  <c r="AJ36" i="23"/>
  <c r="AK37" i="23"/>
  <c r="AL38" i="23"/>
  <c r="AI39" i="23"/>
  <c r="AM39" i="23"/>
  <c r="AJ40" i="23"/>
  <c r="AK41" i="23"/>
  <c r="AL42" i="23"/>
  <c r="AI43" i="23"/>
  <c r="AM43" i="23"/>
  <c r="AJ44" i="23"/>
  <c r="AK45" i="23"/>
  <c r="AL46" i="23"/>
  <c r="AI47" i="23"/>
  <c r="AM47" i="23"/>
  <c r="AJ48" i="23"/>
  <c r="AK49" i="23"/>
  <c r="K30" i="23"/>
  <c r="C30" i="23"/>
  <c r="O30" i="23"/>
  <c r="G30" i="23"/>
  <c r="L31" i="23"/>
  <c r="D31" i="23"/>
  <c r="M32" i="23"/>
  <c r="E32" i="23"/>
  <c r="N33" i="23"/>
  <c r="F33" i="23"/>
  <c r="K34" i="23"/>
  <c r="C34" i="23"/>
  <c r="O34" i="23"/>
  <c r="G34" i="23"/>
  <c r="L35" i="23"/>
  <c r="D35" i="23"/>
  <c r="M36" i="23"/>
  <c r="E36" i="23"/>
  <c r="N37" i="23"/>
  <c r="F37" i="23"/>
  <c r="K38" i="23"/>
  <c r="C38" i="23"/>
  <c r="O38" i="23"/>
  <c r="G38" i="23"/>
  <c r="L39" i="23"/>
  <c r="D39" i="23"/>
  <c r="M40" i="23"/>
  <c r="E40" i="23"/>
  <c r="N41" i="23"/>
  <c r="F41" i="23"/>
  <c r="K42" i="23"/>
  <c r="C42" i="23"/>
  <c r="O42" i="23"/>
  <c r="G42" i="23"/>
  <c r="L43" i="23"/>
  <c r="D43" i="23"/>
  <c r="M44" i="23"/>
  <c r="E44" i="23"/>
  <c r="N45" i="23"/>
  <c r="F45" i="23"/>
  <c r="K46" i="23"/>
  <c r="C46" i="23"/>
  <c r="O46" i="23"/>
  <c r="G46" i="23"/>
  <c r="L47" i="23"/>
  <c r="D47" i="23"/>
  <c r="M48" i="23"/>
  <c r="E48" i="23"/>
  <c r="N49" i="23"/>
  <c r="F49" i="23"/>
  <c r="C80" i="23"/>
  <c r="K80" i="23"/>
  <c r="G80" i="23"/>
  <c r="O80" i="23"/>
  <c r="D81" i="23"/>
  <c r="L81" i="23"/>
  <c r="E82" i="23"/>
  <c r="M82" i="23"/>
  <c r="F83" i="23"/>
  <c r="N83" i="23"/>
  <c r="C84" i="23"/>
  <c r="K84" i="23"/>
  <c r="G84" i="23"/>
  <c r="O84" i="23"/>
  <c r="D85" i="23"/>
  <c r="L85" i="23"/>
  <c r="E86" i="23"/>
  <c r="M86" i="23"/>
  <c r="F87" i="23"/>
  <c r="N87" i="23"/>
  <c r="C88" i="23"/>
  <c r="K88" i="23"/>
  <c r="G88" i="23"/>
  <c r="O88" i="23"/>
  <c r="D89" i="23"/>
  <c r="L89" i="23"/>
  <c r="E90" i="23"/>
  <c r="M90" i="23"/>
  <c r="F91" i="23"/>
  <c r="N91" i="23"/>
  <c r="C92" i="23"/>
  <c r="K92" i="23"/>
  <c r="G92" i="23"/>
  <c r="O92" i="23"/>
  <c r="D93" i="23"/>
  <c r="L93" i="23"/>
  <c r="E94" i="23"/>
  <c r="M94" i="23"/>
  <c r="F95" i="23"/>
  <c r="N95" i="23"/>
  <c r="C96" i="23"/>
  <c r="K96" i="23"/>
  <c r="G96" i="23"/>
  <c r="O96" i="23"/>
  <c r="D97" i="23"/>
  <c r="L97" i="23"/>
  <c r="M98" i="23"/>
  <c r="E98" i="23"/>
  <c r="N99" i="23"/>
  <c r="F99" i="23"/>
  <c r="F80" i="23"/>
  <c r="N80" i="23"/>
  <c r="G81" i="23"/>
  <c r="O81" i="23"/>
  <c r="C85" i="23"/>
  <c r="K85" i="23"/>
  <c r="D86" i="23"/>
  <c r="L86" i="23"/>
  <c r="E87" i="23"/>
  <c r="M87" i="23"/>
  <c r="C89" i="23"/>
  <c r="K89" i="23"/>
  <c r="D90" i="23"/>
  <c r="L90" i="23"/>
  <c r="E91" i="23"/>
  <c r="M91" i="23"/>
  <c r="F92" i="23"/>
  <c r="N92" i="23"/>
  <c r="G93" i="23"/>
  <c r="O93" i="23"/>
  <c r="C97" i="23"/>
  <c r="K97" i="23"/>
  <c r="L98" i="23"/>
  <c r="D98" i="23"/>
  <c r="S7" i="1"/>
  <c r="Y7" i="1" s="1"/>
  <c r="AE7" i="1" s="1"/>
  <c r="S11" i="1"/>
  <c r="Y11" i="1" s="1"/>
  <c r="AE11" i="1" s="1"/>
  <c r="V15" i="1"/>
  <c r="AB15" i="1" s="1"/>
  <c r="AH15" i="1" s="1"/>
  <c r="Q19" i="1"/>
  <c r="S23" i="1"/>
  <c r="Y23" i="1" s="1"/>
  <c r="AE23" i="1" s="1"/>
  <c r="V30" i="23"/>
  <c r="AD30" i="23"/>
  <c r="AA31" i="23"/>
  <c r="S31" i="23"/>
  <c r="W31" i="23"/>
  <c r="AE31" i="23"/>
  <c r="AB32" i="23"/>
  <c r="T32" i="23"/>
  <c r="U33" i="23"/>
  <c r="AC33" i="23"/>
  <c r="AD34" i="23"/>
  <c r="V34" i="23"/>
  <c r="S35" i="23"/>
  <c r="AA35" i="23"/>
  <c r="AE35" i="23"/>
  <c r="W35" i="23"/>
  <c r="AB36" i="23"/>
  <c r="T36" i="23"/>
  <c r="AC37" i="23"/>
  <c r="U37" i="23"/>
  <c r="AD38" i="23"/>
  <c r="V38" i="23"/>
  <c r="AA39" i="23"/>
  <c r="S39" i="23"/>
  <c r="W39" i="23"/>
  <c r="AE39" i="23"/>
  <c r="AB40" i="23"/>
  <c r="T40" i="23"/>
  <c r="U41" i="23"/>
  <c r="AC41" i="23"/>
  <c r="AD42" i="23"/>
  <c r="V42" i="23"/>
  <c r="AA43" i="23"/>
  <c r="S43" i="23"/>
  <c r="W43" i="23"/>
  <c r="AE43" i="23"/>
  <c r="AB44" i="23"/>
  <c r="T44" i="23"/>
  <c r="U45" i="23"/>
  <c r="AC45" i="23"/>
  <c r="V46" i="23"/>
  <c r="AD46" i="23"/>
  <c r="S47" i="23"/>
  <c r="AA47" i="23"/>
  <c r="AE47" i="23"/>
  <c r="W47" i="23"/>
  <c r="T48" i="23"/>
  <c r="AB48" i="23"/>
  <c r="AC49" i="23"/>
  <c r="U49" i="23"/>
  <c r="S80" i="23"/>
  <c r="W80" i="23"/>
  <c r="S84" i="23"/>
  <c r="S88" i="23"/>
  <c r="S92" i="23"/>
  <c r="V102" i="23"/>
  <c r="V95" i="23"/>
  <c r="S96" i="23"/>
  <c r="AI30" i="23"/>
  <c r="AM30" i="23"/>
  <c r="AJ31" i="23"/>
  <c r="AK32" i="23"/>
  <c r="AL33" i="23"/>
  <c r="AI34" i="23"/>
  <c r="AM34" i="23"/>
  <c r="AJ35" i="23"/>
  <c r="AK36" i="23"/>
  <c r="AL37" i="23"/>
  <c r="AI38" i="23"/>
  <c r="AM38" i="23"/>
  <c r="AJ39" i="23"/>
  <c r="AK40" i="23"/>
  <c r="AL41" i="23"/>
  <c r="AI42" i="23"/>
  <c r="AM42" i="23"/>
  <c r="AJ43" i="23"/>
  <c r="AK44" i="23"/>
  <c r="AL45" i="23"/>
  <c r="AI46" i="23"/>
  <c r="AM46" i="23"/>
  <c r="AJ47" i="23"/>
  <c r="AK48" i="23"/>
  <c r="AL49" i="23"/>
  <c r="L30" i="23"/>
  <c r="D30" i="23"/>
  <c r="M31" i="23"/>
  <c r="E31" i="23"/>
  <c r="N32" i="23"/>
  <c r="F32" i="23"/>
  <c r="K33" i="23"/>
  <c r="C33" i="23"/>
  <c r="O33" i="23"/>
  <c r="G33" i="23"/>
  <c r="L34" i="23"/>
  <c r="D34" i="23"/>
  <c r="M35" i="23"/>
  <c r="E35" i="23"/>
  <c r="N36" i="23"/>
  <c r="F36" i="23"/>
  <c r="K37" i="23"/>
  <c r="C37" i="23"/>
  <c r="O37" i="23"/>
  <c r="G37" i="23"/>
  <c r="L38" i="23"/>
  <c r="D38" i="23"/>
  <c r="M39" i="23"/>
  <c r="E39" i="23"/>
  <c r="N40" i="23"/>
  <c r="F40" i="23"/>
  <c r="K41" i="23"/>
  <c r="C41" i="23"/>
  <c r="O41" i="23"/>
  <c r="G41" i="23"/>
  <c r="L42" i="23"/>
  <c r="D42" i="23"/>
  <c r="M43" i="23"/>
  <c r="E43" i="23"/>
  <c r="N44" i="23"/>
  <c r="F44" i="23"/>
  <c r="K45" i="23"/>
  <c r="C45" i="23"/>
  <c r="O45" i="23"/>
  <c r="G45" i="23"/>
  <c r="L46" i="23"/>
  <c r="D46" i="23"/>
  <c r="M47" i="23"/>
  <c r="E47" i="23"/>
  <c r="N48" i="23"/>
  <c r="F48" i="23"/>
  <c r="K49" i="23"/>
  <c r="C49" i="23"/>
  <c r="O49" i="23"/>
  <c r="G49" i="23"/>
  <c r="D80" i="23"/>
  <c r="L80" i="23"/>
  <c r="E81" i="23"/>
  <c r="M81" i="23"/>
  <c r="F82" i="23"/>
  <c r="N82" i="23"/>
  <c r="C83" i="23"/>
  <c r="K83" i="23"/>
  <c r="G83" i="23"/>
  <c r="O83" i="23"/>
  <c r="D84" i="23"/>
  <c r="L84" i="23"/>
  <c r="E85" i="23"/>
  <c r="M85" i="23"/>
  <c r="F86" i="23"/>
  <c r="N86" i="23"/>
  <c r="C87" i="23"/>
  <c r="K87" i="23"/>
  <c r="G87" i="23"/>
  <c r="O87" i="23"/>
  <c r="D88" i="23"/>
  <c r="L88" i="23"/>
  <c r="E89" i="23"/>
  <c r="M89" i="23"/>
  <c r="F90" i="23"/>
  <c r="N90" i="23"/>
  <c r="C91" i="23"/>
  <c r="K91" i="23"/>
  <c r="G91" i="23"/>
  <c r="O91" i="23"/>
  <c r="D92" i="23"/>
  <c r="L92" i="23"/>
  <c r="E93" i="23"/>
  <c r="M93" i="23"/>
  <c r="F94" i="23"/>
  <c r="N94" i="23"/>
  <c r="C95" i="23"/>
  <c r="K95" i="23"/>
  <c r="G95" i="23"/>
  <c r="O95" i="23"/>
  <c r="D96" i="23"/>
  <c r="L96" i="23"/>
  <c r="E97" i="23"/>
  <c r="M97" i="23"/>
  <c r="N98" i="23"/>
  <c r="F98" i="23"/>
  <c r="K99" i="23"/>
  <c r="C99" i="23"/>
  <c r="O99" i="23"/>
  <c r="G99" i="23"/>
  <c r="B12" i="1" l="1"/>
  <c r="B11" i="44"/>
  <c r="B11" i="5"/>
  <c r="B11" i="11"/>
  <c r="B11" i="20"/>
  <c r="B11" i="63"/>
  <c r="B11" i="3"/>
  <c r="B11" i="4"/>
  <c r="B11" i="9"/>
  <c r="B11" i="19"/>
  <c r="V25" i="1"/>
  <c r="AB25" i="1" s="1"/>
  <c r="AH25" i="1" s="1"/>
  <c r="S25" i="1"/>
  <c r="Y25" i="1" s="1"/>
  <c r="AE25" i="1" s="1"/>
  <c r="U25" i="1"/>
  <c r="AA25" i="1" s="1"/>
  <c r="AG25" i="1" s="1"/>
  <c r="D22" i="23"/>
  <c r="D6" i="23"/>
  <c r="G19" i="23"/>
  <c r="C12" i="23"/>
  <c r="C17" i="23"/>
  <c r="C8" i="23"/>
  <c r="C24" i="23"/>
  <c r="G9" i="23"/>
  <c r="C15" i="23"/>
  <c r="C13" i="23"/>
  <c r="G14" i="23"/>
  <c r="F11" i="23"/>
  <c r="D10" i="23"/>
  <c r="E23" i="23"/>
  <c r="E7" i="23"/>
  <c r="G20" i="23"/>
  <c r="G21" i="23"/>
  <c r="C16" i="23"/>
  <c r="M17" i="23"/>
  <c r="N6" i="23"/>
  <c r="N14" i="23"/>
  <c r="M9" i="23"/>
  <c r="U10" i="1"/>
  <c r="AA10" i="1" s="1"/>
  <c r="AG10" i="1" s="1"/>
  <c r="N12" i="23"/>
  <c r="L18" i="23"/>
  <c r="R15" i="1"/>
  <c r="X15" i="1" s="1"/>
  <c r="AD15" i="1" s="1"/>
  <c r="T25" i="1"/>
  <c r="Z25" i="1" s="1"/>
  <c r="AF25" i="1" s="1"/>
  <c r="Q24" i="1"/>
  <c r="Q25" i="1"/>
  <c r="T21" i="1"/>
  <c r="Z21" i="1" s="1"/>
  <c r="AF21" i="1" s="1"/>
  <c r="Q21" i="1"/>
  <c r="T10" i="1"/>
  <c r="Z10" i="1" s="1"/>
  <c r="AF10" i="1" s="1"/>
  <c r="S8" i="1"/>
  <c r="Y8" i="1" s="1"/>
  <c r="AE8" i="1" s="1"/>
  <c r="Q10" i="1"/>
  <c r="V19" i="1"/>
  <c r="AB19" i="1" s="1"/>
  <c r="AH19" i="1" s="1"/>
  <c r="R24" i="1"/>
  <c r="X24" i="1" s="1"/>
  <c r="AD24" i="1" s="1"/>
  <c r="R21" i="1"/>
  <c r="X21" i="1" s="1"/>
  <c r="AD21" i="1" s="1"/>
  <c r="S10" i="1"/>
  <c r="Y10" i="1" s="1"/>
  <c r="AE10" i="1" s="1"/>
  <c r="R23" i="1"/>
  <c r="X23" i="1" s="1"/>
  <c r="AD23" i="1" s="1"/>
  <c r="R19" i="1"/>
  <c r="X19" i="1" s="1"/>
  <c r="AD19" i="1" s="1"/>
  <c r="S13" i="1"/>
  <c r="Y13" i="1" s="1"/>
  <c r="AE13" i="1" s="1"/>
  <c r="T19" i="1"/>
  <c r="Z19" i="1" s="1"/>
  <c r="AF19" i="1" s="1"/>
  <c r="Q7" i="1"/>
  <c r="Q12" i="1"/>
  <c r="Q9" i="1"/>
  <c r="R10" i="1"/>
  <c r="X10" i="1" s="1"/>
  <c r="AD10" i="1" s="1"/>
  <c r="U7" i="1"/>
  <c r="AA7" i="1" s="1"/>
  <c r="AG7" i="1" s="1"/>
  <c r="S12" i="1"/>
  <c r="Y12" i="1" s="1"/>
  <c r="AE12" i="1" s="1"/>
  <c r="V7" i="1"/>
  <c r="AB7" i="1" s="1"/>
  <c r="AH7" i="1" s="1"/>
  <c r="R20" i="1"/>
  <c r="X20" i="1" s="1"/>
  <c r="AD20" i="1" s="1"/>
  <c r="V12" i="1"/>
  <c r="AB12" i="1" s="1"/>
  <c r="AH12" i="1" s="1"/>
  <c r="T7" i="1"/>
  <c r="Z7" i="1" s="1"/>
  <c r="AF7" i="1" s="1"/>
  <c r="K24" i="23"/>
  <c r="M14" i="23"/>
  <c r="N11" i="23"/>
  <c r="O5" i="23"/>
  <c r="L23" i="23"/>
  <c r="L24" i="23"/>
  <c r="L8" i="23"/>
  <c r="L21" i="23"/>
  <c r="L13" i="23"/>
  <c r="O9" i="23"/>
  <c r="S9" i="1"/>
  <c r="Y9" i="1" s="1"/>
  <c r="AE9" i="1" s="1"/>
  <c r="V9" i="1"/>
  <c r="AB9" i="1" s="1"/>
  <c r="AH9" i="1" s="1"/>
  <c r="O8" i="23"/>
  <c r="O22" i="23"/>
  <c r="N20" i="23"/>
  <c r="K17" i="23"/>
  <c r="O14" i="23"/>
  <c r="N8" i="23"/>
  <c r="M7" i="23"/>
  <c r="S24" i="1"/>
  <c r="Y24" i="1" s="1"/>
  <c r="AE24" i="1" s="1"/>
  <c r="T9" i="1"/>
  <c r="Z9" i="1" s="1"/>
  <c r="AF9" i="1" s="1"/>
  <c r="U101" i="23"/>
  <c r="V24" i="1"/>
  <c r="AB24" i="1" s="1"/>
  <c r="AH24" i="1" s="1"/>
  <c r="T22" i="1"/>
  <c r="Z22" i="1" s="1"/>
  <c r="AF22" i="1" s="1"/>
  <c r="Q17" i="1"/>
  <c r="N10" i="23"/>
  <c r="N23" i="23"/>
  <c r="K20" i="23"/>
  <c r="O17" i="23"/>
  <c r="K16" i="23"/>
  <c r="O13" i="23"/>
  <c r="K12" i="23"/>
  <c r="L9" i="23"/>
  <c r="L5" i="23"/>
  <c r="K14" i="23"/>
  <c r="M6" i="23"/>
  <c r="O24" i="23"/>
  <c r="L20" i="23"/>
  <c r="O16" i="23"/>
  <c r="K11" i="23"/>
  <c r="O21" i="23"/>
  <c r="N19" i="23"/>
  <c r="N15" i="23"/>
  <c r="M10" i="23"/>
  <c r="K8" i="23"/>
  <c r="M18" i="23"/>
  <c r="O20" i="23"/>
  <c r="K15" i="23"/>
  <c r="L17" i="23"/>
  <c r="N7" i="23"/>
  <c r="U24" i="1"/>
  <c r="AA24" i="1" s="1"/>
  <c r="AG24" i="1" s="1"/>
  <c r="N18" i="23"/>
  <c r="K19" i="23"/>
  <c r="L12" i="23"/>
  <c r="K21" i="23"/>
  <c r="O18" i="23"/>
  <c r="N16" i="23"/>
  <c r="M11" i="23"/>
  <c r="O7" i="23"/>
  <c r="V23" i="1"/>
  <c r="AB23" i="1" s="1"/>
  <c r="AH23" i="1" s="1"/>
  <c r="T17" i="1"/>
  <c r="Z17" i="1" s="1"/>
  <c r="AF17" i="1" s="1"/>
  <c r="Q8" i="1"/>
  <c r="V8" i="1"/>
  <c r="AB8" i="1" s="1"/>
  <c r="AH8" i="1" s="1"/>
  <c r="U8" i="1"/>
  <c r="AA8" i="1" s="1"/>
  <c r="AG8" i="1" s="1"/>
  <c r="R22" i="1"/>
  <c r="X22" i="1" s="1"/>
  <c r="AD22" i="1" s="1"/>
  <c r="U9" i="1"/>
  <c r="AA9" i="1" s="1"/>
  <c r="AG9" i="1" s="1"/>
  <c r="U20" i="1"/>
  <c r="AA20" i="1" s="1"/>
  <c r="AG20" i="1" s="1"/>
  <c r="M21" i="23"/>
  <c r="K23" i="23"/>
  <c r="L16" i="23"/>
  <c r="O12" i="23"/>
  <c r="K7" i="23"/>
  <c r="N24" i="23"/>
  <c r="M23" i="23"/>
  <c r="M19" i="23"/>
  <c r="L14" i="23"/>
  <c r="K13" i="23"/>
  <c r="L10" i="23"/>
  <c r="K9" i="23"/>
  <c r="O6" i="23"/>
  <c r="K5" i="23"/>
  <c r="N21" i="23"/>
  <c r="M13" i="23"/>
  <c r="U11" i="1"/>
  <c r="AA11" i="1" s="1"/>
  <c r="AG11" i="1" s="1"/>
  <c r="U16" i="1"/>
  <c r="AA16" i="1" s="1"/>
  <c r="AG16" i="1" s="1"/>
  <c r="S17" i="1"/>
  <c r="Y17" i="1" s="1"/>
  <c r="AE17" i="1" s="1"/>
  <c r="T16" i="1"/>
  <c r="Z16" i="1" s="1"/>
  <c r="AF16" i="1" s="1"/>
  <c r="S101" i="23"/>
  <c r="U21" i="1"/>
  <c r="AA21" i="1" s="1"/>
  <c r="AG21" i="1" s="1"/>
  <c r="U17" i="1"/>
  <c r="AA17" i="1" s="1"/>
  <c r="AG17" i="1" s="1"/>
  <c r="U13" i="1"/>
  <c r="AA13" i="1" s="1"/>
  <c r="AG13" i="1" s="1"/>
  <c r="V101" i="23"/>
  <c r="Q20" i="1"/>
  <c r="S16" i="1"/>
  <c r="Y16" i="1" s="1"/>
  <c r="AE16" i="1" s="1"/>
  <c r="U14" i="1"/>
  <c r="AA14" i="1" s="1"/>
  <c r="AG14" i="1" s="1"/>
  <c r="V11" i="1"/>
  <c r="AB11" i="1" s="1"/>
  <c r="AH11" i="1" s="1"/>
  <c r="R7" i="1"/>
  <c r="X7" i="1" s="1"/>
  <c r="AD7" i="1" s="1"/>
  <c r="S21" i="1"/>
  <c r="Y21" i="1" s="1"/>
  <c r="AE21" i="1" s="1"/>
  <c r="U19" i="1"/>
  <c r="AA19" i="1" s="1"/>
  <c r="AG19" i="1" s="1"/>
  <c r="V16" i="1"/>
  <c r="AB16" i="1" s="1"/>
  <c r="AH16" i="1" s="1"/>
  <c r="T14" i="1"/>
  <c r="Z14" i="1" s="1"/>
  <c r="AF14" i="1" s="1"/>
  <c r="R12" i="1"/>
  <c r="X12" i="1" s="1"/>
  <c r="AD12" i="1" s="1"/>
  <c r="R8" i="1"/>
  <c r="X8" i="1" s="1"/>
  <c r="AD8" i="1" s="1"/>
  <c r="T23" i="1"/>
  <c r="Z23" i="1" s="1"/>
  <c r="AF23" i="1" s="1"/>
  <c r="Q18" i="1"/>
  <c r="S14" i="1"/>
  <c r="Y14" i="1" s="1"/>
  <c r="AE14" i="1" s="1"/>
  <c r="S19" i="1"/>
  <c r="Y19" i="1" s="1"/>
  <c r="AE19" i="1" s="1"/>
  <c r="S15" i="1"/>
  <c r="Y15" i="1" s="1"/>
  <c r="AE15" i="1" s="1"/>
  <c r="T101" i="23"/>
  <c r="Q22" i="1"/>
  <c r="S18" i="1"/>
  <c r="Y18" i="1" s="1"/>
  <c r="AE18" i="1" s="1"/>
  <c r="V13" i="1"/>
  <c r="AB13" i="1" s="1"/>
  <c r="AH13" i="1" s="1"/>
  <c r="Q23" i="1"/>
  <c r="T20" i="1"/>
  <c r="Z20" i="1" s="1"/>
  <c r="AF20" i="1" s="1"/>
  <c r="Q15" i="1"/>
  <c r="T12" i="1"/>
  <c r="Z12" i="1" s="1"/>
  <c r="AF12" i="1" s="1"/>
  <c r="V18" i="1"/>
  <c r="AB18" i="1" s="1"/>
  <c r="AH18" i="1" s="1"/>
  <c r="V14" i="1"/>
  <c r="AB14" i="1" s="1"/>
  <c r="AH14" i="1" s="1"/>
  <c r="Q16" i="1"/>
  <c r="U15" i="1"/>
  <c r="AA15" i="1" s="1"/>
  <c r="AG15" i="1" s="1"/>
  <c r="T15" i="1"/>
  <c r="Z15" i="1" s="1"/>
  <c r="AF15" i="1" s="1"/>
  <c r="T11" i="1"/>
  <c r="Z11" i="1" s="1"/>
  <c r="AF11" i="1" s="1"/>
  <c r="W101" i="23"/>
  <c r="Q11" i="1"/>
  <c r="Q14" i="1"/>
  <c r="U22" i="1"/>
  <c r="AA22" i="1" s="1"/>
  <c r="AG22" i="1" s="1"/>
  <c r="S20" i="1"/>
  <c r="Y20" i="1" s="1"/>
  <c r="AE20" i="1" s="1"/>
  <c r="U18" i="1"/>
  <c r="AA18" i="1" s="1"/>
  <c r="AG18" i="1" s="1"/>
  <c r="T13" i="1"/>
  <c r="Z13" i="1" s="1"/>
  <c r="AF13" i="1" s="1"/>
  <c r="R11" i="1"/>
  <c r="X11" i="1" s="1"/>
  <c r="AD11" i="1" s="1"/>
  <c r="U23" i="1"/>
  <c r="AA23" i="1" s="1"/>
  <c r="AG23" i="1" s="1"/>
  <c r="T18" i="1"/>
  <c r="Z18" i="1" s="1"/>
  <c r="AF18" i="1" s="1"/>
  <c r="Q13" i="1"/>
  <c r="S22" i="1"/>
  <c r="Y22" i="1" s="1"/>
  <c r="AE22" i="1" s="1"/>
  <c r="V17" i="1"/>
  <c r="AB17" i="1" s="1"/>
  <c r="AH17" i="1" s="1"/>
  <c r="F24" i="23" l="1"/>
  <c r="B13" i="1"/>
  <c r="B12" i="5"/>
  <c r="B12" i="63"/>
  <c r="B12" i="11"/>
  <c r="B12" i="20"/>
  <c r="B12" i="4"/>
  <c r="B12" i="9"/>
  <c r="B12" i="19"/>
  <c r="B12" i="44"/>
  <c r="B12" i="3"/>
  <c r="K26" i="23"/>
  <c r="G24" i="23"/>
  <c r="D24" i="23"/>
  <c r="C22" i="23"/>
  <c r="G13" i="23"/>
  <c r="G10" i="23"/>
  <c r="F15" i="23"/>
  <c r="G23" i="23"/>
  <c r="G6" i="23"/>
  <c r="E18" i="23"/>
  <c r="C23" i="23"/>
  <c r="D21" i="23"/>
  <c r="E14" i="23"/>
  <c r="C7" i="23"/>
  <c r="F18" i="23"/>
  <c r="D16" i="23"/>
  <c r="F8" i="23"/>
  <c r="G22" i="23"/>
  <c r="C19" i="23"/>
  <c r="C20" i="23"/>
  <c r="F17" i="23"/>
  <c r="F14" i="23"/>
  <c r="G12" i="23"/>
  <c r="D20" i="23"/>
  <c r="C21" i="23"/>
  <c r="D19" i="23"/>
  <c r="G17" i="23"/>
  <c r="E19" i="23"/>
  <c r="D17" i="23"/>
  <c r="D14" i="23"/>
  <c r="D13" i="23"/>
  <c r="E13" i="23"/>
  <c r="F13" i="23"/>
  <c r="F12" i="23"/>
  <c r="E15" i="23"/>
  <c r="F10" i="23"/>
  <c r="F7" i="23"/>
  <c r="E8" i="23"/>
  <c r="D11" i="23"/>
  <c r="D12" i="23"/>
  <c r="G18" i="23"/>
  <c r="E20" i="23"/>
  <c r="F22" i="23"/>
  <c r="E12" i="23"/>
  <c r="E11" i="23"/>
  <c r="E22" i="23"/>
  <c r="C6" i="23"/>
  <c r="F20" i="23"/>
  <c r="F23" i="23"/>
  <c r="E21" i="23"/>
  <c r="D8" i="23"/>
  <c r="E6" i="23"/>
  <c r="D7" i="23"/>
  <c r="E9" i="23"/>
  <c r="C14" i="23"/>
  <c r="C11" i="23"/>
  <c r="G16" i="23"/>
  <c r="E17" i="23"/>
  <c r="C10" i="23"/>
  <c r="F21" i="23"/>
  <c r="E10" i="23"/>
  <c r="D18" i="23"/>
  <c r="G15" i="23"/>
  <c r="D15" i="23"/>
  <c r="F16" i="23"/>
  <c r="F19" i="23"/>
  <c r="G7" i="23"/>
  <c r="E16" i="23"/>
  <c r="D23" i="23"/>
  <c r="G8" i="23"/>
  <c r="G11" i="23"/>
  <c r="F6" i="23"/>
  <c r="C9" i="23"/>
  <c r="C18" i="23"/>
  <c r="D9" i="23"/>
  <c r="E24" i="23"/>
  <c r="F9" i="23"/>
  <c r="M26" i="23"/>
  <c r="L26" i="23"/>
  <c r="O26" i="23"/>
  <c r="N26" i="23"/>
  <c r="B14" i="1" l="1"/>
  <c r="B13" i="5"/>
  <c r="B13" i="63"/>
  <c r="B13" i="11"/>
  <c r="B13" i="20"/>
  <c r="B13" i="4"/>
  <c r="B13" i="9"/>
  <c r="B13" i="19"/>
  <c r="B13" i="44"/>
  <c r="B13" i="3"/>
  <c r="S6" i="1"/>
  <c r="Y6" i="1" s="1"/>
  <c r="AE6" i="1" s="1"/>
  <c r="V6" i="1"/>
  <c r="AB6" i="1" s="1"/>
  <c r="AH6" i="1" s="1"/>
  <c r="T6" i="1"/>
  <c r="Z6" i="1" s="1"/>
  <c r="AF6" i="1" s="1"/>
  <c r="Q6" i="1"/>
  <c r="U6" i="1"/>
  <c r="AA6" i="1" s="1"/>
  <c r="AG6" i="1" s="1"/>
  <c r="R6" i="1"/>
  <c r="B15" i="1" l="1"/>
  <c r="B14" i="44"/>
  <c r="B14" i="63"/>
  <c r="B14" i="11"/>
  <c r="B14" i="9"/>
  <c r="B14" i="19"/>
  <c r="B14" i="4"/>
  <c r="B14" i="3"/>
  <c r="B14" i="5"/>
  <c r="B14" i="20"/>
  <c r="G5" i="23"/>
  <c r="E5" i="23"/>
  <c r="X6" i="1"/>
  <c r="F5" i="23"/>
  <c r="D5" i="23"/>
  <c r="B16" i="1" l="1"/>
  <c r="B15" i="19"/>
  <c r="B15" i="44"/>
  <c r="B15" i="4"/>
  <c r="B15" i="9"/>
  <c r="B15" i="3"/>
  <c r="B15" i="20"/>
  <c r="B15" i="5"/>
  <c r="B15" i="63"/>
  <c r="B15" i="11"/>
  <c r="C5" i="23"/>
  <c r="AD6" i="1"/>
  <c r="B17" i="1" l="1"/>
  <c r="B16" i="4"/>
  <c r="B16" i="9"/>
  <c r="B16" i="19"/>
  <c r="B16" i="44"/>
  <c r="B16" i="3"/>
  <c r="B16" i="5"/>
  <c r="B16" i="63"/>
  <c r="B16" i="11"/>
  <c r="B16" i="20"/>
  <c r="B18" i="1" l="1"/>
  <c r="B17" i="4"/>
  <c r="B17" i="9"/>
  <c r="B17" i="19"/>
  <c r="B17" i="44"/>
  <c r="B17" i="3"/>
  <c r="B17" i="11"/>
  <c r="B17" i="5"/>
  <c r="B17" i="63"/>
  <c r="B17" i="20"/>
  <c r="B19" i="1" l="1"/>
  <c r="B18" i="5"/>
  <c r="B18" i="19"/>
  <c r="B18" i="63"/>
  <c r="B18" i="11"/>
  <c r="B18" i="20"/>
  <c r="B18" i="9"/>
  <c r="B18" i="4"/>
  <c r="B18" i="44"/>
  <c r="B18" i="3"/>
  <c r="B20" i="1" l="1"/>
  <c r="B19" i="11"/>
  <c r="B19" i="20"/>
  <c r="B19" i="3"/>
  <c r="B19" i="5"/>
  <c r="B19" i="63"/>
  <c r="B19" i="44"/>
  <c r="B19" i="4"/>
  <c r="B19" i="9"/>
  <c r="B19" i="19"/>
  <c r="B21" i="1" l="1"/>
  <c r="B20" i="5"/>
  <c r="B20" i="63"/>
  <c r="B20" i="11"/>
  <c r="B20" i="20"/>
  <c r="B20" i="4"/>
  <c r="B20" i="9"/>
  <c r="B20" i="19"/>
  <c r="B20" i="44"/>
  <c r="B20" i="3"/>
  <c r="B22" i="1" l="1"/>
  <c r="B21" i="5"/>
  <c r="B21" i="63"/>
  <c r="B21" i="11"/>
  <c r="B21" i="20"/>
  <c r="B21" i="3"/>
  <c r="B21" i="4"/>
  <c r="B21" i="9"/>
  <c r="B21" i="19"/>
  <c r="B21" i="44"/>
  <c r="B23" i="1" l="1"/>
  <c r="B22" i="20"/>
  <c r="B22" i="4"/>
  <c r="B22" i="9"/>
  <c r="B22" i="19"/>
  <c r="B22" i="44"/>
  <c r="B22" i="3"/>
  <c r="B22" i="5"/>
  <c r="B22" i="63"/>
  <c r="B22" i="11"/>
  <c r="B24" i="1" l="1"/>
  <c r="B23" i="3"/>
  <c r="B23" i="19"/>
  <c r="B23" i="4"/>
  <c r="B23" i="9"/>
  <c r="B23" i="44"/>
  <c r="B23" i="5"/>
  <c r="B23" i="63"/>
  <c r="B23" i="11"/>
  <c r="B23" i="20"/>
  <c r="B25" i="1" l="1"/>
  <c r="B24" i="4"/>
  <c r="B24" i="9"/>
  <c r="B24" i="19"/>
  <c r="B24" i="44"/>
  <c r="B24" i="3"/>
  <c r="B24" i="5"/>
  <c r="B24" i="63"/>
  <c r="B24" i="11"/>
  <c r="B24" i="20"/>
  <c r="B25" i="4" l="1"/>
  <c r="B25" i="9"/>
  <c r="B25" i="19"/>
  <c r="B25" i="44"/>
  <c r="B25" i="3"/>
  <c r="B25" i="5"/>
  <c r="B25" i="20"/>
  <c r="B25" i="63"/>
  <c r="B25" i="11"/>
</calcChain>
</file>

<file path=xl/comments1.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9.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sharedStrings.xml><?xml version="1.0" encoding="utf-8"?>
<sst xmlns="http://schemas.openxmlformats.org/spreadsheetml/2006/main" count="357" uniqueCount="107">
  <si>
    <t>Notification Year</t>
  </si>
  <si>
    <t>Pleural Plaques</t>
  </si>
  <si>
    <t>Asbestosis</t>
  </si>
  <si>
    <t>Asbestos Related Lung Cancer</t>
  </si>
  <si>
    <t>Mesothelioma</t>
  </si>
  <si>
    <t>Total Non-Mesothelioma</t>
  </si>
  <si>
    <t>Total</t>
  </si>
  <si>
    <t>Pleural Thickening</t>
  </si>
  <si>
    <t>Total Identified Asbestos Related</t>
  </si>
  <si>
    <t>Total Unidentified Asbestos Related</t>
  </si>
  <si>
    <t>NUMBER OF CLAIMS NOTIFIED BY NOTIFICATION YEAR</t>
  </si>
  <si>
    <t>AVERAGE AGE OF CLAIMANT AT NOTIFICATION BY NOTIFICATION YEAR</t>
  </si>
  <si>
    <t>Notes</t>
  </si>
  <si>
    <t>Please provide the number of claims (nil and non-nil) notified to your company for each notification year, split by disease-type.</t>
  </si>
  <si>
    <t>Gross means gross of any reinsurance amounts, but net of any recoveries from any other primary insurers</t>
  </si>
  <si>
    <t>Please provide the average age of claimants at notification by notification year where date of birth of claimant is available</t>
  </si>
  <si>
    <t>Please give a rough indication of the % of claims for which this data is available</t>
  </si>
  <si>
    <t>Settlement Year</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</si>
  <si>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</si>
  <si>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</si>
  <si>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Please provide the total gross incurred amount (paid + outstandings) in respect of indemnity and costs (both own and third-party) on all notified claims (open or settled) for each notification year, split by disease-type.</t>
  </si>
  <si>
    <t>Total Identified Asbestos Related = Total Non-Mesothelioma + Mesothelioma</t>
  </si>
  <si>
    <t>NUMBER OF CLAIMS SETTLED AT COST (NON-ZERO) BY NOTIFICATION YEAR</t>
  </si>
  <si>
    <t>NUMBER OF CLAIMS SETTLED AT COST (NON-ZERO) BY CLAIM SETTLEMENT YEAR</t>
  </si>
  <si>
    <t>Please provide the number of claims notified to your company and settled at cost for each year of claim settlement, split by disease-type.</t>
  </si>
  <si>
    <t>Please provide the total gross paid amount in respect of indemnity and costs (both own and third-party) on all settled claim for each settlement year, split by disease-type.</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</si>
  <si>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</si>
  <si>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NUMBER OF CLAIMS SETTLED AT TRUE NIL COST (£0) BY CLAIM SETTLEMENT YEAR</t>
  </si>
  <si>
    <t>Total Non-Mesothelioma = Pleural Plaques (Scottish &amp; NI) + Asbestosis + Asbestos Related Lung Cancer + Pleural Thickening</t>
  </si>
  <si>
    <t>GROSS INCURRED AMOUNT (£) BY CLAIM NOTIFICATION YEAR</t>
  </si>
  <si>
    <t>GROSS PAID AMOUNT (£) ON SETTLED CLAIMS BY SETTLEMENT YEAR</t>
  </si>
  <si>
    <t>Pleural Plaques (Scottish &amp; NI exposure only)</t>
  </si>
  <si>
    <t>Market Share Assumption</t>
  </si>
  <si>
    <t>Percentage of Identified That is</t>
  </si>
  <si>
    <t>Adjusted Total - Survey Only</t>
  </si>
  <si>
    <t>Adjusted Total - 100% Market</t>
  </si>
  <si>
    <t>AVERAGE INCURRED CLAIM COST BY NOTIFICATION YEAR - includes nils</t>
  </si>
  <si>
    <t>AVERAGE SETTLED CLAIM COST BY SETTLEMENT YEAR - excludes nils</t>
  </si>
  <si>
    <t>AVERAGE SETTLED CLAIM COST BY SETTLEMENT YEAR - includes nils</t>
  </si>
  <si>
    <t>NIL CLAIMS PERCENTAGE BY SETTLEMENT YEAR</t>
  </si>
  <si>
    <t>NUMBER OF CLAIMS NOTIFIED BY NOTIFICATION YEAR (100% of market)* - includes nils</t>
  </si>
  <si>
    <t>5yr simple</t>
  </si>
  <si>
    <t>5yr weighted</t>
  </si>
  <si>
    <t>Average exposure year by notification year - Mesothelioma only</t>
  </si>
  <si>
    <t>Living</t>
  </si>
  <si>
    <t>Deceased</t>
  </si>
  <si>
    <t>Not known</t>
  </si>
  <si>
    <t>Total Mesothelioma</t>
  </si>
  <si>
    <t>Male</t>
  </si>
  <si>
    <t>Female</t>
  </si>
  <si>
    <t>England &amp; Wales</t>
  </si>
  <si>
    <t>Scotland</t>
  </si>
  <si>
    <t>Northern Ireland</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</si>
  <si>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</si>
  <si>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</si>
  <si>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For mesothelioma claims only</t>
  </si>
  <si>
    <t>Percentage of total that is unidentified</t>
  </si>
  <si>
    <t>NIL SETTLED CLAIMS PERCENTAGE BY NOTIFICATION YEAR</t>
  </si>
  <si>
    <t>AVERAGE INCURRED CLAIM COST BY NOTIFICATION YEAR - excludes settled nils</t>
  </si>
  <si>
    <t>PERCENTAGE OF CLAIMS OPEN BY NOTIFICATION YEAR</t>
  </si>
  <si>
    <t>SETTLED CLAIMS AT COST PERCENTAGE BY NOTIFICATION YEAR</t>
  </si>
  <si>
    <t>Reliable and Consistent = Y</t>
  </si>
  <si>
    <t>3) Nil Settled (SY)</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</si>
  <si>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</si>
  <si>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</si>
  <si>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</si>
  <si>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Availability %</t>
  </si>
  <si>
    <t>1) Claims Notified</t>
  </si>
  <si>
    <t>2) Nil Settled (NY)</t>
  </si>
  <si>
    <t>4) Settled At Cost (NY)</t>
  </si>
  <si>
    <t>5) Settled At Cost (SY)</t>
  </si>
  <si>
    <t>6) Incurred (NY)</t>
  </si>
  <si>
    <t>8) Paid on Settled (SY)</t>
  </si>
  <si>
    <t>9) Average Age (NY)</t>
  </si>
  <si>
    <t>10) Mesothelioma info (NY)</t>
  </si>
  <si>
    <t>Number of participants</t>
  </si>
  <si>
    <t>Covering notes from the UK Asbestos Working Party</t>
  </si>
  <si>
    <t>The data collected covers 12 participating entities, believed to represent a majority of the insurance market.</t>
  </si>
  <si>
    <t>The number of claims in the context of this exercise represents the number of notifications to individual insurers.</t>
  </si>
  <si>
    <t>A claimant may bring a claim against several insurers.  The number of claims reported here will be greater than the number of underlying claimants.</t>
  </si>
  <si>
    <t>1. reproduced accurately and is unaltered;</t>
  </si>
  <si>
    <t>2. not used in a misleading context; and</t>
  </si>
  <si>
    <t xml:space="preserve">3. correctly referenced and includes both the IFoA’s disclaimer notice set out above and the IFoA’s copyright notice, as follows: </t>
  </si>
  <si>
    <t>Not all 12 participants were able to provide data for all sections of the exercise or the same years.  The number of contributors has been indicated on the relevant worksheet tabs.</t>
  </si>
  <si>
    <t>The data differs in places compared with previous data collected, in part due to changes in the participants who were willing and able to contribute data.</t>
  </si>
  <si>
    <r>
      <rPr>
        <b/>
        <sz val="16"/>
        <rFont val="Arial"/>
        <family val="2"/>
      </rPr>
      <t>Copyright notice:</t>
    </r>
    <r>
      <rPr>
        <b/>
        <sz val="13"/>
        <rFont val="Arial"/>
        <family val="2"/>
      </rPr>
      <t xml:space="preserve"> You may reproduce the contents of this spreadsheet provided if it is:</t>
    </r>
  </si>
  <si>
    <t>Weighted Average</t>
  </si>
  <si>
    <t>Please provide the number of claims notified to your company and settled at cost for each notification year, split by disease-type.</t>
  </si>
  <si>
    <t>Please provide the total gross incurred amount (paid + outstandings) in respect of indemnity and costs (both own and third-party) on all notified claims (open or settled) for each notification year, split by country of exposure</t>
  </si>
  <si>
    <t>MESOTHELIOMA CLAIMANT STATUS AT NOTIFICATION BY NOTIFICATION YEAR</t>
  </si>
  <si>
    <t>MESOTHELIOMA CLAIMANT GENDER BY NOTIFICATION YEAR</t>
  </si>
  <si>
    <t>NUMBER OF MESOTHELIOMA CLAIMS BY NOTIFICATION YEAR AND COUNTRY OF EXPOSURE</t>
  </si>
  <si>
    <t>GROSS INCURRED AMOUNT (£) BY MESOTHELIOMA NOTIFICATION YEAR AND COUNTRY OF EXPOSURE</t>
  </si>
  <si>
    <t>© Institute and Faculty of Actuaries' UK Asbestos Working Party</t>
  </si>
  <si>
    <t>The relevant summaries on ACPC, nils percentages and open percentages are internally consistent .</t>
  </si>
  <si>
    <t>AVERAGE SETTLED CLAIM COST BY NOTIFICATION YEAR - includes nils</t>
  </si>
  <si>
    <t>AVERAGE SETTLED CLAIM COST BY NOTIFICATION YEAR - excludes settled nils</t>
  </si>
  <si>
    <t>Disclaimer: This spreadsheet has been prepared by and/or on behalf of the AWP of the Institute and Facility of Actuaries ("IFoA").  
The IFoA does not accept any responsibility and/or liability whatsoever for the content or use of this spreadsheet.  
Whilst care has been taken during the development of the spreadsheet, the IFoA does not 
(i) warrant its accuracy; or 
(ii) guarantee any outcome or result from the application of this spreadsheet or of any of the IFoA’s work (whether contained in or arising from the application of this spreadsheet or otherwise).  
You assume sole responsibility for your use of this spreadsheet, and for any and all conclusions drawn from its use.  
The IFoA hereby excludes all warranties, representations, conditions and all other terms of any kind whatsoever implied by statute or common law in relation to this spreadsheet, to the fullest extent permitted by applicable law.  
If you are in any doubt as to using anything produced by the IFoA, please seek independent advice.</t>
  </si>
  <si>
    <t>The data included is the raw aggregated data (apart from the changes on Pleural Plaques (Scottish &amp; NI exposure only) claims, see below).  No adjustments have been made to gross up for entities unable to provide data for certain years.</t>
  </si>
  <si>
    <t>The AWP is currently analysing this aggregated data and will publish commentary and findings in due course at GIRO 2018.</t>
  </si>
  <si>
    <t>Data has been collected as at year-end 2017 to produce the attached aggregated summaries.</t>
  </si>
  <si>
    <t>UK Asbestos Working Party Disclaimer: Data as at 31/12/2017</t>
  </si>
  <si>
    <t xml:space="preserve">                        -  </t>
  </si>
  <si>
    <t>Please provide the number of claims (nil and non-nil) notified to your company for each notification year, split by country of exposure</t>
  </si>
  <si>
    <t>STATUS BY NOTIFICATION YEAR CHECK</t>
  </si>
  <si>
    <t>The AWP have adjusted the Pleural Plaques (Scottish &amp; NI exposure only) figures. Where participating entities provided data under the Pleural Plaques column but no data in the Pleural Plaques (Scottish &amp; NI exposure only) column, the AWP have assumed for those participating entities, from 2010 and onwards, Pleural Plaques (Scottish &amp; NI exposure only) data is the same as their Pleural Plaques data. The AWP did a similar adjustment in the year-end 2016 survey data.</t>
  </si>
  <si>
    <t>The Institute and Facility of Actuaries' UK Asbestos Working Party ("AWP") have continued their market wide data collection for 2018, and would like to thank those who contributed to the exercise.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</si>
</sst>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_-* #,##0_-;\-* #,##0_-;_-* &quot;-&quot;??_-;_-@_-"/>
    <numFmt numFmtId="166" formatCode="_-* #,##0.0_-;\-* #,##0.0_-;_-* &quot;-&quot;??_-;_-@_-"/>
    <numFmt numFmtId="167" formatCode="0.0"/>
    <numFmt numFmtId="168" formatCode="#,##0.0"/>
    <numFmt numFmtId="169" formatCode="#,##0;\-#,##0;\-"/>
  </numFmts>
  <fonts count="23" x14ac:knownFonts="1">
    <font>
      <sz val="10"/>
      <name val="Arial"/>
    </font>
    <font>
      <sz val="11"/>
      <color theme="1"/>
      <name val="Calibri"/>
      <family val="2"/>
      <scheme val="minor"/>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sz val="10"/>
      <name val="Arial"/>
      <family val="2"/>
    </font>
    <font>
      <b/>
      <sz val="12"/>
      <name val="Arial"/>
      <family val="2"/>
    </font>
    <font>
      <b/>
      <sz val="13"/>
      <name val="Arial"/>
      <family val="2"/>
    </font>
    <font>
      <sz val="13"/>
      <name val="Arial"/>
      <family val="2"/>
    </font>
    <font>
      <b/>
      <u/>
      <sz val="16"/>
      <name val="Arial"/>
      <family val="2"/>
    </font>
    <font>
      <b/>
      <sz val="16"/>
      <name val="Arial"/>
      <family val="2"/>
    </font>
    <font>
      <u/>
      <sz val="13"/>
      <name val="Arial"/>
      <family val="2"/>
    </font>
    <font>
      <sz val="9"/>
      <color theme="1"/>
      <name val="Calibri"/>
      <family val="2"/>
      <scheme val="minor"/>
    </font>
    <font>
      <sz val="10"/>
      <color theme="1"/>
      <name val="Arial"/>
      <family val="2"/>
    </font>
    <font>
      <sz val="11"/>
      <color theme="1"/>
      <name val="Arial"/>
      <family val="2"/>
    </font>
    <font>
      <b/>
      <sz val="11"/>
      <color theme="1"/>
      <name val="Arial"/>
      <family val="2"/>
    </font>
    <font>
      <b/>
      <sz val="10"/>
      <color rgb="FFFF0000"/>
      <name val="Arial"/>
      <family val="2"/>
    </font>
    <font>
      <sz val="10"/>
      <color rgb="FFFF0000"/>
      <name val="Arial"/>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164"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2"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0" fontId="2" fillId="0" borderId="0"/>
    <xf numFmtId="43" fontId="2" fillId="0" borderId="0" applyFont="0" applyFill="0" applyBorder="0" applyAlignment="0" applyProtection="0"/>
  </cellStyleXfs>
  <cellXfs count="205">
    <xf numFmtId="0" fontId="0" fillId="0" borderId="0" xfId="0"/>
    <xf numFmtId="0" fontId="5" fillId="0" borderId="0" xfId="0" applyFont="1"/>
    <xf numFmtId="0" fontId="6" fillId="0" borderId="0" xfId="0" applyFont="1"/>
    <xf numFmtId="0" fontId="3" fillId="0" borderId="3" xfId="0" applyFont="1" applyFill="1" applyBorder="1" applyAlignment="1">
      <alignment horizontal="center" vertical="center" wrapText="1"/>
    </xf>
    <xf numFmtId="165" fontId="3" fillId="0" borderId="0" xfId="1" applyNumberFormat="1" applyFont="1" applyFill="1" applyBorder="1"/>
    <xf numFmtId="0" fontId="2" fillId="0" borderId="1" xfId="0" applyFont="1" applyBorder="1" applyAlignment="1">
      <alignment horizontal="center" vertical="center" wrapText="1"/>
    </xf>
    <xf numFmtId="0" fontId="2" fillId="0" borderId="0" xfId="0" applyFont="1"/>
    <xf numFmtId="9" fontId="2" fillId="0" borderId="10" xfId="3" applyFont="1" applyBorder="1" applyAlignment="1">
      <alignment horizontal="center"/>
    </xf>
    <xf numFmtId="165" fontId="2" fillId="0" borderId="0" xfId="1" applyNumberFormat="1" applyFont="1" applyFill="1" applyBorder="1"/>
    <xf numFmtId="165" fontId="2" fillId="0" borderId="10" xfId="1" applyNumberFormat="1" applyFont="1" applyFill="1" applyBorder="1"/>
    <xf numFmtId="165" fontId="2" fillId="0" borderId="11" xfId="1" applyNumberFormat="1" applyFont="1" applyFill="1" applyBorder="1"/>
    <xf numFmtId="165" fontId="2" fillId="0" borderId="7" xfId="1" applyNumberFormat="1" applyFont="1" applyFill="1" applyBorder="1"/>
    <xf numFmtId="165" fontId="2" fillId="0" borderId="8" xfId="1" applyNumberFormat="1" applyFont="1" applyFill="1" applyBorder="1"/>
    <xf numFmtId="165" fontId="2" fillId="0" borderId="9" xfId="1" applyNumberFormat="1" applyFont="1" applyFill="1" applyBorder="1"/>
    <xf numFmtId="0" fontId="6" fillId="0" borderId="0" xfId="4" applyFont="1"/>
    <xf numFmtId="0" fontId="5" fillId="0" borderId="0" xfId="4" applyFont="1"/>
    <xf numFmtId="165" fontId="2" fillId="0" borderId="5" xfId="1" applyNumberFormat="1" applyFont="1" applyFill="1" applyBorder="1"/>
    <xf numFmtId="165" fontId="3" fillId="0" borderId="11" xfId="1" applyNumberFormat="1" applyFont="1" applyFill="1" applyBorder="1"/>
    <xf numFmtId="165" fontId="3" fillId="0" borderId="1" xfId="1" applyNumberFormat="1" applyFont="1" applyFill="1" applyBorder="1"/>
    <xf numFmtId="165" fontId="3" fillId="0" borderId="2" xfId="1" applyNumberFormat="1" applyFont="1" applyFill="1" applyBorder="1"/>
    <xf numFmtId="165" fontId="2" fillId="0" borderId="0" xfId="1" applyNumberFormat="1" applyFont="1"/>
    <xf numFmtId="0" fontId="2" fillId="0" borderId="2" xfId="4" applyFont="1" applyBorder="1" applyAlignment="1">
      <alignment horizontal="center" vertical="center" wrapText="1"/>
    </xf>
    <xf numFmtId="0" fontId="3" fillId="0" borderId="0" xfId="0" applyFont="1"/>
    <xf numFmtId="0" fontId="3" fillId="0" borderId="3" xfId="0" applyFont="1" applyBorder="1" applyAlignment="1">
      <alignment horizontal="center" vertical="center" wrapText="1"/>
    </xf>
    <xf numFmtId="0" fontId="3" fillId="0" borderId="1" xfId="0" applyFont="1" applyBorder="1" applyAlignment="1">
      <alignment horizontal="left"/>
    </xf>
    <xf numFmtId="3" fontId="3" fillId="0" borderId="1" xfId="4" applyNumberFormat="1" applyFont="1" applyBorder="1"/>
    <xf numFmtId="9" fontId="2" fillId="0" borderId="7" xfId="3" applyFont="1" applyBorder="1" applyAlignment="1">
      <alignment horizontal="center"/>
    </xf>
    <xf numFmtId="9" fontId="2" fillId="0" borderId="8" xfId="3" applyFont="1" applyBorder="1" applyAlignment="1">
      <alignment horizontal="center"/>
    </xf>
    <xf numFmtId="9" fontId="2" fillId="0" borderId="9" xfId="3" applyFont="1" applyBorder="1" applyAlignment="1">
      <alignment horizontal="center"/>
    </xf>
    <xf numFmtId="3" fontId="2" fillId="0" borderId="7" xfId="0" applyNumberFormat="1" applyFont="1" applyBorder="1"/>
    <xf numFmtId="3" fontId="2" fillId="0" borderId="8" xfId="0" applyNumberFormat="1" applyFont="1" applyBorder="1"/>
    <xf numFmtId="3" fontId="2" fillId="0" borderId="9" xfId="0" applyNumberFormat="1" applyFont="1" applyBorder="1"/>
    <xf numFmtId="3" fontId="2" fillId="0" borderId="8" xfId="0" applyNumberFormat="1" applyFont="1" applyFill="1" applyBorder="1"/>
    <xf numFmtId="166" fontId="2" fillId="0" borderId="5" xfId="1" applyNumberFormat="1" applyFont="1" applyFill="1" applyBorder="1"/>
    <xf numFmtId="0" fontId="2" fillId="0" borderId="0" xfId="0" applyFont="1" applyFill="1"/>
    <xf numFmtId="9" fontId="2" fillId="0" borderId="0" xfId="2" applyFont="1" applyFill="1"/>
    <xf numFmtId="9" fontId="2" fillId="0" borderId="0" xfId="2" applyFont="1"/>
    <xf numFmtId="165" fontId="2" fillId="0" borderId="5" xfId="5" applyNumberFormat="1" applyFont="1" applyFill="1" applyBorder="1"/>
    <xf numFmtId="165" fontId="2" fillId="0" borderId="15" xfId="5" applyNumberFormat="1" applyFont="1" applyFill="1" applyBorder="1"/>
    <xf numFmtId="165" fontId="3" fillId="0" borderId="4" xfId="1" applyNumberFormat="1" applyFont="1" applyFill="1" applyBorder="1"/>
    <xf numFmtId="165" fontId="3" fillId="0" borderId="3" xfId="1" applyNumberFormat="1" applyFont="1" applyFill="1" applyBorder="1"/>
    <xf numFmtId="3" fontId="2" fillId="0" borderId="5"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2" fontId="4" fillId="0" borderId="0" xfId="1" applyNumberFormat="1" applyFont="1"/>
    <xf numFmtId="0" fontId="3" fillId="0" borderId="3" xfId="6" applyFont="1" applyFill="1" applyBorder="1" applyAlignment="1">
      <alignment horizontal="center" vertical="center" wrapText="1"/>
    </xf>
    <xf numFmtId="0" fontId="2" fillId="0" borderId="3" xfId="6" applyFont="1" applyBorder="1" applyAlignment="1">
      <alignment horizontal="center" vertical="center" wrapText="1"/>
    </xf>
    <xf numFmtId="0" fontId="6" fillId="0" borderId="0" xfId="6" applyFont="1"/>
    <xf numFmtId="0" fontId="5" fillId="0" borderId="0" xfId="6" applyFont="1"/>
    <xf numFmtId="166" fontId="2" fillId="0" borderId="6" xfId="1" applyNumberFormat="1" applyFont="1" applyFill="1" applyBorder="1"/>
    <xf numFmtId="0" fontId="11" fillId="0" borderId="0" xfId="0" applyFont="1"/>
    <xf numFmtId="0" fontId="3" fillId="0" borderId="0" xfId="0" applyFont="1" applyBorder="1" applyAlignment="1">
      <alignment horizontal="center"/>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3" xfId="0" applyNumberFormat="1" applyFont="1" applyFill="1" applyBorder="1" applyAlignment="1">
      <alignment horizontal="center" vertical="center"/>
    </xf>
    <xf numFmtId="3" fontId="2" fillId="0" borderId="5" xfId="0" applyNumberFormat="1"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0" xfId="4" applyFont="1" applyAlignment="1">
      <alignment vertical="center"/>
    </xf>
    <xf numFmtId="0" fontId="2" fillId="0" borderId="0" xfId="4" applyFont="1" applyAlignment="1">
      <alignment vertical="center" wrapText="1"/>
    </xf>
    <xf numFmtId="0" fontId="12" fillId="0" borderId="0" xfId="8" applyFont="1" applyAlignment="1">
      <alignment vertical="center"/>
    </xf>
    <xf numFmtId="0" fontId="3" fillId="0" borderId="0" xfId="4" applyFont="1" applyAlignment="1">
      <alignment vertical="center"/>
    </xf>
    <xf numFmtId="0" fontId="13" fillId="0" borderId="0" xfId="4" applyFont="1" applyAlignment="1">
      <alignment vertical="center"/>
    </xf>
    <xf numFmtId="0" fontId="13" fillId="0" borderId="0" xfId="8" applyFont="1" applyAlignment="1">
      <alignment vertical="center"/>
    </xf>
    <xf numFmtId="0" fontId="13" fillId="0" borderId="0" xfId="8" applyFont="1" applyAlignment="1">
      <alignment horizontal="left" vertical="center" wrapText="1"/>
    </xf>
    <xf numFmtId="0" fontId="14" fillId="0" borderId="0" xfId="8" applyFont="1" applyAlignment="1">
      <alignment vertical="center"/>
    </xf>
    <xf numFmtId="166" fontId="2" fillId="0" borderId="13" xfId="0" applyNumberFormat="1" applyFont="1" applyFill="1" applyBorder="1"/>
    <xf numFmtId="166" fontId="3" fillId="0" borderId="12" xfId="0" applyNumberFormat="1" applyFont="1" applyFill="1" applyBorder="1"/>
    <xf numFmtId="166" fontId="3" fillId="0" borderId="11" xfId="0" applyNumberFormat="1" applyFont="1" applyFill="1" applyBorder="1"/>
    <xf numFmtId="166" fontId="3" fillId="0" borderId="9" xfId="0" applyNumberFormat="1" applyFont="1" applyFill="1" applyBorder="1"/>
    <xf numFmtId="168" fontId="3" fillId="0" borderId="6" xfId="0" applyNumberFormat="1" applyFont="1" applyFill="1" applyBorder="1"/>
    <xf numFmtId="168" fontId="3" fillId="0" borderId="7" xfId="0" applyNumberFormat="1" applyFont="1" applyFill="1" applyBorder="1"/>
    <xf numFmtId="168" fontId="3" fillId="0" borderId="8" xfId="0" applyNumberFormat="1" applyFont="1" applyFill="1" applyBorder="1"/>
    <xf numFmtId="168" fontId="3" fillId="0" borderId="9" xfId="0" applyNumberFormat="1" applyFont="1" applyFill="1" applyBorder="1"/>
    <xf numFmtId="168" fontId="3" fillId="0" borderId="1" xfId="0" applyNumberFormat="1" applyFont="1" applyFill="1" applyBorder="1"/>
    <xf numFmtId="3" fontId="2" fillId="0" borderId="13" xfId="5" applyNumberFormat="1" applyFont="1" applyFill="1" applyBorder="1" applyAlignment="1">
      <alignment horizontal="center" vertical="center"/>
    </xf>
    <xf numFmtId="0" fontId="3" fillId="0" borderId="0" xfId="0" applyFont="1" applyFill="1"/>
    <xf numFmtId="0" fontId="3" fillId="0" borderId="1" xfId="4" applyFont="1" applyBorder="1" applyAlignment="1">
      <alignment horizontal="left"/>
    </xf>
    <xf numFmtId="3" fontId="3" fillId="0" borderId="4" xfId="4" applyNumberFormat="1" applyFont="1" applyBorder="1"/>
    <xf numFmtId="3" fontId="3" fillId="0" borderId="2" xfId="4" applyNumberFormat="1" applyFont="1" applyBorder="1"/>
    <xf numFmtId="167" fontId="3" fillId="0" borderId="1" xfId="4" applyNumberFormat="1" applyFont="1" applyBorder="1"/>
    <xf numFmtId="3" fontId="3" fillId="0" borderId="3" xfId="4" applyNumberFormat="1" applyFont="1" applyBorder="1"/>
    <xf numFmtId="0" fontId="3" fillId="0" borderId="0" xfId="4" applyFont="1"/>
    <xf numFmtId="0" fontId="2" fillId="0" borderId="0" xfId="4" applyFont="1"/>
    <xf numFmtId="3" fontId="3" fillId="0" borderId="5" xfId="4" applyNumberFormat="1" applyFont="1" applyFill="1" applyBorder="1"/>
    <xf numFmtId="3" fontId="3" fillId="0" borderId="6" xfId="4" applyNumberFormat="1" applyFont="1" applyFill="1" applyBorder="1"/>
    <xf numFmtId="0" fontId="3" fillId="0" borderId="1" xfId="4" applyFont="1" applyBorder="1" applyAlignment="1">
      <alignment horizontal="center" vertical="center" wrapText="1"/>
    </xf>
    <xf numFmtId="167" fontId="3" fillId="0" borderId="5" xfId="4" applyNumberFormat="1" applyFont="1" applyFill="1" applyBorder="1"/>
    <xf numFmtId="0" fontId="2" fillId="0" borderId="5" xfId="0" applyFont="1" applyBorder="1" applyAlignment="1">
      <alignment horizontal="left"/>
    </xf>
    <xf numFmtId="0" fontId="2" fillId="0" borderId="6" xfId="0" applyFont="1" applyBorder="1" applyAlignment="1">
      <alignment horizontal="left"/>
    </xf>
    <xf numFmtId="0" fontId="2" fillId="0" borderId="6" xfId="0" applyFont="1" applyFill="1" applyBorder="1" applyAlignment="1">
      <alignment horizontal="left"/>
    </xf>
    <xf numFmtId="165" fontId="2" fillId="0" borderId="0" xfId="0" applyNumberFormat="1" applyFont="1"/>
    <xf numFmtId="3" fontId="2" fillId="0" borderId="10" xfId="4" applyNumberFormat="1" applyFont="1" applyFill="1" applyBorder="1"/>
    <xf numFmtId="3" fontId="2" fillId="0" borderId="0" xfId="4" applyNumberFormat="1" applyFont="1" applyFill="1" applyBorder="1"/>
    <xf numFmtId="3" fontId="2" fillId="0" borderId="7" xfId="4" applyNumberFormat="1" applyFont="1" applyFill="1" applyBorder="1"/>
    <xf numFmtId="3" fontId="2" fillId="0" borderId="8" xfId="4" applyNumberFormat="1" applyFont="1" applyFill="1" applyBorder="1"/>
    <xf numFmtId="3" fontId="2" fillId="0" borderId="0" xfId="4" applyNumberFormat="1" applyFont="1"/>
    <xf numFmtId="166" fontId="2" fillId="0" borderId="14" xfId="0" applyNumberFormat="1" applyFont="1" applyFill="1" applyBorder="1"/>
    <xf numFmtId="166" fontId="2" fillId="0" borderId="15" xfId="0" applyNumberFormat="1" applyFont="1" applyFill="1" applyBorder="1"/>
    <xf numFmtId="166" fontId="2" fillId="0" borderId="12" xfId="0" applyNumberFormat="1" applyFont="1" applyFill="1" applyBorder="1"/>
    <xf numFmtId="166" fontId="2" fillId="0" borderId="5" xfId="0" applyNumberFormat="1" applyFont="1" applyFill="1" applyBorder="1"/>
    <xf numFmtId="166" fontId="2" fillId="0" borderId="0" xfId="0" applyNumberFormat="1" applyFont="1" applyFill="1" applyBorder="1"/>
    <xf numFmtId="166" fontId="2" fillId="0" borderId="10" xfId="0" applyNumberFormat="1" applyFont="1" applyFill="1" applyBorder="1"/>
    <xf numFmtId="166" fontId="2" fillId="0" borderId="11" xfId="0" applyNumberFormat="1" applyFont="1" applyFill="1" applyBorder="1"/>
    <xf numFmtId="166" fontId="2" fillId="0" borderId="8" xfId="0" applyNumberFormat="1" applyFont="1" applyFill="1" applyBorder="1"/>
    <xf numFmtId="166" fontId="2" fillId="0" borderId="7" xfId="0" applyNumberFormat="1" applyFont="1" applyFill="1" applyBorder="1"/>
    <xf numFmtId="166" fontId="2" fillId="0" borderId="9" xfId="0" applyNumberFormat="1" applyFont="1" applyFill="1" applyBorder="1"/>
    <xf numFmtId="0" fontId="2" fillId="0" borderId="0" xfId="0" applyFont="1" applyBorder="1"/>
    <xf numFmtId="165" fontId="2" fillId="0" borderId="0" xfId="1" applyNumberFormat="1" applyFont="1" applyBorder="1"/>
    <xf numFmtId="164" fontId="2" fillId="0" borderId="0" xfId="0" applyNumberFormat="1" applyFont="1"/>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9" fontId="2" fillId="0" borderId="0" xfId="3" applyFont="1" applyBorder="1" applyAlignment="1">
      <alignment horizontal="center"/>
    </xf>
    <xf numFmtId="9" fontId="2" fillId="0" borderId="11" xfId="3" applyFont="1" applyBorder="1" applyAlignment="1">
      <alignment horizontal="center"/>
    </xf>
    <xf numFmtId="3" fontId="2" fillId="0" borderId="10" xfId="0" applyNumberFormat="1" applyFont="1" applyBorder="1"/>
    <xf numFmtId="3" fontId="2" fillId="0" borderId="0" xfId="0" applyNumberFormat="1" applyFont="1" applyBorder="1"/>
    <xf numFmtId="3" fontId="2" fillId="0" borderId="11" xfId="0" applyNumberFormat="1" applyFont="1" applyBorder="1"/>
    <xf numFmtId="3" fontId="2" fillId="0" borderId="0" xfId="0" applyNumberFormat="1" applyFont="1" applyFill="1" applyBorder="1"/>
    <xf numFmtId="3" fontId="2" fillId="0" borderId="11" xfId="0" applyNumberFormat="1" applyFont="1" applyFill="1" applyBorder="1"/>
    <xf numFmtId="14" fontId="2" fillId="0" borderId="0" xfId="0" applyNumberFormat="1" applyFont="1" applyFill="1"/>
    <xf numFmtId="9" fontId="2" fillId="2" borderId="16" xfId="2" applyFont="1" applyFill="1" applyBorder="1"/>
    <xf numFmtId="0" fontId="2" fillId="0" borderId="3" xfId="0" applyFont="1" applyFill="1" applyBorder="1" applyAlignment="1">
      <alignment horizontal="center" vertical="center" wrapText="1"/>
    </xf>
    <xf numFmtId="0" fontId="2" fillId="0" borderId="10" xfId="0" applyFont="1" applyFill="1" applyBorder="1" applyAlignment="1">
      <alignment horizontal="left"/>
    </xf>
    <xf numFmtId="166" fontId="2" fillId="0" borderId="10" xfId="1" applyNumberFormat="1" applyFont="1" applyFill="1" applyBorder="1"/>
    <xf numFmtId="166" fontId="2" fillId="0" borderId="0" xfId="1" applyNumberFormat="1" applyFont="1" applyFill="1" applyBorder="1"/>
    <xf numFmtId="166" fontId="2" fillId="0" borderId="11" xfId="1" applyNumberFormat="1" applyFont="1" applyFill="1" applyBorder="1"/>
    <xf numFmtId="0" fontId="2" fillId="0" borderId="7" xfId="0" applyFont="1" applyFill="1" applyBorder="1" applyAlignment="1">
      <alignment horizontal="left"/>
    </xf>
    <xf numFmtId="166" fontId="2" fillId="0" borderId="7" xfId="1" applyNumberFormat="1" applyFont="1" applyFill="1" applyBorder="1"/>
    <xf numFmtId="166" fontId="2" fillId="0" borderId="8" xfId="1" applyNumberFormat="1" applyFont="1" applyFill="1" applyBorder="1"/>
    <xf numFmtId="166" fontId="2" fillId="0" borderId="9" xfId="1" applyNumberFormat="1" applyFont="1" applyFill="1" applyBorder="1"/>
    <xf numFmtId="0" fontId="2" fillId="0" borderId="0" xfId="0" applyFont="1" applyFill="1" applyBorder="1" applyAlignment="1">
      <alignment horizontal="left"/>
    </xf>
    <xf numFmtId="0" fontId="2" fillId="0" borderId="0" xfId="0" applyFont="1" applyFill="1" applyAlignment="1">
      <alignment horizontal="right"/>
    </xf>
    <xf numFmtId="166" fontId="2" fillId="0" borderId="0" xfId="1" applyNumberFormat="1" applyFont="1" applyFill="1"/>
    <xf numFmtId="9" fontId="2" fillId="0" borderId="10" xfId="2" applyFont="1" applyFill="1" applyBorder="1"/>
    <xf numFmtId="9" fontId="2" fillId="0" borderId="0" xfId="2" applyFont="1" applyFill="1" applyBorder="1"/>
    <xf numFmtId="9" fontId="2" fillId="0" borderId="11" xfId="2" applyFont="1" applyFill="1" applyBorder="1"/>
    <xf numFmtId="10" fontId="2" fillId="0" borderId="0" xfId="0" applyNumberFormat="1" applyFont="1" applyFill="1"/>
    <xf numFmtId="9" fontId="2" fillId="0" borderId="7" xfId="2" applyFont="1" applyFill="1" applyBorder="1"/>
    <xf numFmtId="9" fontId="2" fillId="0" borderId="8" xfId="2" applyFont="1" applyFill="1" applyBorder="1"/>
    <xf numFmtId="9" fontId="2" fillId="0" borderId="9" xfId="2" applyFont="1" applyFill="1" applyBorder="1"/>
    <xf numFmtId="164" fontId="2" fillId="0" borderId="0" xfId="1" applyFont="1" applyFill="1"/>
    <xf numFmtId="9" fontId="2" fillId="0" borderId="0" xfId="0" applyNumberFormat="1" applyFont="1" applyFill="1"/>
    <xf numFmtId="0" fontId="2" fillId="0" borderId="4" xfId="0" applyFont="1" applyBorder="1"/>
    <xf numFmtId="9" fontId="2" fillId="0" borderId="3" xfId="2" applyFont="1" applyFill="1" applyBorder="1"/>
    <xf numFmtId="3" fontId="2" fillId="0" borderId="10" xfId="4" applyNumberFormat="1" applyFont="1" applyFill="1" applyBorder="1" applyAlignment="1">
      <alignment horizontal="right"/>
    </xf>
    <xf numFmtId="3" fontId="2" fillId="0" borderId="0" xfId="4" applyNumberFormat="1" applyFont="1" applyFill="1" applyBorder="1" applyAlignment="1">
      <alignment horizontal="right"/>
    </xf>
    <xf numFmtId="3" fontId="3" fillId="0" borderId="13" xfId="4" applyNumberFormat="1" applyFont="1" applyFill="1" applyBorder="1" applyAlignment="1">
      <alignment horizontal="right"/>
    </xf>
    <xf numFmtId="167" fontId="3" fillId="0" borderId="5" xfId="4" applyNumberFormat="1" applyFont="1" applyFill="1" applyBorder="1" applyAlignment="1">
      <alignment horizontal="right"/>
    </xf>
    <xf numFmtId="0" fontId="17" fillId="0" borderId="0" xfId="0" applyFont="1" applyAlignment="1">
      <alignment horizontal="center" vertical="center"/>
    </xf>
    <xf numFmtId="164" fontId="2" fillId="0" borderId="0" xfId="0" applyNumberFormat="1" applyFont="1" applyFill="1"/>
    <xf numFmtId="0" fontId="2" fillId="0" borderId="0" xfId="0" applyFont="1" applyFill="1"/>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5" fontId="2" fillId="0" borderId="0" xfId="0" applyNumberFormat="1" applyFont="1" applyFill="1"/>
    <xf numFmtId="3" fontId="2" fillId="0" borderId="0" xfId="0" applyNumberFormat="1" applyFont="1" applyFill="1"/>
    <xf numFmtId="0" fontId="2" fillId="0" borderId="0" xfId="0" applyFont="1" applyFill="1" applyBorder="1"/>
    <xf numFmtId="164" fontId="2" fillId="0" borderId="0" xfId="1" applyFont="1"/>
    <xf numFmtId="0" fontId="19" fillId="0" borderId="0" xfId="6" applyFont="1"/>
    <xf numFmtId="0" fontId="2" fillId="0" borderId="0" xfId="0" applyFont="1" applyAlignment="1">
      <alignment horizontal="center"/>
    </xf>
    <xf numFmtId="0" fontId="18" fillId="0" borderId="0" xfId="6" applyFont="1"/>
    <xf numFmtId="9" fontId="2" fillId="0" borderId="0" xfId="0" applyNumberFormat="1" applyFont="1"/>
    <xf numFmtId="0" fontId="20" fillId="0" borderId="0" xfId="0" applyFont="1"/>
    <xf numFmtId="0" fontId="2" fillId="0" borderId="1" xfId="4" applyFont="1" applyBorder="1" applyAlignment="1">
      <alignment horizontal="center" vertical="center" wrapText="1"/>
    </xf>
    <xf numFmtId="0" fontId="2" fillId="0" borderId="4" xfId="4" applyFont="1" applyBorder="1" applyAlignment="1">
      <alignment horizontal="center" vertical="center" wrapText="1"/>
    </xf>
    <xf numFmtId="0" fontId="19" fillId="0" borderId="1" xfId="6" applyFont="1" applyBorder="1" applyAlignment="1">
      <alignment horizontal="center" vertical="center" wrapText="1"/>
    </xf>
    <xf numFmtId="0" fontId="19" fillId="0" borderId="2" xfId="6" applyFont="1" applyBorder="1" applyAlignment="1">
      <alignment horizontal="center" vertical="center" wrapText="1"/>
    </xf>
    <xf numFmtId="0" fontId="19" fillId="0" borderId="4" xfId="6" applyFont="1" applyFill="1" applyBorder="1" applyAlignment="1">
      <alignment horizontal="center" vertical="center" wrapText="1"/>
    </xf>
    <xf numFmtId="0" fontId="19" fillId="0" borderId="3" xfId="6" applyFont="1" applyBorder="1" applyAlignment="1">
      <alignment horizontal="center" vertical="center" wrapText="1"/>
    </xf>
    <xf numFmtId="0" fontId="19" fillId="0" borderId="0" xfId="6" applyFont="1" applyFill="1"/>
    <xf numFmtId="0" fontId="18" fillId="0" borderId="6" xfId="6" applyFont="1" applyBorder="1" applyAlignment="1">
      <alignment horizontal="left"/>
    </xf>
    <xf numFmtId="0" fontId="18" fillId="0" borderId="0" xfId="6" applyFont="1" applyFill="1"/>
    <xf numFmtId="14" fontId="18" fillId="0" borderId="0" xfId="6" applyNumberFormat="1" applyFont="1" applyFill="1"/>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0" xfId="0" applyFont="1" applyFill="1" applyBorder="1" applyAlignment="1">
      <alignment horizontal="left"/>
    </xf>
    <xf numFmtId="169" fontId="22" fillId="0" borderId="10" xfId="2" applyNumberFormat="1" applyFont="1" applyFill="1" applyBorder="1"/>
    <xf numFmtId="169" fontId="22" fillId="0" borderId="0" xfId="2" applyNumberFormat="1" applyFont="1" applyFill="1" applyBorder="1"/>
    <xf numFmtId="169" fontId="22" fillId="0" borderId="11" xfId="2" applyNumberFormat="1" applyFont="1" applyFill="1" applyBorder="1"/>
    <xf numFmtId="0" fontId="22" fillId="0" borderId="7" xfId="0" applyFont="1" applyFill="1" applyBorder="1" applyAlignment="1">
      <alignment horizontal="left"/>
    </xf>
    <xf numFmtId="169" fontId="22" fillId="0" borderId="7" xfId="2" applyNumberFormat="1" applyFont="1" applyFill="1" applyBorder="1"/>
    <xf numFmtId="169" fontId="22" fillId="0" borderId="8" xfId="2" applyNumberFormat="1" applyFont="1" applyFill="1" applyBorder="1"/>
    <xf numFmtId="169" fontId="22" fillId="0" borderId="9" xfId="2" applyNumberFormat="1" applyFont="1" applyFill="1" applyBorder="1"/>
    <xf numFmtId="0" fontId="13" fillId="0" borderId="0" xfId="8" applyFont="1" applyAlignment="1">
      <alignment horizontal="left" vertical="center" wrapText="1"/>
    </xf>
    <xf numFmtId="0" fontId="16" fillId="0" borderId="0" xfId="8" applyFont="1" applyAlignment="1">
      <alignment horizontal="left" vertical="center" wrapText="1"/>
    </xf>
    <xf numFmtId="0" fontId="3" fillId="0" borderId="4"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8" xfId="0" applyFont="1" applyFill="1" applyBorder="1" applyAlignment="1">
      <alignment horizontal="center"/>
    </xf>
    <xf numFmtId="0" fontId="21" fillId="0" borderId="4" xfId="0" applyFont="1" applyFill="1" applyBorder="1" applyAlignment="1">
      <alignment horizontal="center"/>
    </xf>
    <xf numFmtId="0" fontId="21" fillId="0" borderId="2" xfId="0" applyFont="1" applyFill="1" applyBorder="1" applyAlignment="1">
      <alignment horizontal="center"/>
    </xf>
    <xf numFmtId="0" fontId="21" fillId="0" borderId="3" xfId="0" applyFont="1" applyFill="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6" applyFont="1" applyBorder="1" applyAlignment="1">
      <alignment horizontal="center"/>
    </xf>
    <xf numFmtId="0" fontId="3" fillId="0" borderId="2" xfId="6" applyFont="1" applyBorder="1" applyAlignment="1">
      <alignment horizontal="center"/>
    </xf>
    <xf numFmtId="0" fontId="3" fillId="0" borderId="3" xfId="6" applyFont="1" applyBorder="1" applyAlignment="1">
      <alignment horizontal="center"/>
    </xf>
    <xf numFmtId="0" fontId="3" fillId="0" borderId="4"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6" xfId="4" applyFont="1" applyBorder="1" applyAlignment="1">
      <alignment horizontal="center" vertical="center" wrapText="1"/>
    </xf>
  </cellXfs>
  <cellStyles count="10">
    <cellStyle name="Comma" xfId="1" builtinId="3"/>
    <cellStyle name="Comma 2" xfId="5"/>
    <cellStyle name="Comma 2 2" xfId="7"/>
    <cellStyle name="Comma 3" xfId="9"/>
    <cellStyle name="Normal" xfId="0" builtinId="0"/>
    <cellStyle name="Normal 12 2" xfId="8"/>
    <cellStyle name="Normal 2" xfId="4"/>
    <cellStyle name="Normal 3" xfId="6"/>
    <cellStyle name="Percent" xfId="2"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autoPageBreaks="0"/>
  </sheetPr>
  <dimension ref="A1:S24"/>
  <sheetViews>
    <sheetView showGridLines="0" showRowColHeaders="0" tabSelected="1" zoomScale="60" zoomScaleNormal="60" workbookViewId="0">
      <selection activeCell="I16" sqref="I16"/>
    </sheetView>
  </sheetViews>
  <sheetFormatPr defaultColWidth="0" defaultRowHeight="12.75" customHeight="1" zeroHeight="1" x14ac:dyDescent="0.2"/>
  <cols>
    <col min="1" max="1" width="5.28515625" style="56" customWidth="1"/>
    <col min="2" max="2" width="14" style="59" customWidth="1"/>
    <col min="3" max="18" width="14" style="56" customWidth="1"/>
    <col min="19" max="19" width="16.42578125" style="56" customWidth="1"/>
    <col min="20" max="16384" width="9.140625" style="56" hidden="1"/>
  </cols>
  <sheetData>
    <row r="1" spans="2:19" x14ac:dyDescent="0.2">
      <c r="B1" s="56"/>
    </row>
    <row r="2" spans="2:19" ht="20.25" x14ac:dyDescent="0.2">
      <c r="B2" s="63" t="s">
        <v>76</v>
      </c>
      <c r="C2" s="60"/>
      <c r="D2" s="60"/>
      <c r="E2" s="60"/>
      <c r="F2" s="60"/>
      <c r="G2" s="60"/>
      <c r="H2" s="60"/>
      <c r="I2" s="60"/>
      <c r="J2" s="60"/>
      <c r="K2" s="60"/>
      <c r="L2" s="60"/>
      <c r="M2" s="60"/>
      <c r="N2" s="60"/>
      <c r="O2" s="60"/>
      <c r="P2" s="60"/>
      <c r="Q2" s="60"/>
      <c r="R2" s="60"/>
    </row>
    <row r="3" spans="2:19" ht="7.5" customHeight="1" x14ac:dyDescent="0.2">
      <c r="B3" s="60"/>
      <c r="C3" s="60"/>
      <c r="D3" s="60"/>
      <c r="E3" s="60"/>
      <c r="F3" s="60"/>
      <c r="G3" s="60"/>
      <c r="H3" s="60"/>
      <c r="I3" s="60"/>
      <c r="J3" s="60"/>
      <c r="K3" s="60"/>
      <c r="L3" s="60"/>
      <c r="M3" s="60"/>
      <c r="N3" s="60"/>
      <c r="O3" s="60"/>
      <c r="P3" s="60"/>
      <c r="Q3" s="60"/>
      <c r="R3" s="60"/>
    </row>
    <row r="4" spans="2:19" ht="16.5" x14ac:dyDescent="0.2">
      <c r="B4" s="61" t="s">
        <v>106</v>
      </c>
      <c r="C4" s="60"/>
      <c r="D4" s="60"/>
      <c r="E4" s="60"/>
      <c r="F4" s="60"/>
      <c r="G4" s="60"/>
      <c r="H4" s="60"/>
      <c r="I4" s="60"/>
      <c r="J4" s="60"/>
      <c r="K4" s="60"/>
      <c r="L4" s="60"/>
      <c r="M4" s="60"/>
      <c r="N4" s="60"/>
      <c r="O4" s="60"/>
      <c r="P4" s="60"/>
      <c r="Q4" s="60"/>
      <c r="R4" s="60"/>
    </row>
    <row r="5" spans="2:19" ht="16.5" x14ac:dyDescent="0.2">
      <c r="B5" s="61" t="s">
        <v>100</v>
      </c>
      <c r="C5" s="60"/>
      <c r="D5" s="60"/>
      <c r="E5" s="60"/>
      <c r="F5" s="60"/>
      <c r="G5" s="60"/>
      <c r="H5" s="60"/>
      <c r="I5" s="60"/>
      <c r="J5" s="60"/>
      <c r="K5" s="60"/>
      <c r="L5" s="60"/>
      <c r="M5" s="60"/>
      <c r="N5" s="60"/>
      <c r="O5" s="60"/>
      <c r="P5" s="60"/>
      <c r="Q5" s="60"/>
      <c r="R5" s="60"/>
    </row>
    <row r="6" spans="2:19" ht="16.5" x14ac:dyDescent="0.2">
      <c r="B6" s="61" t="s">
        <v>99</v>
      </c>
      <c r="C6" s="60"/>
      <c r="D6" s="60"/>
      <c r="E6" s="60"/>
      <c r="F6" s="60"/>
      <c r="G6" s="60"/>
      <c r="H6" s="60"/>
      <c r="I6" s="60"/>
      <c r="J6" s="60"/>
      <c r="K6" s="60"/>
      <c r="L6" s="60"/>
      <c r="M6" s="60"/>
      <c r="N6" s="60"/>
      <c r="O6" s="60"/>
      <c r="P6" s="60"/>
      <c r="Q6" s="60"/>
      <c r="R6" s="60"/>
    </row>
    <row r="7" spans="2:19" ht="16.5" x14ac:dyDescent="0.2">
      <c r="B7" s="61" t="s">
        <v>77</v>
      </c>
      <c r="C7" s="60"/>
      <c r="D7" s="60"/>
      <c r="E7" s="60"/>
      <c r="F7" s="60"/>
      <c r="G7" s="60"/>
      <c r="H7" s="60"/>
      <c r="I7" s="60"/>
      <c r="J7" s="60"/>
      <c r="K7" s="60"/>
      <c r="L7" s="60"/>
      <c r="M7" s="60"/>
      <c r="N7" s="60"/>
      <c r="O7" s="60"/>
      <c r="P7" s="60"/>
      <c r="Q7" s="60"/>
      <c r="R7" s="60"/>
    </row>
    <row r="8" spans="2:19" ht="16.5" x14ac:dyDescent="0.2">
      <c r="B8" s="61" t="s">
        <v>84</v>
      </c>
      <c r="C8" s="60"/>
      <c r="D8" s="60"/>
      <c r="E8" s="60"/>
      <c r="F8" s="60"/>
      <c r="G8" s="60"/>
      <c r="H8" s="60"/>
      <c r="I8" s="60"/>
      <c r="J8" s="60"/>
      <c r="K8" s="60"/>
      <c r="L8" s="60"/>
      <c r="M8" s="60"/>
      <c r="N8" s="60"/>
      <c r="O8" s="60"/>
      <c r="P8" s="60"/>
      <c r="Q8" s="60"/>
      <c r="R8" s="60"/>
    </row>
    <row r="9" spans="2:19" ht="16.5" x14ac:dyDescent="0.2">
      <c r="B9" s="61" t="s">
        <v>83</v>
      </c>
      <c r="C9" s="60"/>
      <c r="D9" s="60"/>
      <c r="E9" s="60"/>
      <c r="F9" s="60"/>
      <c r="G9" s="60"/>
      <c r="H9" s="60"/>
      <c r="I9" s="60"/>
      <c r="J9" s="60"/>
      <c r="K9" s="60"/>
      <c r="L9" s="60"/>
      <c r="M9" s="60"/>
      <c r="N9" s="60"/>
      <c r="O9" s="60"/>
      <c r="P9" s="60"/>
      <c r="Q9" s="60"/>
      <c r="R9" s="60"/>
    </row>
    <row r="10" spans="2:19" ht="16.5" x14ac:dyDescent="0.2">
      <c r="B10" s="61" t="s">
        <v>98</v>
      </c>
      <c r="C10" s="60"/>
      <c r="D10" s="60"/>
      <c r="E10" s="60"/>
      <c r="F10" s="60"/>
      <c r="G10" s="60"/>
      <c r="H10" s="60"/>
      <c r="I10" s="60"/>
      <c r="J10" s="60"/>
      <c r="K10" s="60"/>
      <c r="L10" s="60"/>
      <c r="M10" s="60"/>
      <c r="N10" s="60"/>
      <c r="O10" s="60"/>
      <c r="P10" s="60"/>
      <c r="Q10" s="60"/>
      <c r="R10" s="60"/>
    </row>
    <row r="11" spans="2:19" ht="51" customHeight="1" x14ac:dyDescent="0.2">
      <c r="B11" s="183" t="s">
        <v>105</v>
      </c>
      <c r="C11" s="183"/>
      <c r="D11" s="183"/>
      <c r="E11" s="183"/>
      <c r="F11" s="183"/>
      <c r="G11" s="183"/>
      <c r="H11" s="183"/>
      <c r="I11" s="183"/>
      <c r="J11" s="183"/>
      <c r="K11" s="183"/>
      <c r="L11" s="183"/>
      <c r="M11" s="183"/>
      <c r="N11" s="183"/>
      <c r="O11" s="183"/>
      <c r="P11" s="183"/>
      <c r="Q11" s="183"/>
      <c r="R11" s="183"/>
      <c r="S11" s="183"/>
    </row>
    <row r="12" spans="2:19" ht="16.5" x14ac:dyDescent="0.2">
      <c r="B12" s="61" t="s">
        <v>94</v>
      </c>
      <c r="C12" s="60"/>
      <c r="D12" s="60"/>
      <c r="E12" s="60"/>
      <c r="F12" s="60"/>
      <c r="G12" s="60"/>
      <c r="H12" s="60"/>
      <c r="I12" s="60"/>
      <c r="J12" s="60"/>
      <c r="K12" s="60"/>
      <c r="L12" s="60"/>
      <c r="M12" s="60"/>
      <c r="N12" s="60"/>
      <c r="O12" s="60"/>
      <c r="P12" s="60"/>
      <c r="Q12" s="60"/>
      <c r="R12" s="60"/>
    </row>
    <row r="13" spans="2:19" ht="16.5" x14ac:dyDescent="0.2">
      <c r="B13" s="61" t="s">
        <v>78</v>
      </c>
      <c r="C13" s="60"/>
      <c r="D13" s="60"/>
      <c r="E13" s="60"/>
      <c r="F13" s="60"/>
      <c r="G13" s="60"/>
      <c r="H13" s="60"/>
      <c r="I13" s="60"/>
      <c r="J13" s="60"/>
      <c r="K13" s="60"/>
      <c r="L13" s="60"/>
      <c r="M13" s="60"/>
      <c r="N13" s="60"/>
      <c r="O13" s="60"/>
      <c r="P13" s="60"/>
      <c r="Q13" s="60"/>
      <c r="R13" s="60"/>
    </row>
    <row r="14" spans="2:19" ht="16.5" x14ac:dyDescent="0.2">
      <c r="B14" s="61" t="s">
        <v>79</v>
      </c>
      <c r="C14" s="60"/>
      <c r="D14" s="60"/>
      <c r="E14" s="60"/>
      <c r="F14" s="60"/>
      <c r="G14" s="60"/>
      <c r="H14" s="60"/>
      <c r="I14" s="60"/>
      <c r="J14" s="60"/>
      <c r="K14" s="60"/>
      <c r="L14" s="60"/>
      <c r="M14" s="60"/>
      <c r="N14" s="60"/>
      <c r="O14" s="60"/>
      <c r="P14" s="60"/>
      <c r="Q14" s="60"/>
      <c r="R14" s="60"/>
    </row>
    <row r="15" spans="2:19" ht="16.5" x14ac:dyDescent="0.2">
      <c r="B15" s="61"/>
      <c r="C15" s="60"/>
      <c r="D15" s="60"/>
      <c r="E15" s="60"/>
      <c r="F15" s="60"/>
      <c r="G15" s="60"/>
      <c r="H15" s="60"/>
      <c r="I15" s="60"/>
      <c r="J15" s="60"/>
      <c r="K15" s="60"/>
      <c r="L15" s="60"/>
      <c r="M15" s="60"/>
      <c r="N15" s="60"/>
      <c r="O15" s="60"/>
      <c r="P15" s="60"/>
      <c r="Q15" s="60"/>
      <c r="R15" s="60"/>
    </row>
    <row r="16" spans="2:19" ht="20.25" x14ac:dyDescent="0.2">
      <c r="B16" s="63" t="s">
        <v>101</v>
      </c>
      <c r="C16" s="60"/>
      <c r="D16" s="60"/>
      <c r="E16" s="60"/>
      <c r="F16" s="60"/>
      <c r="G16" s="60"/>
      <c r="H16" s="60"/>
      <c r="I16" s="60"/>
      <c r="J16" s="60"/>
      <c r="K16" s="60"/>
      <c r="L16" s="60"/>
      <c r="M16" s="60"/>
      <c r="N16" s="60"/>
      <c r="O16" s="60"/>
      <c r="P16" s="60"/>
      <c r="Q16" s="60"/>
      <c r="R16" s="60"/>
    </row>
    <row r="17" spans="2:18" ht="244.15" customHeight="1" x14ac:dyDescent="0.2">
      <c r="B17" s="182" t="s">
        <v>97</v>
      </c>
      <c r="C17" s="182"/>
      <c r="D17" s="182"/>
      <c r="E17" s="182"/>
      <c r="F17" s="182"/>
      <c r="G17" s="182"/>
      <c r="H17" s="182"/>
      <c r="I17" s="182"/>
      <c r="J17" s="182"/>
      <c r="K17" s="182"/>
      <c r="L17" s="182"/>
      <c r="M17" s="182"/>
      <c r="N17" s="182"/>
      <c r="O17" s="182"/>
      <c r="P17" s="182"/>
      <c r="Q17" s="182"/>
      <c r="R17" s="182"/>
    </row>
    <row r="18" spans="2:18" s="57" customFormat="1" ht="16.5" x14ac:dyDescent="0.2">
      <c r="B18" s="62"/>
      <c r="C18" s="62"/>
      <c r="D18" s="62"/>
      <c r="E18" s="62"/>
      <c r="F18" s="62"/>
      <c r="G18" s="62"/>
      <c r="H18" s="62"/>
      <c r="I18" s="62"/>
      <c r="J18" s="62"/>
      <c r="K18" s="62"/>
      <c r="L18" s="62"/>
      <c r="M18" s="62"/>
      <c r="N18" s="62"/>
      <c r="O18" s="62"/>
      <c r="P18" s="62"/>
      <c r="Q18" s="62"/>
      <c r="R18" s="62"/>
    </row>
    <row r="19" spans="2:18" ht="20.25" x14ac:dyDescent="0.2">
      <c r="B19" s="58" t="s">
        <v>85</v>
      </c>
      <c r="C19" s="60"/>
      <c r="D19" s="60"/>
      <c r="E19" s="60"/>
      <c r="F19" s="60"/>
      <c r="G19" s="60"/>
      <c r="H19" s="60"/>
      <c r="I19" s="60"/>
      <c r="J19" s="60"/>
      <c r="K19" s="60"/>
      <c r="L19" s="60"/>
      <c r="M19" s="60"/>
      <c r="N19" s="60"/>
      <c r="O19" s="60"/>
      <c r="P19" s="60"/>
      <c r="Q19" s="60"/>
      <c r="R19" s="60"/>
    </row>
    <row r="20" spans="2:18" ht="16.5" x14ac:dyDescent="0.2">
      <c r="B20" s="58" t="s">
        <v>80</v>
      </c>
      <c r="C20" s="60"/>
      <c r="D20" s="60"/>
      <c r="E20" s="60"/>
      <c r="F20" s="60"/>
      <c r="G20" s="60"/>
      <c r="H20" s="60"/>
      <c r="I20" s="60"/>
      <c r="J20" s="60"/>
      <c r="K20" s="60"/>
      <c r="L20" s="60"/>
      <c r="M20" s="60"/>
      <c r="N20" s="60"/>
      <c r="O20" s="60"/>
      <c r="P20" s="60"/>
      <c r="Q20" s="60"/>
      <c r="R20" s="60"/>
    </row>
    <row r="21" spans="2:18" ht="16.5" x14ac:dyDescent="0.2">
      <c r="B21" s="58" t="s">
        <v>81</v>
      </c>
      <c r="C21" s="60"/>
      <c r="D21" s="60"/>
      <c r="E21" s="60"/>
      <c r="F21" s="60"/>
      <c r="G21" s="60"/>
      <c r="H21" s="60"/>
      <c r="I21" s="60"/>
      <c r="J21" s="60"/>
      <c r="K21" s="60"/>
      <c r="L21" s="60"/>
      <c r="M21" s="60"/>
      <c r="N21" s="60"/>
      <c r="O21" s="60"/>
      <c r="P21" s="60"/>
      <c r="Q21" s="60"/>
      <c r="R21" s="60"/>
    </row>
    <row r="22" spans="2:18" ht="16.5" x14ac:dyDescent="0.2">
      <c r="B22" s="58" t="s">
        <v>82</v>
      </c>
      <c r="C22" s="60"/>
      <c r="D22" s="60"/>
      <c r="E22" s="60"/>
      <c r="F22" s="60"/>
      <c r="G22" s="60"/>
      <c r="H22" s="60"/>
      <c r="I22" s="60"/>
      <c r="J22" s="60"/>
      <c r="K22" s="60"/>
      <c r="L22" s="60"/>
      <c r="M22" s="60"/>
      <c r="N22" s="60"/>
      <c r="O22" s="60"/>
      <c r="P22" s="60"/>
      <c r="Q22" s="60"/>
      <c r="R22" s="60"/>
    </row>
    <row r="23" spans="2:18" ht="16.5" x14ac:dyDescent="0.2">
      <c r="B23" s="58" t="s">
        <v>93</v>
      </c>
      <c r="C23" s="60"/>
      <c r="D23" s="60"/>
      <c r="E23" s="60"/>
      <c r="F23" s="60"/>
      <c r="G23" s="60"/>
      <c r="H23" s="60"/>
      <c r="I23" s="60"/>
      <c r="J23" s="60"/>
      <c r="K23" s="60"/>
      <c r="L23" s="60"/>
      <c r="M23" s="60"/>
      <c r="N23" s="60"/>
      <c r="O23" s="60"/>
      <c r="P23" s="60"/>
      <c r="Q23" s="60"/>
      <c r="R23" s="60"/>
    </row>
    <row r="24" spans="2:18" x14ac:dyDescent="0.2"/>
  </sheetData>
  <sheetProtection sheet="1" objects="1" scenarios="1"/>
  <mergeCells count="2">
    <mergeCell ref="B17:R17"/>
    <mergeCell ref="B11:S1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8" width="16.7109375" style="6" customWidth="1"/>
    <col min="9" max="9" width="17.7109375" style="6" bestFit="1" customWidth="1"/>
    <col min="10" max="10" width="17.28515625" style="148" customWidth="1"/>
    <col min="11" max="11" width="16.7109375" style="6" customWidth="1"/>
    <col min="12" max="12" width="17.7109375" style="148" bestFit="1" customWidth="1"/>
    <col min="13" max="13" width="3.85546875" style="158" customWidth="1"/>
    <col min="14" max="14" width="16.7109375" style="6" customWidth="1"/>
    <col min="15" max="15" width="17.85546875" style="6" customWidth="1"/>
    <col min="16" max="16" width="9.140625" style="6" customWidth="1"/>
    <col min="17" max="16384" width="0" style="6" hidden="1"/>
  </cols>
  <sheetData>
    <row r="1" spans="1:16" ht="15.75" x14ac:dyDescent="0.25">
      <c r="A1" s="49" t="s">
        <v>72</v>
      </c>
      <c r="B1" s="155"/>
      <c r="M1" s="156"/>
    </row>
    <row r="2" spans="1:16" x14ac:dyDescent="0.2">
      <c r="A2" s="43"/>
      <c r="M2" s="6"/>
    </row>
    <row r="3" spans="1:16" x14ac:dyDescent="0.2">
      <c r="A3" s="43"/>
      <c r="M3" s="6"/>
    </row>
    <row r="4" spans="1:16" ht="14.25" x14ac:dyDescent="0.2">
      <c r="B4" s="191" t="s">
        <v>30</v>
      </c>
      <c r="C4" s="192"/>
      <c r="D4" s="192"/>
      <c r="E4" s="192"/>
      <c r="F4" s="192"/>
      <c r="G4" s="192"/>
      <c r="H4" s="192"/>
      <c r="I4" s="192"/>
      <c r="J4" s="192"/>
      <c r="K4" s="192"/>
      <c r="L4" s="193"/>
      <c r="M4" s="156"/>
    </row>
    <row r="5" spans="1:16" s="156" customFormat="1" ht="57" x14ac:dyDescent="0.2">
      <c r="A5" s="148"/>
      <c r="B5" s="163" t="s">
        <v>0</v>
      </c>
      <c r="C5" s="163" t="s">
        <v>1</v>
      </c>
      <c r="D5" s="164" t="s">
        <v>31</v>
      </c>
      <c r="E5" s="164" t="s">
        <v>2</v>
      </c>
      <c r="F5" s="164" t="s">
        <v>3</v>
      </c>
      <c r="G5" s="164" t="s">
        <v>7</v>
      </c>
      <c r="H5" s="163" t="s">
        <v>5</v>
      </c>
      <c r="I5" s="164" t="s">
        <v>4</v>
      </c>
      <c r="J5" s="165" t="s">
        <v>8</v>
      </c>
      <c r="K5" s="166" t="s">
        <v>9</v>
      </c>
      <c r="L5" s="44" t="s">
        <v>6</v>
      </c>
      <c r="N5" s="52" t="s">
        <v>75</v>
      </c>
      <c r="O5" s="45" t="s">
        <v>61</v>
      </c>
      <c r="P5" s="6"/>
    </row>
    <row r="6" spans="1:16" x14ac:dyDescent="0.2">
      <c r="A6" s="148"/>
      <c r="B6" s="86">
        <f>'1) Claims Notified'!B6</f>
        <v>1998</v>
      </c>
      <c r="C6" s="16">
        <v>1450549</v>
      </c>
      <c r="D6" s="8">
        <v>185223</v>
      </c>
      <c r="E6" s="8">
        <v>6265880</v>
      </c>
      <c r="F6" s="8">
        <v>773578</v>
      </c>
      <c r="G6" s="8" t="s">
        <v>102</v>
      </c>
      <c r="H6" s="37">
        <f>SUM(D6:G6)</f>
        <v>7224681</v>
      </c>
      <c r="I6" s="8">
        <v>9846894</v>
      </c>
      <c r="J6" s="38">
        <f>SUM(H6:I6)</f>
        <v>17071575</v>
      </c>
      <c r="K6" s="10">
        <v>8549999</v>
      </c>
      <c r="L6" s="17">
        <f>SUM(J6:K6)</f>
        <v>25621574</v>
      </c>
      <c r="N6" s="41">
        <v>7</v>
      </c>
      <c r="O6" s="53">
        <v>2</v>
      </c>
    </row>
    <row r="7" spans="1:16" x14ac:dyDescent="0.2">
      <c r="A7" s="148"/>
      <c r="B7" s="86">
        <f>'1) Claims Notified'!B7</f>
        <v>1999</v>
      </c>
      <c r="C7" s="16">
        <v>1535875</v>
      </c>
      <c r="D7" s="8">
        <v>375330</v>
      </c>
      <c r="E7" s="8">
        <v>5405207</v>
      </c>
      <c r="F7" s="8">
        <v>709481</v>
      </c>
      <c r="G7" s="8">
        <v>71476</v>
      </c>
      <c r="H7" s="37">
        <f t="shared" ref="H7:H25" si="0">SUM(D7:G7)</f>
        <v>6561494</v>
      </c>
      <c r="I7" s="8">
        <v>11271401</v>
      </c>
      <c r="J7" s="9">
        <f t="shared" ref="J7:J25" si="1">SUM(H7:I7)</f>
        <v>17832895</v>
      </c>
      <c r="K7" s="10">
        <v>17595653</v>
      </c>
      <c r="L7" s="17">
        <f t="shared" ref="L7:L25" si="2">SUM(J7:K7)</f>
        <v>35428548</v>
      </c>
      <c r="N7" s="41">
        <v>9</v>
      </c>
      <c r="O7" s="54">
        <v>3</v>
      </c>
    </row>
    <row r="8" spans="1:16" x14ac:dyDescent="0.2">
      <c r="A8" s="148"/>
      <c r="B8" s="86">
        <f>'1) Claims Notified'!B8</f>
        <v>2000</v>
      </c>
      <c r="C8" s="16">
        <v>2104209</v>
      </c>
      <c r="D8" s="8">
        <v>179368</v>
      </c>
      <c r="E8" s="8">
        <v>6818350</v>
      </c>
      <c r="F8" s="8">
        <v>700645</v>
      </c>
      <c r="G8" s="8">
        <v>125662</v>
      </c>
      <c r="H8" s="37">
        <f t="shared" si="0"/>
        <v>7824025</v>
      </c>
      <c r="I8" s="8">
        <v>13700926</v>
      </c>
      <c r="J8" s="9">
        <f t="shared" si="1"/>
        <v>21524951</v>
      </c>
      <c r="K8" s="10">
        <v>18567902</v>
      </c>
      <c r="L8" s="17">
        <f t="shared" si="2"/>
        <v>40092853</v>
      </c>
      <c r="N8" s="41">
        <v>9</v>
      </c>
      <c r="O8" s="54">
        <v>3</v>
      </c>
    </row>
    <row r="9" spans="1:16" x14ac:dyDescent="0.2">
      <c r="A9" s="148"/>
      <c r="B9" s="86">
        <f>'1) Claims Notified'!B9</f>
        <v>2001</v>
      </c>
      <c r="C9" s="16">
        <v>1436929</v>
      </c>
      <c r="D9" s="8">
        <v>476138</v>
      </c>
      <c r="E9" s="8">
        <v>5058431</v>
      </c>
      <c r="F9" s="8">
        <v>81426</v>
      </c>
      <c r="G9" s="8">
        <v>119119</v>
      </c>
      <c r="H9" s="37">
        <f t="shared" si="0"/>
        <v>5735114</v>
      </c>
      <c r="I9" s="8">
        <v>11454333</v>
      </c>
      <c r="J9" s="9">
        <f t="shared" si="1"/>
        <v>17189447</v>
      </c>
      <c r="K9" s="10">
        <v>18101617</v>
      </c>
      <c r="L9" s="17">
        <f t="shared" si="2"/>
        <v>35291064</v>
      </c>
      <c r="N9" s="41">
        <v>9</v>
      </c>
      <c r="O9" s="54">
        <v>3</v>
      </c>
    </row>
    <row r="10" spans="1:16" x14ac:dyDescent="0.2">
      <c r="A10" s="148"/>
      <c r="B10" s="86">
        <f>'1) Claims Notified'!B10</f>
        <v>2002</v>
      </c>
      <c r="C10" s="16">
        <v>5412014</v>
      </c>
      <c r="D10" s="8">
        <v>482830</v>
      </c>
      <c r="E10" s="8">
        <v>10452377</v>
      </c>
      <c r="F10" s="8">
        <v>882260</v>
      </c>
      <c r="G10" s="8">
        <v>220896</v>
      </c>
      <c r="H10" s="37">
        <f t="shared" si="0"/>
        <v>12038363</v>
      </c>
      <c r="I10" s="8">
        <v>22113589</v>
      </c>
      <c r="J10" s="9">
        <f t="shared" si="1"/>
        <v>34151952</v>
      </c>
      <c r="K10" s="10">
        <v>17726836</v>
      </c>
      <c r="L10" s="17">
        <f t="shared" si="2"/>
        <v>51878788</v>
      </c>
      <c r="N10" s="41">
        <v>10</v>
      </c>
      <c r="O10" s="54">
        <v>3</v>
      </c>
    </row>
    <row r="11" spans="1:16" x14ac:dyDescent="0.2">
      <c r="A11" s="148"/>
      <c r="B11" s="86">
        <f>'1) Claims Notified'!B11</f>
        <v>2003</v>
      </c>
      <c r="C11" s="16">
        <v>9154081</v>
      </c>
      <c r="D11" s="8">
        <v>849980</v>
      </c>
      <c r="E11" s="8">
        <v>15433131</v>
      </c>
      <c r="F11" s="8">
        <v>1302907</v>
      </c>
      <c r="G11" s="8">
        <v>449579</v>
      </c>
      <c r="H11" s="37">
        <f t="shared" si="0"/>
        <v>18035597</v>
      </c>
      <c r="I11" s="8">
        <v>24598016</v>
      </c>
      <c r="J11" s="9">
        <f t="shared" si="1"/>
        <v>42633613</v>
      </c>
      <c r="K11" s="10">
        <v>9429897</v>
      </c>
      <c r="L11" s="17">
        <f t="shared" si="2"/>
        <v>52063510</v>
      </c>
      <c r="N11" s="41">
        <v>10</v>
      </c>
      <c r="O11" s="54">
        <v>3</v>
      </c>
    </row>
    <row r="12" spans="1:16" x14ac:dyDescent="0.2">
      <c r="A12" s="148"/>
      <c r="B12" s="86">
        <f>'1) Claims Notified'!B12</f>
        <v>2004</v>
      </c>
      <c r="C12" s="16">
        <v>18206655</v>
      </c>
      <c r="D12" s="8">
        <v>765737</v>
      </c>
      <c r="E12" s="8">
        <v>18101217</v>
      </c>
      <c r="F12" s="8">
        <v>1356140</v>
      </c>
      <c r="G12" s="8">
        <v>1714551</v>
      </c>
      <c r="H12" s="37">
        <f t="shared" si="0"/>
        <v>21937645</v>
      </c>
      <c r="I12" s="8">
        <v>52466783</v>
      </c>
      <c r="J12" s="9">
        <f t="shared" si="1"/>
        <v>74404428</v>
      </c>
      <c r="K12" s="10">
        <v>10617546</v>
      </c>
      <c r="L12" s="17">
        <f t="shared" si="2"/>
        <v>85021974</v>
      </c>
      <c r="N12" s="41">
        <v>11</v>
      </c>
      <c r="O12" s="54">
        <v>6</v>
      </c>
    </row>
    <row r="13" spans="1:16" x14ac:dyDescent="0.2">
      <c r="A13" s="148"/>
      <c r="B13" s="86">
        <f>'1) Claims Notified'!B13</f>
        <v>2005</v>
      </c>
      <c r="C13" s="16">
        <v>15048067</v>
      </c>
      <c r="D13" s="8">
        <v>1973014</v>
      </c>
      <c r="E13" s="8">
        <v>16104127</v>
      </c>
      <c r="F13" s="8">
        <v>1779992</v>
      </c>
      <c r="G13" s="8">
        <v>1838475</v>
      </c>
      <c r="H13" s="37">
        <f t="shared" si="0"/>
        <v>21695608</v>
      </c>
      <c r="I13" s="8">
        <v>42679191</v>
      </c>
      <c r="J13" s="9">
        <f t="shared" si="1"/>
        <v>64374799</v>
      </c>
      <c r="K13" s="10">
        <v>9741639</v>
      </c>
      <c r="L13" s="17">
        <f t="shared" si="2"/>
        <v>74116438</v>
      </c>
      <c r="N13" s="41">
        <v>11</v>
      </c>
      <c r="O13" s="54">
        <v>6</v>
      </c>
    </row>
    <row r="14" spans="1:16" x14ac:dyDescent="0.2">
      <c r="A14" s="148"/>
      <c r="B14" s="86">
        <f>'1) Claims Notified'!B14</f>
        <v>2006</v>
      </c>
      <c r="C14" s="16">
        <v>9838226</v>
      </c>
      <c r="D14" s="8">
        <v>1264129</v>
      </c>
      <c r="E14" s="8">
        <v>14473174</v>
      </c>
      <c r="F14" s="8">
        <v>523690</v>
      </c>
      <c r="G14" s="8">
        <v>2170970</v>
      </c>
      <c r="H14" s="37">
        <f t="shared" si="0"/>
        <v>18431963</v>
      </c>
      <c r="I14" s="8">
        <v>51880739</v>
      </c>
      <c r="J14" s="9">
        <f t="shared" si="1"/>
        <v>70312702</v>
      </c>
      <c r="K14" s="10">
        <v>5053498</v>
      </c>
      <c r="L14" s="17">
        <f t="shared" si="2"/>
        <v>75366200</v>
      </c>
      <c r="N14" s="41">
        <v>11</v>
      </c>
      <c r="O14" s="54">
        <v>6</v>
      </c>
    </row>
    <row r="15" spans="1:16" x14ac:dyDescent="0.2">
      <c r="A15" s="148"/>
      <c r="B15" s="86">
        <f>'1) Claims Notified'!B15</f>
        <v>2007</v>
      </c>
      <c r="C15" s="16">
        <v>23120057</v>
      </c>
      <c r="D15" s="8">
        <v>852433</v>
      </c>
      <c r="E15" s="8">
        <v>21449364</v>
      </c>
      <c r="F15" s="8">
        <v>4171854</v>
      </c>
      <c r="G15" s="8">
        <v>4324279</v>
      </c>
      <c r="H15" s="37">
        <f t="shared" si="0"/>
        <v>30797930</v>
      </c>
      <c r="I15" s="8">
        <v>89235987</v>
      </c>
      <c r="J15" s="9">
        <f t="shared" si="1"/>
        <v>120033917</v>
      </c>
      <c r="K15" s="10">
        <v>4258380</v>
      </c>
      <c r="L15" s="17">
        <f t="shared" si="2"/>
        <v>124292297</v>
      </c>
      <c r="N15" s="41">
        <v>12</v>
      </c>
      <c r="O15" s="54">
        <v>6</v>
      </c>
    </row>
    <row r="16" spans="1:16" x14ac:dyDescent="0.2">
      <c r="A16" s="148"/>
      <c r="B16" s="86">
        <f>'1) Claims Notified'!B16</f>
        <v>2008</v>
      </c>
      <c r="C16" s="16">
        <v>6726749</v>
      </c>
      <c r="D16" s="8">
        <v>471595</v>
      </c>
      <c r="E16" s="8">
        <v>23931667</v>
      </c>
      <c r="F16" s="8">
        <v>4867522</v>
      </c>
      <c r="G16" s="8">
        <v>6751172</v>
      </c>
      <c r="H16" s="37">
        <f t="shared" si="0"/>
        <v>36021956</v>
      </c>
      <c r="I16" s="8">
        <v>123942249</v>
      </c>
      <c r="J16" s="9">
        <f t="shared" si="1"/>
        <v>159964205</v>
      </c>
      <c r="K16" s="10">
        <v>4143943</v>
      </c>
      <c r="L16" s="17">
        <f t="shared" si="2"/>
        <v>164108148</v>
      </c>
      <c r="N16" s="41">
        <v>12</v>
      </c>
      <c r="O16" s="54">
        <v>6</v>
      </c>
    </row>
    <row r="17" spans="1:15" x14ac:dyDescent="0.2">
      <c r="A17" s="148"/>
      <c r="B17" s="86">
        <f>'1) Claims Notified'!B17</f>
        <v>2009</v>
      </c>
      <c r="C17" s="16">
        <v>10195878</v>
      </c>
      <c r="D17" s="8">
        <v>152774</v>
      </c>
      <c r="E17" s="8">
        <v>32613936</v>
      </c>
      <c r="F17" s="8">
        <v>6774599</v>
      </c>
      <c r="G17" s="8">
        <v>8484224</v>
      </c>
      <c r="H17" s="37">
        <f t="shared" si="0"/>
        <v>48025533</v>
      </c>
      <c r="I17" s="8">
        <v>144077555</v>
      </c>
      <c r="J17" s="9">
        <f t="shared" si="1"/>
        <v>192103088</v>
      </c>
      <c r="K17" s="10">
        <v>4271481</v>
      </c>
      <c r="L17" s="17">
        <f t="shared" si="2"/>
        <v>196374569</v>
      </c>
      <c r="N17" s="41">
        <v>12</v>
      </c>
      <c r="O17" s="54">
        <v>6</v>
      </c>
    </row>
    <row r="18" spans="1:15" x14ac:dyDescent="0.2">
      <c r="A18" s="152"/>
      <c r="B18" s="86">
        <f>'1) Claims Notified'!B18</f>
        <v>2010</v>
      </c>
      <c r="C18" s="16">
        <v>1214664</v>
      </c>
      <c r="D18" s="8">
        <v>1295468</v>
      </c>
      <c r="E18" s="8">
        <v>22187227</v>
      </c>
      <c r="F18" s="8">
        <v>4766371</v>
      </c>
      <c r="G18" s="8">
        <v>8605005</v>
      </c>
      <c r="H18" s="37">
        <f t="shared" si="0"/>
        <v>36854071</v>
      </c>
      <c r="I18" s="8">
        <v>127833858</v>
      </c>
      <c r="J18" s="9">
        <f t="shared" si="1"/>
        <v>164687929</v>
      </c>
      <c r="K18" s="10">
        <v>4083575</v>
      </c>
      <c r="L18" s="17">
        <f t="shared" si="2"/>
        <v>168771504</v>
      </c>
      <c r="N18" s="41">
        <v>12</v>
      </c>
      <c r="O18" s="54">
        <v>6</v>
      </c>
    </row>
    <row r="19" spans="1:15" x14ac:dyDescent="0.2">
      <c r="A19" s="152"/>
      <c r="B19" s="86">
        <f>'1) Claims Notified'!B19</f>
        <v>2011</v>
      </c>
      <c r="C19" s="16">
        <v>751508</v>
      </c>
      <c r="D19" s="8">
        <v>832561</v>
      </c>
      <c r="E19" s="8">
        <v>21440040</v>
      </c>
      <c r="F19" s="8">
        <v>9300339</v>
      </c>
      <c r="G19" s="8">
        <v>8926253</v>
      </c>
      <c r="H19" s="37">
        <f t="shared" si="0"/>
        <v>40499193</v>
      </c>
      <c r="I19" s="8">
        <v>135377960</v>
      </c>
      <c r="J19" s="9">
        <f t="shared" si="1"/>
        <v>175877153</v>
      </c>
      <c r="K19" s="10">
        <v>5369537</v>
      </c>
      <c r="L19" s="17">
        <f t="shared" si="2"/>
        <v>181246690</v>
      </c>
      <c r="N19" s="41">
        <v>12</v>
      </c>
      <c r="O19" s="54">
        <v>6</v>
      </c>
    </row>
    <row r="20" spans="1:15" x14ac:dyDescent="0.2">
      <c r="A20" s="152"/>
      <c r="B20" s="86">
        <f>'1) Claims Notified'!B20</f>
        <v>2012</v>
      </c>
      <c r="C20" s="16">
        <v>944647</v>
      </c>
      <c r="D20" s="8">
        <v>1104806</v>
      </c>
      <c r="E20" s="8">
        <v>20968556</v>
      </c>
      <c r="F20" s="8">
        <v>6993486</v>
      </c>
      <c r="G20" s="8">
        <v>7387766</v>
      </c>
      <c r="H20" s="37">
        <f t="shared" si="0"/>
        <v>36454614</v>
      </c>
      <c r="I20" s="8">
        <v>161575148</v>
      </c>
      <c r="J20" s="9">
        <f t="shared" si="1"/>
        <v>198029762</v>
      </c>
      <c r="K20" s="10">
        <v>718527</v>
      </c>
      <c r="L20" s="17">
        <f t="shared" si="2"/>
        <v>198748289</v>
      </c>
      <c r="N20" s="41">
        <v>12</v>
      </c>
      <c r="O20" s="54">
        <v>6</v>
      </c>
    </row>
    <row r="21" spans="1:15" x14ac:dyDescent="0.2">
      <c r="A21" s="152"/>
      <c r="B21" s="86">
        <f>'1) Claims Notified'!B21</f>
        <v>2013</v>
      </c>
      <c r="C21" s="16">
        <v>5659898</v>
      </c>
      <c r="D21" s="8">
        <v>6388063</v>
      </c>
      <c r="E21" s="8">
        <v>18272734</v>
      </c>
      <c r="F21" s="8">
        <v>8349900</v>
      </c>
      <c r="G21" s="8">
        <v>8836604</v>
      </c>
      <c r="H21" s="37">
        <f t="shared" si="0"/>
        <v>41847301</v>
      </c>
      <c r="I21" s="8">
        <v>153977773</v>
      </c>
      <c r="J21" s="9">
        <f t="shared" si="1"/>
        <v>195825074</v>
      </c>
      <c r="K21" s="10">
        <v>3027501</v>
      </c>
      <c r="L21" s="17">
        <f t="shared" si="2"/>
        <v>198852575</v>
      </c>
      <c r="N21" s="41">
        <v>12</v>
      </c>
      <c r="O21" s="54">
        <v>6</v>
      </c>
    </row>
    <row r="22" spans="1:15" x14ac:dyDescent="0.2">
      <c r="A22" s="152"/>
      <c r="B22" s="86">
        <f>'1) Claims Notified'!B22</f>
        <v>2014</v>
      </c>
      <c r="C22" s="16">
        <v>4683470</v>
      </c>
      <c r="D22" s="8">
        <v>5527179</v>
      </c>
      <c r="E22" s="8">
        <v>17745959</v>
      </c>
      <c r="F22" s="8">
        <v>7379276</v>
      </c>
      <c r="G22" s="8">
        <v>9277028</v>
      </c>
      <c r="H22" s="37">
        <f t="shared" si="0"/>
        <v>39929442</v>
      </c>
      <c r="I22" s="8">
        <v>158432737</v>
      </c>
      <c r="J22" s="9">
        <f t="shared" si="1"/>
        <v>198362179</v>
      </c>
      <c r="K22" s="10">
        <v>338767</v>
      </c>
      <c r="L22" s="17">
        <f t="shared" si="2"/>
        <v>198700946</v>
      </c>
      <c r="N22" s="41">
        <v>12</v>
      </c>
      <c r="O22" s="54">
        <v>6</v>
      </c>
    </row>
    <row r="23" spans="1:15" x14ac:dyDescent="0.2">
      <c r="A23" s="152"/>
      <c r="B23" s="86">
        <f>'1) Claims Notified'!B23</f>
        <v>2015</v>
      </c>
      <c r="C23" s="16">
        <v>4867167</v>
      </c>
      <c r="D23" s="8">
        <v>5838230</v>
      </c>
      <c r="E23" s="8">
        <v>22116585</v>
      </c>
      <c r="F23" s="8">
        <v>9452703</v>
      </c>
      <c r="G23" s="8">
        <v>10515594</v>
      </c>
      <c r="H23" s="37">
        <f t="shared" si="0"/>
        <v>47923112</v>
      </c>
      <c r="I23" s="8">
        <v>167962538</v>
      </c>
      <c r="J23" s="9">
        <f t="shared" si="1"/>
        <v>215885650</v>
      </c>
      <c r="K23" s="10">
        <v>539658</v>
      </c>
      <c r="L23" s="17">
        <f t="shared" si="2"/>
        <v>216425308</v>
      </c>
      <c r="N23" s="41">
        <v>12</v>
      </c>
      <c r="O23" s="54">
        <v>6</v>
      </c>
    </row>
    <row r="24" spans="1:15" x14ac:dyDescent="0.2">
      <c r="A24" s="152"/>
      <c r="B24" s="86">
        <f>'1) Claims Notified'!B24</f>
        <v>2016</v>
      </c>
      <c r="C24" s="16">
        <v>7632535</v>
      </c>
      <c r="D24" s="8">
        <v>8390880</v>
      </c>
      <c r="E24" s="8">
        <v>21036149</v>
      </c>
      <c r="F24" s="8">
        <v>11298974</v>
      </c>
      <c r="G24" s="8">
        <v>13847552</v>
      </c>
      <c r="H24" s="37">
        <f t="shared" si="0"/>
        <v>54573555</v>
      </c>
      <c r="I24" s="8">
        <v>207522239</v>
      </c>
      <c r="J24" s="9">
        <f t="shared" si="1"/>
        <v>262095794</v>
      </c>
      <c r="K24" s="10">
        <v>491858</v>
      </c>
      <c r="L24" s="17">
        <f t="shared" si="2"/>
        <v>262587652</v>
      </c>
      <c r="N24" s="41">
        <v>12</v>
      </c>
      <c r="O24" s="54">
        <v>6</v>
      </c>
    </row>
    <row r="25" spans="1:15" x14ac:dyDescent="0.2">
      <c r="A25" s="152"/>
      <c r="B25" s="87">
        <f>'1) Claims Notified'!B25</f>
        <v>2017</v>
      </c>
      <c r="C25" s="16">
        <v>9344170</v>
      </c>
      <c r="D25" s="8">
        <v>10723665</v>
      </c>
      <c r="E25" s="8">
        <v>31502501</v>
      </c>
      <c r="F25" s="8">
        <v>14361741</v>
      </c>
      <c r="G25" s="8">
        <v>14166421</v>
      </c>
      <c r="H25" s="37">
        <f t="shared" si="0"/>
        <v>70754328</v>
      </c>
      <c r="I25" s="8">
        <v>244372232</v>
      </c>
      <c r="J25" s="9">
        <f t="shared" si="1"/>
        <v>315126560</v>
      </c>
      <c r="K25" s="10">
        <v>611028</v>
      </c>
      <c r="L25" s="17">
        <f t="shared" si="2"/>
        <v>315737588</v>
      </c>
      <c r="N25" s="42">
        <v>12</v>
      </c>
      <c r="O25" s="55">
        <v>6</v>
      </c>
    </row>
    <row r="26" spans="1:15" x14ac:dyDescent="0.2">
      <c r="A26" s="148"/>
      <c r="B26" s="88" t="s">
        <v>6</v>
      </c>
      <c r="C26" s="18">
        <f>SUM(C6:C25)</f>
        <v>139327348</v>
      </c>
      <c r="D26" s="39">
        <f t="shared" ref="D26:L26" si="3">SUM(D6:D25)</f>
        <v>48129403</v>
      </c>
      <c r="E26" s="19">
        <f t="shared" si="3"/>
        <v>351376612</v>
      </c>
      <c r="F26" s="19">
        <f t="shared" si="3"/>
        <v>95826884</v>
      </c>
      <c r="G26" s="19">
        <f t="shared" si="3"/>
        <v>107832626</v>
      </c>
      <c r="H26" s="18">
        <f t="shared" si="3"/>
        <v>603165525</v>
      </c>
      <c r="I26" s="39">
        <f t="shared" si="3"/>
        <v>1954322148</v>
      </c>
      <c r="J26" s="19">
        <f t="shared" si="3"/>
        <v>2557487673</v>
      </c>
      <c r="K26" s="40">
        <f t="shared" si="3"/>
        <v>143238842</v>
      </c>
      <c r="L26" s="40">
        <f t="shared" si="3"/>
        <v>2700726515</v>
      </c>
    </row>
    <row r="27" spans="1:15" x14ac:dyDescent="0.2">
      <c r="A27" s="148"/>
      <c r="C27" s="20"/>
      <c r="D27" s="20"/>
      <c r="E27" s="20"/>
      <c r="F27" s="20"/>
      <c r="G27" s="20"/>
      <c r="H27" s="20"/>
      <c r="I27" s="20"/>
      <c r="J27" s="20"/>
      <c r="K27" s="20"/>
      <c r="L27" s="20"/>
    </row>
    <row r="28" spans="1:15" x14ac:dyDescent="0.2">
      <c r="A28" s="148"/>
      <c r="C28" s="89"/>
      <c r="D28" s="89"/>
      <c r="E28" s="89"/>
      <c r="F28" s="89"/>
      <c r="G28" s="89"/>
      <c r="H28" s="89"/>
      <c r="I28" s="89"/>
      <c r="J28" s="89"/>
      <c r="K28" s="89"/>
      <c r="L28" s="89"/>
    </row>
    <row r="29" spans="1:15" x14ac:dyDescent="0.2">
      <c r="B29" s="105"/>
      <c r="C29" s="106"/>
      <c r="D29" s="106"/>
      <c r="E29" s="106"/>
      <c r="F29" s="106"/>
      <c r="G29" s="106"/>
      <c r="H29" s="106"/>
      <c r="I29" s="106"/>
      <c r="J29" s="8"/>
      <c r="K29" s="106"/>
      <c r="L29" s="4"/>
    </row>
    <row r="30" spans="1:15" x14ac:dyDescent="0.2">
      <c r="B30" s="2" t="s">
        <v>12</v>
      </c>
    </row>
    <row r="31" spans="1:15" x14ac:dyDescent="0.2">
      <c r="B31" s="1" t="s">
        <v>25</v>
      </c>
    </row>
    <row r="32" spans="1:15" x14ac:dyDescent="0.2">
      <c r="B32" s="1" t="s">
        <v>14</v>
      </c>
    </row>
    <row r="33" spans="2:2" x14ac:dyDescent="0.2">
      <c r="B33" s="1" t="s">
        <v>28</v>
      </c>
    </row>
    <row r="34" spans="2:2" x14ac:dyDescent="0.2">
      <c r="B34" s="1" t="s">
        <v>21</v>
      </c>
    </row>
    <row r="35" spans="2:2"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2" width="21.7109375" style="6" customWidth="1"/>
    <col min="3" max="12" width="16.7109375" style="6" customWidth="1"/>
    <col min="13" max="13" width="3.85546875" style="158" customWidth="1"/>
    <col min="14" max="14" width="16.7109375" style="6" customWidth="1"/>
    <col min="15" max="15" width="17.85546875" style="6" customWidth="1"/>
    <col min="16" max="16" width="9.140625" style="6" customWidth="1"/>
    <col min="17" max="16384" width="9.140625" style="6" hidden="1"/>
  </cols>
  <sheetData>
    <row r="1" spans="1:15" ht="15.75" x14ac:dyDescent="0.25">
      <c r="A1" s="49" t="s">
        <v>73</v>
      </c>
      <c r="B1" s="155"/>
      <c r="M1" s="156"/>
    </row>
    <row r="2" spans="1:15" x14ac:dyDescent="0.2">
      <c r="A2" s="43"/>
      <c r="M2" s="6"/>
    </row>
    <row r="3" spans="1:15" x14ac:dyDescent="0.2">
      <c r="A3" s="43"/>
      <c r="M3" s="6"/>
    </row>
    <row r="4" spans="1:15" ht="14.25" x14ac:dyDescent="0.2">
      <c r="B4" s="191" t="s">
        <v>11</v>
      </c>
      <c r="C4" s="192"/>
      <c r="D4" s="192"/>
      <c r="E4" s="192"/>
      <c r="F4" s="192"/>
      <c r="G4" s="192"/>
      <c r="H4" s="192"/>
      <c r="I4" s="192"/>
      <c r="J4" s="192"/>
      <c r="K4" s="192"/>
      <c r="L4" s="193"/>
      <c r="M4" s="156"/>
    </row>
    <row r="5" spans="1:15" ht="43.35" customHeight="1" x14ac:dyDescent="0.2">
      <c r="A5" s="148"/>
      <c r="B5" s="5" t="s">
        <v>0</v>
      </c>
      <c r="C5" s="5" t="s">
        <v>1</v>
      </c>
      <c r="D5" s="150" t="s">
        <v>31</v>
      </c>
      <c r="E5" s="150" t="s">
        <v>2</v>
      </c>
      <c r="F5" s="150" t="s">
        <v>3</v>
      </c>
      <c r="G5" s="150" t="s">
        <v>7</v>
      </c>
      <c r="H5" s="52" t="s">
        <v>5</v>
      </c>
      <c r="I5" s="108" t="s">
        <v>4</v>
      </c>
      <c r="J5" s="109" t="s">
        <v>8</v>
      </c>
      <c r="K5" s="151" t="s">
        <v>9</v>
      </c>
      <c r="L5" s="23" t="s">
        <v>6</v>
      </c>
      <c r="M5" s="156"/>
      <c r="N5" s="52" t="s">
        <v>75</v>
      </c>
      <c r="O5" s="45" t="s">
        <v>61</v>
      </c>
    </row>
    <row r="6" spans="1:15" x14ac:dyDescent="0.2">
      <c r="A6" s="148"/>
      <c r="B6" s="86">
        <f>'1) Claims Notified'!B6</f>
        <v>1998</v>
      </c>
      <c r="C6" s="64">
        <v>65.202358333324938</v>
      </c>
      <c r="D6" s="95" t="e">
        <f>NA()</f>
        <v>#N/A</v>
      </c>
      <c r="E6" s="95">
        <v>65.057371964499936</v>
      </c>
      <c r="F6" s="95">
        <v>49.25571098562628</v>
      </c>
      <c r="G6" s="95">
        <v>58.629284473226974</v>
      </c>
      <c r="H6" s="33">
        <v>62.262325116061966</v>
      </c>
      <c r="I6" s="95">
        <v>67.717869051395041</v>
      </c>
      <c r="J6" s="96">
        <v>64.79184863492803</v>
      </c>
      <c r="K6" s="97">
        <v>62.280641456113642</v>
      </c>
      <c r="L6" s="65">
        <v>63.156986016579758</v>
      </c>
      <c r="N6" s="73">
        <v>5</v>
      </c>
      <c r="O6" s="73">
        <v>1</v>
      </c>
    </row>
    <row r="7" spans="1:15" x14ac:dyDescent="0.2">
      <c r="A7" s="148"/>
      <c r="B7" s="86">
        <f>'1) Claims Notified'!B7</f>
        <v>1999</v>
      </c>
      <c r="C7" s="98">
        <v>64.981862368198804</v>
      </c>
      <c r="D7" s="99">
        <v>66.731462468628806</v>
      </c>
      <c r="E7" s="99">
        <v>65.487357591432414</v>
      </c>
      <c r="F7" s="99">
        <v>52.552216207353069</v>
      </c>
      <c r="G7" s="99">
        <v>62.700114077116133</v>
      </c>
      <c r="H7" s="33">
        <v>65.118933888087739</v>
      </c>
      <c r="I7" s="99">
        <v>66.265925650821401</v>
      </c>
      <c r="J7" s="100">
        <v>64.740147143201028</v>
      </c>
      <c r="K7" s="101">
        <v>62.419808693902851</v>
      </c>
      <c r="L7" s="66">
        <v>64.305844836707607</v>
      </c>
      <c r="N7" s="41">
        <v>5</v>
      </c>
      <c r="O7" s="41">
        <v>1</v>
      </c>
    </row>
    <row r="8" spans="1:15" x14ac:dyDescent="0.2">
      <c r="A8" s="148"/>
      <c r="B8" s="86">
        <f>'1) Claims Notified'!B8</f>
        <v>2000</v>
      </c>
      <c r="C8" s="98">
        <v>65.391333215695525</v>
      </c>
      <c r="D8" s="99">
        <v>56.165639972621499</v>
      </c>
      <c r="E8" s="99">
        <v>64.829210898516237</v>
      </c>
      <c r="F8" s="99">
        <v>63.599702085229438</v>
      </c>
      <c r="G8" s="99">
        <v>64.062507129868365</v>
      </c>
      <c r="H8" s="33">
        <v>64.941387959968637</v>
      </c>
      <c r="I8" s="99">
        <v>67.148011433935665</v>
      </c>
      <c r="J8" s="100">
        <v>65.042400644177746</v>
      </c>
      <c r="K8" s="101">
        <v>64.294199748696997</v>
      </c>
      <c r="L8" s="66">
        <v>64.616391003452932</v>
      </c>
      <c r="N8" s="41">
        <v>5</v>
      </c>
      <c r="O8" s="41">
        <v>2</v>
      </c>
    </row>
    <row r="9" spans="1:15" x14ac:dyDescent="0.2">
      <c r="A9" s="148"/>
      <c r="B9" s="86">
        <f>'1) Claims Notified'!B9</f>
        <v>2001</v>
      </c>
      <c r="C9" s="98">
        <v>66.160909894483112</v>
      </c>
      <c r="D9" s="99">
        <v>66.69443629607899</v>
      </c>
      <c r="E9" s="99">
        <v>64.766184337357799</v>
      </c>
      <c r="F9" s="99">
        <v>67.278853732464</v>
      </c>
      <c r="G9" s="99">
        <v>59.389362942731978</v>
      </c>
      <c r="H9" s="33">
        <v>62.742865606944974</v>
      </c>
      <c r="I9" s="99">
        <v>67.824087706507541</v>
      </c>
      <c r="J9" s="100">
        <v>64.260017516727075</v>
      </c>
      <c r="K9" s="101">
        <v>65.736977516563087</v>
      </c>
      <c r="L9" s="66">
        <v>62.10473754174172</v>
      </c>
      <c r="N9" s="41">
        <v>6</v>
      </c>
      <c r="O9" s="41">
        <v>2</v>
      </c>
    </row>
    <row r="10" spans="1:15" x14ac:dyDescent="0.2">
      <c r="A10" s="148"/>
      <c r="B10" s="86">
        <f>'1) Claims Notified'!B10</f>
        <v>2002</v>
      </c>
      <c r="C10" s="98">
        <v>66.761920917708494</v>
      </c>
      <c r="D10" s="99">
        <v>67.652121834360031</v>
      </c>
      <c r="E10" s="99">
        <v>67.75339896685594</v>
      </c>
      <c r="F10" s="99">
        <v>70.897262638114796</v>
      </c>
      <c r="G10" s="99">
        <v>62.022653492222283</v>
      </c>
      <c r="H10" s="33">
        <v>65.238536430106478</v>
      </c>
      <c r="I10" s="99">
        <v>68.236863000458484</v>
      </c>
      <c r="J10" s="100">
        <v>65.828960743327457</v>
      </c>
      <c r="K10" s="101">
        <v>65.292933500061139</v>
      </c>
      <c r="L10" s="66">
        <v>65.480437098914933</v>
      </c>
      <c r="N10" s="41">
        <v>6</v>
      </c>
      <c r="O10" s="41">
        <v>2</v>
      </c>
    </row>
    <row r="11" spans="1:15" x14ac:dyDescent="0.2">
      <c r="A11" s="148"/>
      <c r="B11" s="86">
        <f>'1) Claims Notified'!B11</f>
        <v>2003</v>
      </c>
      <c r="C11" s="98">
        <v>66.366654920180025</v>
      </c>
      <c r="D11" s="99">
        <v>66.709787816564003</v>
      </c>
      <c r="E11" s="99">
        <v>68.973868503659347</v>
      </c>
      <c r="F11" s="99">
        <v>67.182341651063552</v>
      </c>
      <c r="G11" s="99">
        <v>66.550052226500341</v>
      </c>
      <c r="H11" s="33">
        <v>66.109299039837936</v>
      </c>
      <c r="I11" s="99">
        <v>68.507559983441368</v>
      </c>
      <c r="J11" s="100">
        <v>66.078914293672895</v>
      </c>
      <c r="K11" s="101">
        <v>62.352635181382624</v>
      </c>
      <c r="L11" s="66">
        <v>66.134026297048806</v>
      </c>
      <c r="N11" s="41">
        <v>6</v>
      </c>
      <c r="O11" s="41">
        <v>2</v>
      </c>
    </row>
    <row r="12" spans="1:15" x14ac:dyDescent="0.2">
      <c r="A12" s="148"/>
      <c r="B12" s="86">
        <f>'1) Claims Notified'!B12</f>
        <v>2004</v>
      </c>
      <c r="C12" s="98">
        <v>66.577876741551307</v>
      </c>
      <c r="D12" s="99">
        <v>68.125158893126041</v>
      </c>
      <c r="E12" s="99">
        <v>68.278094635544491</v>
      </c>
      <c r="F12" s="99">
        <v>70.240735509970548</v>
      </c>
      <c r="G12" s="99">
        <v>65.229334570903447</v>
      </c>
      <c r="H12" s="33">
        <v>66.327932151038056</v>
      </c>
      <c r="I12" s="99">
        <v>69.583520360107812</v>
      </c>
      <c r="J12" s="100">
        <v>67.082491326338967</v>
      </c>
      <c r="K12" s="101">
        <v>66.694466382351393</v>
      </c>
      <c r="L12" s="66">
        <v>69.901796444259773</v>
      </c>
      <c r="N12" s="41">
        <v>6</v>
      </c>
      <c r="O12" s="41">
        <v>3</v>
      </c>
    </row>
    <row r="13" spans="1:15" x14ac:dyDescent="0.2">
      <c r="A13" s="148"/>
      <c r="B13" s="86">
        <f>'1) Claims Notified'!B13</f>
        <v>2005</v>
      </c>
      <c r="C13" s="98">
        <v>66.103222682692191</v>
      </c>
      <c r="D13" s="99">
        <v>67.78996773247286</v>
      </c>
      <c r="E13" s="99">
        <v>69.817165142747783</v>
      </c>
      <c r="F13" s="99">
        <v>69.79591488104505</v>
      </c>
      <c r="G13" s="99">
        <v>67.768577394757173</v>
      </c>
      <c r="H13" s="33">
        <v>67.54640119781601</v>
      </c>
      <c r="I13" s="99">
        <v>69.993056045460278</v>
      </c>
      <c r="J13" s="100">
        <v>67.900089770341154</v>
      </c>
      <c r="K13" s="101">
        <v>64.356194387405907</v>
      </c>
      <c r="L13" s="66">
        <v>68.386799268943605</v>
      </c>
      <c r="N13" s="41">
        <v>6</v>
      </c>
      <c r="O13" s="41">
        <v>3</v>
      </c>
    </row>
    <row r="14" spans="1:15" x14ac:dyDescent="0.2">
      <c r="A14" s="148"/>
      <c r="B14" s="86">
        <f>'1) Claims Notified'!B14</f>
        <v>2006</v>
      </c>
      <c r="C14" s="98">
        <v>67.339577192437517</v>
      </c>
      <c r="D14" s="99">
        <v>67.244150378989545</v>
      </c>
      <c r="E14" s="99">
        <v>70.199728834053744</v>
      </c>
      <c r="F14" s="99">
        <v>70.414962683182424</v>
      </c>
      <c r="G14" s="99">
        <v>68.177540697121245</v>
      </c>
      <c r="H14" s="33">
        <v>68.687836166456833</v>
      </c>
      <c r="I14" s="99">
        <v>69.26741675513658</v>
      </c>
      <c r="J14" s="100">
        <v>68.939046915563765</v>
      </c>
      <c r="K14" s="101">
        <v>67.627104722792609</v>
      </c>
      <c r="L14" s="66">
        <v>69.171605881023055</v>
      </c>
      <c r="N14" s="41">
        <v>8</v>
      </c>
      <c r="O14" s="41">
        <v>3</v>
      </c>
    </row>
    <row r="15" spans="1:15" x14ac:dyDescent="0.2">
      <c r="A15" s="148"/>
      <c r="B15" s="86">
        <f>'1) Claims Notified'!B15</f>
        <v>2007</v>
      </c>
      <c r="C15" s="98">
        <v>69.351887798722871</v>
      </c>
      <c r="D15" s="99">
        <v>65.193246634725071</v>
      </c>
      <c r="E15" s="99">
        <v>71.765927686613551</v>
      </c>
      <c r="F15" s="99">
        <v>72.608198759714185</v>
      </c>
      <c r="G15" s="99">
        <v>68.628318825903122</v>
      </c>
      <c r="H15" s="33">
        <v>70.460793677379442</v>
      </c>
      <c r="I15" s="99">
        <v>69.868833835785722</v>
      </c>
      <c r="J15" s="100">
        <v>70.209548312706261</v>
      </c>
      <c r="K15" s="101">
        <v>61.178644763860369</v>
      </c>
      <c r="L15" s="66">
        <v>70.535530293148696</v>
      </c>
      <c r="N15" s="41">
        <v>8</v>
      </c>
      <c r="O15" s="41">
        <v>4</v>
      </c>
    </row>
    <row r="16" spans="1:15" x14ac:dyDescent="0.2">
      <c r="A16" s="148"/>
      <c r="B16" s="86">
        <f>'1) Claims Notified'!B16</f>
        <v>2008</v>
      </c>
      <c r="C16" s="98">
        <v>69.891151008608688</v>
      </c>
      <c r="D16" s="99">
        <v>67.450713288292306</v>
      </c>
      <c r="E16" s="99">
        <v>73.84412895713406</v>
      </c>
      <c r="F16" s="99">
        <v>72.767669270002699</v>
      </c>
      <c r="G16" s="99">
        <v>69.39560809052935</v>
      </c>
      <c r="H16" s="33">
        <v>71.245648452864245</v>
      </c>
      <c r="I16" s="99">
        <v>71.343524723974767</v>
      </c>
      <c r="J16" s="100">
        <v>71.086243676148825</v>
      </c>
      <c r="K16" s="101">
        <v>51.067761806981522</v>
      </c>
      <c r="L16" s="66">
        <v>71.101055761929032</v>
      </c>
      <c r="N16" s="41">
        <v>8</v>
      </c>
      <c r="O16" s="41">
        <v>4</v>
      </c>
    </row>
    <row r="17" spans="1:15" x14ac:dyDescent="0.2">
      <c r="A17" s="148"/>
      <c r="B17" s="86">
        <f>'1) Claims Notified'!B17</f>
        <v>2009</v>
      </c>
      <c r="C17" s="98">
        <v>70.981464614640373</v>
      </c>
      <c r="D17" s="99">
        <v>69.484073483779056</v>
      </c>
      <c r="E17" s="99">
        <v>73.797694148809114</v>
      </c>
      <c r="F17" s="99">
        <v>73.511509049513066</v>
      </c>
      <c r="G17" s="99">
        <v>70.599084867183194</v>
      </c>
      <c r="H17" s="33">
        <v>71.623767864856532</v>
      </c>
      <c r="I17" s="99">
        <v>71.881962691638563</v>
      </c>
      <c r="J17" s="100">
        <v>71.6868151478497</v>
      </c>
      <c r="K17" s="101">
        <v>75.117316906228595</v>
      </c>
      <c r="L17" s="66">
        <v>71.779090111353725</v>
      </c>
      <c r="N17" s="41">
        <v>8</v>
      </c>
      <c r="O17" s="41">
        <v>4</v>
      </c>
    </row>
    <row r="18" spans="1:15" x14ac:dyDescent="0.2">
      <c r="A18" s="148"/>
      <c r="B18" s="86">
        <f>'1) Claims Notified'!B18</f>
        <v>2010</v>
      </c>
      <c r="C18" s="98">
        <v>70.912673191585114</v>
      </c>
      <c r="D18" s="99">
        <v>70.234173626338915</v>
      </c>
      <c r="E18" s="99">
        <v>73.423955601700229</v>
      </c>
      <c r="F18" s="99">
        <v>72.615476032422563</v>
      </c>
      <c r="G18" s="99">
        <v>70.476534765368896</v>
      </c>
      <c r="H18" s="33">
        <v>71.815797003383338</v>
      </c>
      <c r="I18" s="99">
        <v>72.522338113331571</v>
      </c>
      <c r="J18" s="100">
        <v>72.0282371887441</v>
      </c>
      <c r="K18" s="101">
        <v>65.029431895961665</v>
      </c>
      <c r="L18" s="66">
        <v>71.791762173680581</v>
      </c>
      <c r="N18" s="41">
        <v>8</v>
      </c>
      <c r="O18" s="41">
        <v>4</v>
      </c>
    </row>
    <row r="19" spans="1:15" x14ac:dyDescent="0.2">
      <c r="A19" s="148"/>
      <c r="B19" s="86">
        <f>'1) Claims Notified'!B19</f>
        <v>2011</v>
      </c>
      <c r="C19" s="98">
        <v>71.02127551078091</v>
      </c>
      <c r="D19" s="99">
        <v>68.321464819773297</v>
      </c>
      <c r="E19" s="99">
        <v>75.170269715057884</v>
      </c>
      <c r="F19" s="99">
        <v>73.411502169205747</v>
      </c>
      <c r="G19" s="99">
        <v>62.710062681927376</v>
      </c>
      <c r="H19" s="33">
        <v>72.068185704584479</v>
      </c>
      <c r="I19" s="99">
        <v>72.909078667333773</v>
      </c>
      <c r="J19" s="100">
        <v>72.115614681238824</v>
      </c>
      <c r="K19" s="101">
        <v>55.469769564225423</v>
      </c>
      <c r="L19" s="66">
        <v>72.217776166486971</v>
      </c>
      <c r="N19" s="41">
        <v>8</v>
      </c>
      <c r="O19" s="41">
        <v>5</v>
      </c>
    </row>
    <row r="20" spans="1:15" x14ac:dyDescent="0.2">
      <c r="A20" s="148"/>
      <c r="B20" s="86">
        <f>'1) Claims Notified'!B20</f>
        <v>2012</v>
      </c>
      <c r="C20" s="98">
        <v>71.159453965952451</v>
      </c>
      <c r="D20" s="99">
        <v>70.064079628545713</v>
      </c>
      <c r="E20" s="99">
        <v>74.578878525778649</v>
      </c>
      <c r="F20" s="99">
        <v>73.621682651026092</v>
      </c>
      <c r="G20" s="99">
        <v>70.098611883382915</v>
      </c>
      <c r="H20" s="33">
        <v>72.057343299729368</v>
      </c>
      <c r="I20" s="99">
        <v>72.586638349561042</v>
      </c>
      <c r="J20" s="100">
        <v>72.349790635803885</v>
      </c>
      <c r="K20" s="101"/>
      <c r="L20" s="66">
        <v>72.529821967457622</v>
      </c>
      <c r="N20" s="41">
        <v>8</v>
      </c>
      <c r="O20" s="41">
        <v>6</v>
      </c>
    </row>
    <row r="21" spans="1:15" x14ac:dyDescent="0.2">
      <c r="A21" s="148"/>
      <c r="B21" s="86">
        <f>'1) Claims Notified'!B21</f>
        <v>2013</v>
      </c>
      <c r="C21" s="98">
        <v>65.756957235503194</v>
      </c>
      <c r="D21" s="99">
        <v>70.50005226520679</v>
      </c>
      <c r="E21" s="99">
        <v>74.489838045036691</v>
      </c>
      <c r="F21" s="99">
        <v>73.450487615875218</v>
      </c>
      <c r="G21" s="99">
        <v>70.854299401108221</v>
      </c>
      <c r="H21" s="33">
        <v>72.823740493629984</v>
      </c>
      <c r="I21" s="99">
        <v>73.611344585584206</v>
      </c>
      <c r="J21" s="100">
        <v>73.063355281850519</v>
      </c>
      <c r="K21" s="101"/>
      <c r="L21" s="66">
        <v>73.565942552519999</v>
      </c>
      <c r="N21" s="41">
        <v>8</v>
      </c>
      <c r="O21" s="41">
        <v>7</v>
      </c>
    </row>
    <row r="22" spans="1:15" x14ac:dyDescent="0.2">
      <c r="A22" s="148"/>
      <c r="B22" s="86">
        <f>'1) Claims Notified'!B22</f>
        <v>2014</v>
      </c>
      <c r="C22" s="98">
        <v>64.29397577154802</v>
      </c>
      <c r="D22" s="99">
        <v>71.487092623582711</v>
      </c>
      <c r="E22" s="99">
        <v>75.580956346512664</v>
      </c>
      <c r="F22" s="99">
        <v>75.366732757026895</v>
      </c>
      <c r="G22" s="99">
        <v>71.599203077720333</v>
      </c>
      <c r="H22" s="33">
        <v>73.154071940114832</v>
      </c>
      <c r="I22" s="99">
        <v>74.073752691791654</v>
      </c>
      <c r="J22" s="100">
        <v>73.467028409137939</v>
      </c>
      <c r="K22" s="101"/>
      <c r="L22" s="66">
        <v>74.101053944160682</v>
      </c>
      <c r="N22" s="41">
        <v>8</v>
      </c>
      <c r="O22" s="41">
        <v>7</v>
      </c>
    </row>
    <row r="23" spans="1:15" x14ac:dyDescent="0.2">
      <c r="A23" s="148"/>
      <c r="B23" s="86">
        <f>'1) Claims Notified'!B23</f>
        <v>2015</v>
      </c>
      <c r="C23" s="98">
        <v>66.123441906451177</v>
      </c>
      <c r="D23" s="99">
        <v>71.838685652738462</v>
      </c>
      <c r="E23" s="99">
        <v>75.963373595101103</v>
      </c>
      <c r="F23" s="99">
        <v>74.860464387883724</v>
      </c>
      <c r="G23" s="99">
        <v>71.813903205499173</v>
      </c>
      <c r="H23" s="33">
        <v>73.185745743282069</v>
      </c>
      <c r="I23" s="99">
        <v>74.507150346745149</v>
      </c>
      <c r="J23" s="100">
        <v>73.516827996225388</v>
      </c>
      <c r="K23" s="101"/>
      <c r="L23" s="66">
        <v>73.490411066943423</v>
      </c>
      <c r="N23" s="41">
        <v>8</v>
      </c>
      <c r="O23" s="41">
        <v>7</v>
      </c>
    </row>
    <row r="24" spans="1:15" x14ac:dyDescent="0.2">
      <c r="A24" s="148"/>
      <c r="B24" s="86">
        <f>'1) Claims Notified'!B24</f>
        <v>2016</v>
      </c>
      <c r="C24" s="98">
        <v>65.168122676002838</v>
      </c>
      <c r="D24" s="99">
        <v>72.27264012116494</v>
      </c>
      <c r="E24" s="99">
        <v>76.780366383167248</v>
      </c>
      <c r="F24" s="99">
        <v>77.883945620851293</v>
      </c>
      <c r="G24" s="99">
        <v>73.19721565248328</v>
      </c>
      <c r="H24" s="33">
        <v>74.354630133995187</v>
      </c>
      <c r="I24" s="99">
        <v>74.88687867698745</v>
      </c>
      <c r="J24" s="100">
        <v>74.354915701339735</v>
      </c>
      <c r="K24" s="101"/>
      <c r="L24" s="66">
        <v>74.693391457366957</v>
      </c>
      <c r="N24" s="41">
        <v>8</v>
      </c>
      <c r="O24" s="41">
        <v>7</v>
      </c>
    </row>
    <row r="25" spans="1:15" x14ac:dyDescent="0.2">
      <c r="A25" s="148"/>
      <c r="B25" s="87">
        <f>'1) Claims Notified'!B25</f>
        <v>2017</v>
      </c>
      <c r="C25" s="98">
        <v>67.370802138621158</v>
      </c>
      <c r="D25" s="102">
        <v>72.848912380978959</v>
      </c>
      <c r="E25" s="102">
        <v>76.243422375368709</v>
      </c>
      <c r="F25" s="102">
        <v>74.598032368087075</v>
      </c>
      <c r="G25" s="102">
        <v>72.533115621351769</v>
      </c>
      <c r="H25" s="48">
        <v>74.083576528685768</v>
      </c>
      <c r="I25" s="102">
        <v>74.861326241786017</v>
      </c>
      <c r="J25" s="103">
        <v>74.499610308889572</v>
      </c>
      <c r="K25" s="104">
        <v>79.711156741957566</v>
      </c>
      <c r="L25" s="67">
        <v>75.014334289371135</v>
      </c>
      <c r="N25" s="42">
        <v>8</v>
      </c>
      <c r="O25" s="42">
        <v>7</v>
      </c>
    </row>
    <row r="26" spans="1:15" x14ac:dyDescent="0.2">
      <c r="A26" s="148"/>
      <c r="B26" s="24" t="s">
        <v>86</v>
      </c>
      <c r="C26" s="72">
        <f t="shared" ref="C26:L26" si="0">IFERROR(AVERAGE(C6:C25),"")</f>
        <v>67.345846104234454</v>
      </c>
      <c r="D26" s="69">
        <f>IFERROR(AVERAGE(D7:D25),"")</f>
        <v>68.253045258840402</v>
      </c>
      <c r="E26" s="70">
        <f t="shared" si="0"/>
        <v>71.340059612747396</v>
      </c>
      <c r="F26" s="70">
        <f t="shared" si="0"/>
        <v>69.795670052782896</v>
      </c>
      <c r="G26" s="70">
        <f t="shared" si="0"/>
        <v>67.321769253845275</v>
      </c>
      <c r="H26" s="72">
        <f t="shared" si="0"/>
        <v>69.292440919941185</v>
      </c>
      <c r="I26" s="71">
        <f t="shared" si="0"/>
        <v>70.879856945589196</v>
      </c>
      <c r="J26" s="70">
        <f t="shared" si="0"/>
        <v>69.652095216410643</v>
      </c>
      <c r="K26" s="70">
        <f t="shared" si="0"/>
        <v>64.575269551232353</v>
      </c>
      <c r="L26" s="68">
        <f t="shared" si="0"/>
        <v>69.703939708654545</v>
      </c>
      <c r="O26" s="89"/>
    </row>
    <row r="27" spans="1:15" x14ac:dyDescent="0.2">
      <c r="A27" s="148"/>
      <c r="B27" s="148"/>
      <c r="C27" s="35"/>
      <c r="D27" s="35"/>
      <c r="E27" s="35"/>
      <c r="F27" s="35"/>
      <c r="G27" s="35"/>
      <c r="H27" s="35"/>
      <c r="I27" s="35"/>
      <c r="J27" s="35"/>
      <c r="K27" s="35"/>
      <c r="L27" s="35"/>
    </row>
    <row r="28" spans="1:15" x14ac:dyDescent="0.2">
      <c r="A28" s="148"/>
      <c r="B28" s="148"/>
      <c r="C28" s="148"/>
      <c r="D28" s="148"/>
      <c r="E28" s="148"/>
      <c r="F28" s="148"/>
      <c r="G28" s="148"/>
      <c r="H28" s="148"/>
      <c r="I28" s="148"/>
      <c r="J28" s="148"/>
      <c r="K28" s="148"/>
      <c r="L28" s="148"/>
    </row>
    <row r="29" spans="1:15" x14ac:dyDescent="0.2">
      <c r="B29" s="2"/>
    </row>
    <row r="30" spans="1:15" x14ac:dyDescent="0.2">
      <c r="B30" s="2" t="s">
        <v>12</v>
      </c>
    </row>
    <row r="31" spans="1:15" x14ac:dyDescent="0.2">
      <c r="B31" s="1" t="s">
        <v>15</v>
      </c>
    </row>
    <row r="32" spans="1:15" x14ac:dyDescent="0.2">
      <c r="B32" s="1" t="s">
        <v>16</v>
      </c>
    </row>
    <row r="33" spans="2:3" x14ac:dyDescent="0.2">
      <c r="B33" s="140" t="s">
        <v>66</v>
      </c>
      <c r="C33" s="141">
        <v>0.67879999999999996</v>
      </c>
    </row>
    <row r="34" spans="2:3" x14ac:dyDescent="0.2"/>
    <row r="35" spans="2:3" hidden="1" x14ac:dyDescent="0.2"/>
    <row r="36" spans="2:3" hidden="1" x14ac:dyDescent="0.2"/>
    <row r="37" spans="2:3" hidden="1" x14ac:dyDescent="0.2"/>
    <row r="38" spans="2:3" hidden="1" x14ac:dyDescent="0.2"/>
    <row r="39" spans="2:3" hidden="1" x14ac:dyDescent="0.2"/>
    <row r="40" spans="2:3" hidden="1" x14ac:dyDescent="0.2"/>
    <row r="41" spans="2:3" hidden="1" x14ac:dyDescent="0.2"/>
    <row r="42" spans="2:3" hidden="1" x14ac:dyDescent="0.2"/>
    <row r="43" spans="2:3" hidden="1" x14ac:dyDescent="0.2"/>
    <row r="44" spans="2:3" hidden="1" x14ac:dyDescent="0.2"/>
    <row r="45" spans="2:3" hidden="1" x14ac:dyDescent="0.2"/>
    <row r="46" spans="2:3" hidden="1" x14ac:dyDescent="0.2"/>
    <row r="47" spans="2:3" hidden="1" x14ac:dyDescent="0.2"/>
    <row r="48" spans="2: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8" orientation="landscape" r:id="rId1"/>
  <headerFooter alignWithMargins="0">
    <oddHeader xml:space="preserve">&amp;L </oddHeader>
    <oddFooter xml:space="preserve">&amp;L&amp;F, &amp;A&amp;R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autoPageBreaks="0" fitToPage="1"/>
  </sheetPr>
  <dimension ref="A1:X90"/>
  <sheetViews>
    <sheetView showGridLines="0" showRowColHeaders="0" zoomScale="70" zoomScaleNormal="70" workbookViewId="0"/>
  </sheetViews>
  <sheetFormatPr defaultColWidth="0" defaultRowHeight="12.75" zeroHeight="1" x14ac:dyDescent="0.2"/>
  <cols>
    <col min="1" max="1" width="3.7109375" style="6" customWidth="1"/>
    <col min="2" max="2" width="13.28515625" style="81" customWidth="1"/>
    <col min="3" max="5" width="13.5703125" style="81" customWidth="1"/>
    <col min="6" max="6" width="16.5703125" style="81" customWidth="1"/>
    <col min="7" max="9" width="12.7109375" style="81" customWidth="1"/>
    <col min="10" max="10" width="16.85546875" style="81" bestFit="1" customWidth="1"/>
    <col min="11" max="11" width="19" style="81" customWidth="1"/>
    <col min="12" max="15" width="13.28515625" style="81" customWidth="1"/>
    <col min="16" max="16" width="16.85546875" style="81" bestFit="1" customWidth="1"/>
    <col min="17" max="20" width="15.7109375" style="81" customWidth="1"/>
    <col min="21" max="21" width="17.7109375" style="81" customWidth="1"/>
    <col min="22" max="22" width="4.28515625" style="81" customWidth="1"/>
    <col min="23" max="23" width="12.7109375" style="81" customWidth="1"/>
    <col min="24" max="24" width="4.140625" style="81" customWidth="1"/>
    <col min="25" max="16384" width="9.140625" style="81" hidden="1"/>
  </cols>
  <sheetData>
    <row r="1" spans="1:23" ht="15.75" x14ac:dyDescent="0.25">
      <c r="A1" s="49" t="s">
        <v>74</v>
      </c>
      <c r="H1" s="160"/>
    </row>
    <row r="2" spans="1:23" x14ac:dyDescent="0.2">
      <c r="A2" s="43"/>
    </row>
    <row r="3" spans="1:23" x14ac:dyDescent="0.2">
      <c r="A3" s="43"/>
    </row>
    <row r="4" spans="1:23" ht="29.25" customHeight="1" x14ac:dyDescent="0.2">
      <c r="C4" s="200" t="s">
        <v>89</v>
      </c>
      <c r="D4" s="201"/>
      <c r="E4" s="201"/>
      <c r="F4" s="202"/>
      <c r="G4" s="200" t="s">
        <v>90</v>
      </c>
      <c r="H4" s="201"/>
      <c r="I4" s="201"/>
      <c r="J4" s="202"/>
      <c r="K4" s="203" t="s">
        <v>43</v>
      </c>
      <c r="L4" s="200" t="s">
        <v>91</v>
      </c>
      <c r="M4" s="201"/>
      <c r="N4" s="201"/>
      <c r="O4" s="201"/>
      <c r="P4" s="202"/>
      <c r="Q4" s="200" t="s">
        <v>92</v>
      </c>
      <c r="R4" s="201"/>
      <c r="S4" s="201"/>
      <c r="T4" s="201"/>
      <c r="U4" s="202"/>
    </row>
    <row r="5" spans="1:23" ht="43.35" customHeight="1" x14ac:dyDescent="0.2">
      <c r="A5" s="148"/>
      <c r="B5" s="161" t="s">
        <v>0</v>
      </c>
      <c r="C5" s="162" t="s">
        <v>44</v>
      </c>
      <c r="D5" s="21" t="s">
        <v>45</v>
      </c>
      <c r="E5" s="21" t="s">
        <v>46</v>
      </c>
      <c r="F5" s="84" t="s">
        <v>47</v>
      </c>
      <c r="G5" s="162" t="s">
        <v>48</v>
      </c>
      <c r="H5" s="21" t="s">
        <v>49</v>
      </c>
      <c r="I5" s="21" t="s">
        <v>46</v>
      </c>
      <c r="J5" s="84" t="s">
        <v>47</v>
      </c>
      <c r="K5" s="204"/>
      <c r="L5" s="162" t="s">
        <v>50</v>
      </c>
      <c r="M5" s="21" t="s">
        <v>51</v>
      </c>
      <c r="N5" s="21" t="s">
        <v>52</v>
      </c>
      <c r="O5" s="21" t="s">
        <v>46</v>
      </c>
      <c r="P5" s="84" t="s">
        <v>47</v>
      </c>
      <c r="Q5" s="162" t="s">
        <v>50</v>
      </c>
      <c r="R5" s="21" t="s">
        <v>51</v>
      </c>
      <c r="S5" s="21" t="s">
        <v>52</v>
      </c>
      <c r="T5" s="21" t="s">
        <v>46</v>
      </c>
      <c r="U5" s="84" t="s">
        <v>47</v>
      </c>
      <c r="W5" s="52" t="s">
        <v>75</v>
      </c>
    </row>
    <row r="6" spans="1:23" x14ac:dyDescent="0.2">
      <c r="A6" s="148"/>
      <c r="B6" s="86">
        <f>'1) Claims Notified'!B6</f>
        <v>1998</v>
      </c>
      <c r="C6" s="142">
        <v>0</v>
      </c>
      <c r="D6" s="143">
        <v>0</v>
      </c>
      <c r="E6" s="143">
        <f>F6-SUM(C6:D6)</f>
        <v>586</v>
      </c>
      <c r="F6" s="144">
        <f>'1) Claims Notified'!$I6</f>
        <v>586</v>
      </c>
      <c r="G6" s="143">
        <v>31</v>
      </c>
      <c r="H6" s="143">
        <v>1</v>
      </c>
      <c r="I6" s="143">
        <f>J6-SUM(G6:H6)</f>
        <v>554</v>
      </c>
      <c r="J6" s="144">
        <f>'1) Claims Notified'!$I6</f>
        <v>586</v>
      </c>
      <c r="K6" s="145">
        <v>1968.5</v>
      </c>
      <c r="L6" s="143">
        <v>21</v>
      </c>
      <c r="M6" s="143">
        <v>0</v>
      </c>
      <c r="N6" s="143">
        <v>0</v>
      </c>
      <c r="O6" s="143">
        <f>P6-SUM(L6:N6)</f>
        <v>565</v>
      </c>
      <c r="P6" s="144">
        <f>'1) Claims Notified'!$I6</f>
        <v>586</v>
      </c>
      <c r="Q6" s="143">
        <v>1507450.8799999999</v>
      </c>
      <c r="R6" s="143">
        <v>0</v>
      </c>
      <c r="S6" s="143">
        <v>0</v>
      </c>
      <c r="T6" s="143">
        <f>U6-SUM(Q6:S6)</f>
        <v>26307845.120000001</v>
      </c>
      <c r="U6" s="144">
        <f>'6) Incurred (NY)'!I6</f>
        <v>27815296</v>
      </c>
      <c r="W6" s="53">
        <v>4</v>
      </c>
    </row>
    <row r="7" spans="1:23" x14ac:dyDescent="0.2">
      <c r="A7" s="148"/>
      <c r="B7" s="86">
        <f>'1) Claims Notified'!B7</f>
        <v>1999</v>
      </c>
      <c r="C7" s="90">
        <v>0</v>
      </c>
      <c r="D7" s="91">
        <v>0</v>
      </c>
      <c r="E7" s="91">
        <f t="shared" ref="E7:E25" si="0">F7-SUM(C7:D7)</f>
        <v>752</v>
      </c>
      <c r="F7" s="82">
        <f>'1) Claims Notified'!$I7</f>
        <v>752</v>
      </c>
      <c r="G7" s="91">
        <v>91</v>
      </c>
      <c r="H7" s="91">
        <v>2</v>
      </c>
      <c r="I7" s="91">
        <f t="shared" ref="I7:I25" si="1">J7-SUM(G7:H7)</f>
        <v>659</v>
      </c>
      <c r="J7" s="82">
        <f>'1) Claims Notified'!$I7</f>
        <v>752</v>
      </c>
      <c r="K7" s="85">
        <v>1976.8333333333333</v>
      </c>
      <c r="L7" s="91">
        <v>39</v>
      </c>
      <c r="M7" s="91">
        <v>1</v>
      </c>
      <c r="N7" s="91">
        <v>2</v>
      </c>
      <c r="O7" s="91">
        <f t="shared" ref="O7:O26" si="2">P7-SUM(L7:N7)</f>
        <v>710</v>
      </c>
      <c r="P7" s="82">
        <f>'1) Claims Notified'!$I7</f>
        <v>752</v>
      </c>
      <c r="Q7" s="91">
        <v>1841398.05</v>
      </c>
      <c r="R7" s="91">
        <v>25526</v>
      </c>
      <c r="S7" s="91">
        <v>124191</v>
      </c>
      <c r="T7" s="91">
        <f t="shared" ref="T7:T26" si="3">U7-SUM(Q7:S7)</f>
        <v>30590277.949999999</v>
      </c>
      <c r="U7" s="82">
        <f>'6) Incurred (NY)'!I7</f>
        <v>32581393</v>
      </c>
      <c r="W7" s="54">
        <v>4</v>
      </c>
    </row>
    <row r="8" spans="1:23" x14ac:dyDescent="0.2">
      <c r="A8" s="148"/>
      <c r="B8" s="86">
        <f>'1) Claims Notified'!B8</f>
        <v>2000</v>
      </c>
      <c r="C8" s="90">
        <v>0</v>
      </c>
      <c r="D8" s="91">
        <v>0</v>
      </c>
      <c r="E8" s="91">
        <f t="shared" si="0"/>
        <v>845</v>
      </c>
      <c r="F8" s="82">
        <f>'1) Claims Notified'!$I8</f>
        <v>845</v>
      </c>
      <c r="G8" s="91">
        <v>177</v>
      </c>
      <c r="H8" s="91">
        <v>7</v>
      </c>
      <c r="I8" s="91">
        <f t="shared" si="1"/>
        <v>661</v>
      </c>
      <c r="J8" s="82">
        <f>'1) Claims Notified'!$I8</f>
        <v>845</v>
      </c>
      <c r="K8" s="85">
        <v>1977.6410256410256</v>
      </c>
      <c r="L8" s="91">
        <v>71</v>
      </c>
      <c r="M8" s="91">
        <v>5</v>
      </c>
      <c r="N8" s="91">
        <v>2</v>
      </c>
      <c r="O8" s="91">
        <f t="shared" si="2"/>
        <v>767</v>
      </c>
      <c r="P8" s="82">
        <f>'1) Claims Notified'!$I8</f>
        <v>845</v>
      </c>
      <c r="Q8" s="91">
        <v>3902570.66</v>
      </c>
      <c r="R8" s="91">
        <v>324280</v>
      </c>
      <c r="S8" s="91">
        <v>29716</v>
      </c>
      <c r="T8" s="91">
        <f t="shared" si="3"/>
        <v>40177481.340000004</v>
      </c>
      <c r="U8" s="82">
        <f>'6) Incurred (NY)'!I8</f>
        <v>44434048</v>
      </c>
      <c r="W8" s="54">
        <v>4</v>
      </c>
    </row>
    <row r="9" spans="1:23" x14ac:dyDescent="0.2">
      <c r="A9" s="148"/>
      <c r="B9" s="86">
        <f>'1) Claims Notified'!B9</f>
        <v>2001</v>
      </c>
      <c r="C9" s="90">
        <v>0</v>
      </c>
      <c r="D9" s="91">
        <v>0</v>
      </c>
      <c r="E9" s="91">
        <f t="shared" si="0"/>
        <v>896</v>
      </c>
      <c r="F9" s="82">
        <f>'1) Claims Notified'!$I9</f>
        <v>896</v>
      </c>
      <c r="G9" s="91">
        <v>210</v>
      </c>
      <c r="H9" s="91">
        <v>6</v>
      </c>
      <c r="I9" s="91">
        <f t="shared" si="1"/>
        <v>680</v>
      </c>
      <c r="J9" s="82">
        <f>'1) Claims Notified'!$I9</f>
        <v>896</v>
      </c>
      <c r="K9" s="85">
        <v>1975.2903225806451</v>
      </c>
      <c r="L9" s="91">
        <v>86</v>
      </c>
      <c r="M9" s="91">
        <v>6</v>
      </c>
      <c r="N9" s="91">
        <v>2</v>
      </c>
      <c r="O9" s="91">
        <f t="shared" si="2"/>
        <v>802</v>
      </c>
      <c r="P9" s="82">
        <f>'1) Claims Notified'!$I9</f>
        <v>896</v>
      </c>
      <c r="Q9" s="91">
        <v>4699769.84</v>
      </c>
      <c r="R9" s="91">
        <v>363808.37</v>
      </c>
      <c r="S9" s="91">
        <v>191997.11</v>
      </c>
      <c r="T9" s="91">
        <f t="shared" si="3"/>
        <v>46019090.68</v>
      </c>
      <c r="U9" s="82">
        <f>'6) Incurred (NY)'!I9</f>
        <v>51274666</v>
      </c>
      <c r="W9" s="54">
        <v>4</v>
      </c>
    </row>
    <row r="10" spans="1:23" x14ac:dyDescent="0.2">
      <c r="A10" s="148"/>
      <c r="B10" s="86">
        <f>'1) Claims Notified'!B10</f>
        <v>2002</v>
      </c>
      <c r="C10" s="90">
        <v>0</v>
      </c>
      <c r="D10" s="91">
        <v>0</v>
      </c>
      <c r="E10" s="91">
        <f t="shared" si="0"/>
        <v>880</v>
      </c>
      <c r="F10" s="82">
        <f>'1) Claims Notified'!$I10</f>
        <v>880</v>
      </c>
      <c r="G10" s="91">
        <v>201</v>
      </c>
      <c r="H10" s="91">
        <v>7</v>
      </c>
      <c r="I10" s="91">
        <f t="shared" si="1"/>
        <v>672</v>
      </c>
      <c r="J10" s="82">
        <f>'1) Claims Notified'!$I10</f>
        <v>880</v>
      </c>
      <c r="K10" s="85">
        <v>1983.5384615384614</v>
      </c>
      <c r="L10" s="91">
        <v>100</v>
      </c>
      <c r="M10" s="91">
        <v>9</v>
      </c>
      <c r="N10" s="91">
        <v>2</v>
      </c>
      <c r="O10" s="91">
        <f t="shared" si="2"/>
        <v>769</v>
      </c>
      <c r="P10" s="82">
        <f>'1) Claims Notified'!$I10</f>
        <v>880</v>
      </c>
      <c r="Q10" s="91">
        <v>4809653.3299999991</v>
      </c>
      <c r="R10" s="91">
        <v>352474.11</v>
      </c>
      <c r="S10" s="91">
        <v>141781</v>
      </c>
      <c r="T10" s="91">
        <f t="shared" si="3"/>
        <v>43764171.560000002</v>
      </c>
      <c r="U10" s="82">
        <f>'6) Incurred (NY)'!I10</f>
        <v>49068080</v>
      </c>
      <c r="W10" s="54">
        <v>5</v>
      </c>
    </row>
    <row r="11" spans="1:23" x14ac:dyDescent="0.2">
      <c r="A11" s="148"/>
      <c r="B11" s="86">
        <f>'1) Claims Notified'!B11</f>
        <v>2003</v>
      </c>
      <c r="C11" s="90">
        <v>0</v>
      </c>
      <c r="D11" s="91">
        <v>0</v>
      </c>
      <c r="E11" s="91">
        <f t="shared" si="0"/>
        <v>1296</v>
      </c>
      <c r="F11" s="82">
        <f>'1) Claims Notified'!$I11</f>
        <v>1296</v>
      </c>
      <c r="G11" s="91">
        <v>309</v>
      </c>
      <c r="H11" s="91">
        <v>7</v>
      </c>
      <c r="I11" s="91">
        <f t="shared" si="1"/>
        <v>980</v>
      </c>
      <c r="J11" s="82">
        <f>'1) Claims Notified'!$I11</f>
        <v>1296</v>
      </c>
      <c r="K11" s="85">
        <v>1977.5166666666667</v>
      </c>
      <c r="L11" s="91">
        <v>113</v>
      </c>
      <c r="M11" s="91">
        <v>4</v>
      </c>
      <c r="N11" s="91">
        <v>8</v>
      </c>
      <c r="O11" s="91">
        <f t="shared" si="2"/>
        <v>1171</v>
      </c>
      <c r="P11" s="82">
        <f>'1) Claims Notified'!$I11</f>
        <v>1296</v>
      </c>
      <c r="Q11" s="91">
        <v>6110722.7499999991</v>
      </c>
      <c r="R11" s="91">
        <v>132263.45000000001</v>
      </c>
      <c r="S11" s="91">
        <v>430454.83</v>
      </c>
      <c r="T11" s="91">
        <f t="shared" si="3"/>
        <v>67525133.969999999</v>
      </c>
      <c r="U11" s="82">
        <f>'6) Incurred (NY)'!I11</f>
        <v>74198575</v>
      </c>
      <c r="W11" s="54">
        <v>5</v>
      </c>
    </row>
    <row r="12" spans="1:23" x14ac:dyDescent="0.2">
      <c r="A12" s="148"/>
      <c r="B12" s="86">
        <f>'1) Claims Notified'!B12</f>
        <v>2004</v>
      </c>
      <c r="C12" s="90">
        <v>0</v>
      </c>
      <c r="D12" s="91">
        <v>0</v>
      </c>
      <c r="E12" s="91">
        <f t="shared" si="0"/>
        <v>1311</v>
      </c>
      <c r="F12" s="82">
        <f>'1) Claims Notified'!$I12</f>
        <v>1311</v>
      </c>
      <c r="G12" s="91">
        <v>370</v>
      </c>
      <c r="H12" s="91">
        <v>18</v>
      </c>
      <c r="I12" s="91">
        <f t="shared" si="1"/>
        <v>923</v>
      </c>
      <c r="J12" s="82">
        <f>'1) Claims Notified'!$I12</f>
        <v>1311</v>
      </c>
      <c r="K12" s="85">
        <v>1978.3055555555557</v>
      </c>
      <c r="L12" s="91">
        <v>168</v>
      </c>
      <c r="M12" s="91">
        <v>10</v>
      </c>
      <c r="N12" s="91">
        <v>6</v>
      </c>
      <c r="O12" s="91">
        <f t="shared" si="2"/>
        <v>1127</v>
      </c>
      <c r="P12" s="82">
        <f>'1) Claims Notified'!$I12</f>
        <v>1311</v>
      </c>
      <c r="Q12" s="91">
        <v>9010582.3100000024</v>
      </c>
      <c r="R12" s="91">
        <v>484647.73</v>
      </c>
      <c r="S12" s="91">
        <v>313992.48000000004</v>
      </c>
      <c r="T12" s="91">
        <f t="shared" si="3"/>
        <v>61983074.479999997</v>
      </c>
      <c r="U12" s="82">
        <f>'6) Incurred (NY)'!I12</f>
        <v>71792297</v>
      </c>
      <c r="W12" s="54">
        <v>5</v>
      </c>
    </row>
    <row r="13" spans="1:23" x14ac:dyDescent="0.2">
      <c r="A13" s="148"/>
      <c r="B13" s="86">
        <f>'1) Claims Notified'!B13</f>
        <v>2005</v>
      </c>
      <c r="C13" s="90">
        <v>1</v>
      </c>
      <c r="D13" s="91">
        <v>0</v>
      </c>
      <c r="E13" s="91">
        <f t="shared" si="0"/>
        <v>1313</v>
      </c>
      <c r="F13" s="82">
        <f>'1) Claims Notified'!$I13</f>
        <v>1314</v>
      </c>
      <c r="G13" s="91">
        <v>471</v>
      </c>
      <c r="H13" s="91">
        <v>15</v>
      </c>
      <c r="I13" s="91">
        <f t="shared" si="1"/>
        <v>828</v>
      </c>
      <c r="J13" s="82">
        <f>'1) Claims Notified'!$I13</f>
        <v>1314</v>
      </c>
      <c r="K13" s="85">
        <v>1979</v>
      </c>
      <c r="L13" s="91">
        <v>177</v>
      </c>
      <c r="M13" s="91">
        <v>18</v>
      </c>
      <c r="N13" s="91">
        <v>6</v>
      </c>
      <c r="O13" s="91">
        <f t="shared" si="2"/>
        <v>1113</v>
      </c>
      <c r="P13" s="82">
        <f>'1) Claims Notified'!$I13</f>
        <v>1314</v>
      </c>
      <c r="Q13" s="91">
        <v>9659314.320000004</v>
      </c>
      <c r="R13" s="91">
        <v>832013.84</v>
      </c>
      <c r="S13" s="91">
        <v>164514.37</v>
      </c>
      <c r="T13" s="91">
        <f t="shared" si="3"/>
        <v>70196411.469999999</v>
      </c>
      <c r="U13" s="82">
        <f>'6) Incurred (NY)'!I13</f>
        <v>80852254</v>
      </c>
      <c r="W13" s="54">
        <v>5</v>
      </c>
    </row>
    <row r="14" spans="1:23" x14ac:dyDescent="0.2">
      <c r="A14" s="148"/>
      <c r="B14" s="86">
        <f>'1) Claims Notified'!B14</f>
        <v>2006</v>
      </c>
      <c r="C14" s="90">
        <v>4</v>
      </c>
      <c r="D14" s="91">
        <v>0</v>
      </c>
      <c r="E14" s="91">
        <f t="shared" si="0"/>
        <v>1723</v>
      </c>
      <c r="F14" s="82">
        <f>'1) Claims Notified'!$I14</f>
        <v>1727</v>
      </c>
      <c r="G14" s="91">
        <v>583</v>
      </c>
      <c r="H14" s="91">
        <v>20</v>
      </c>
      <c r="I14" s="91">
        <f t="shared" si="1"/>
        <v>1124</v>
      </c>
      <c r="J14" s="82">
        <f>'1) Claims Notified'!$I14</f>
        <v>1727</v>
      </c>
      <c r="K14" s="85">
        <v>1978.8579234972676</v>
      </c>
      <c r="L14" s="91">
        <v>211</v>
      </c>
      <c r="M14" s="91">
        <v>11</v>
      </c>
      <c r="N14" s="91">
        <v>3</v>
      </c>
      <c r="O14" s="91">
        <f t="shared" si="2"/>
        <v>1502</v>
      </c>
      <c r="P14" s="82">
        <f>'1) Claims Notified'!$I14</f>
        <v>1727</v>
      </c>
      <c r="Q14" s="91">
        <v>10286578.080000006</v>
      </c>
      <c r="R14" s="91">
        <v>828344.27999999991</v>
      </c>
      <c r="S14" s="91">
        <v>41738.74</v>
      </c>
      <c r="T14" s="91">
        <f t="shared" si="3"/>
        <v>102889888.89999999</v>
      </c>
      <c r="U14" s="82">
        <f>'6) Incurred (NY)'!I14</f>
        <v>114046550</v>
      </c>
      <c r="W14" s="54">
        <v>5</v>
      </c>
    </row>
    <row r="15" spans="1:23" x14ac:dyDescent="0.2">
      <c r="A15" s="148"/>
      <c r="B15" s="86">
        <f>'1) Claims Notified'!B15</f>
        <v>2007</v>
      </c>
      <c r="C15" s="90">
        <v>6</v>
      </c>
      <c r="D15" s="91">
        <v>0</v>
      </c>
      <c r="E15" s="91">
        <f t="shared" si="0"/>
        <v>1931</v>
      </c>
      <c r="F15" s="82">
        <f>'1) Claims Notified'!$I15</f>
        <v>1937</v>
      </c>
      <c r="G15" s="91">
        <v>586</v>
      </c>
      <c r="H15" s="91">
        <v>28</v>
      </c>
      <c r="I15" s="91">
        <f t="shared" si="1"/>
        <v>1323</v>
      </c>
      <c r="J15" s="82">
        <f>'1) Claims Notified'!$I15</f>
        <v>1937</v>
      </c>
      <c r="K15" s="85">
        <v>1977.4253731343283</v>
      </c>
      <c r="L15" s="91">
        <v>175</v>
      </c>
      <c r="M15" s="91">
        <v>22</v>
      </c>
      <c r="N15" s="91">
        <v>4</v>
      </c>
      <c r="O15" s="91">
        <f t="shared" si="2"/>
        <v>1736</v>
      </c>
      <c r="P15" s="82">
        <f>'1) Claims Notified'!$I15</f>
        <v>1937</v>
      </c>
      <c r="Q15" s="91">
        <v>10446282.350000003</v>
      </c>
      <c r="R15" s="91">
        <v>1705616.7</v>
      </c>
      <c r="S15" s="91">
        <v>437572.17000000004</v>
      </c>
      <c r="T15" s="91">
        <f t="shared" si="3"/>
        <v>119622437.78</v>
      </c>
      <c r="U15" s="82">
        <f>'6) Incurred (NY)'!I15</f>
        <v>132211909</v>
      </c>
      <c r="W15" s="54">
        <v>5</v>
      </c>
    </row>
    <row r="16" spans="1:23" x14ac:dyDescent="0.2">
      <c r="A16" s="148"/>
      <c r="B16" s="86">
        <f>'1) Claims Notified'!B16</f>
        <v>2008</v>
      </c>
      <c r="C16" s="90">
        <v>137</v>
      </c>
      <c r="D16" s="91">
        <v>129</v>
      </c>
      <c r="E16" s="91">
        <f t="shared" si="0"/>
        <v>2001</v>
      </c>
      <c r="F16" s="82">
        <f>'1) Claims Notified'!$I16</f>
        <v>2267</v>
      </c>
      <c r="G16" s="91">
        <v>774</v>
      </c>
      <c r="H16" s="91">
        <v>56</v>
      </c>
      <c r="I16" s="91">
        <f t="shared" si="1"/>
        <v>1437</v>
      </c>
      <c r="J16" s="82">
        <f>'1) Claims Notified'!$I16</f>
        <v>2267</v>
      </c>
      <c r="K16" s="85">
        <v>1977.1920289855072</v>
      </c>
      <c r="L16" s="91">
        <v>254</v>
      </c>
      <c r="M16" s="91">
        <v>24</v>
      </c>
      <c r="N16" s="91">
        <v>2</v>
      </c>
      <c r="O16" s="91">
        <f t="shared" si="2"/>
        <v>1987</v>
      </c>
      <c r="P16" s="82">
        <f>'1) Claims Notified'!$I16</f>
        <v>2267</v>
      </c>
      <c r="Q16" s="91">
        <v>14133180.279999997</v>
      </c>
      <c r="R16" s="91">
        <v>2127162.5900000003</v>
      </c>
      <c r="S16" s="91">
        <v>140468.74</v>
      </c>
      <c r="T16" s="91">
        <f t="shared" si="3"/>
        <v>140588425.39000002</v>
      </c>
      <c r="U16" s="82">
        <f>'6) Incurred (NY)'!I16</f>
        <v>156989237</v>
      </c>
      <c r="W16" s="54">
        <v>5</v>
      </c>
    </row>
    <row r="17" spans="1:23" x14ac:dyDescent="0.2">
      <c r="A17" s="148"/>
      <c r="B17" s="86">
        <f>'1) Claims Notified'!B17</f>
        <v>2009</v>
      </c>
      <c r="C17" s="90">
        <v>136</v>
      </c>
      <c r="D17" s="91">
        <v>115</v>
      </c>
      <c r="E17" s="91">
        <f t="shared" si="0"/>
        <v>2046</v>
      </c>
      <c r="F17" s="82">
        <f>'1) Claims Notified'!$I17</f>
        <v>2297</v>
      </c>
      <c r="G17" s="91">
        <v>832</v>
      </c>
      <c r="H17" s="91">
        <v>41</v>
      </c>
      <c r="I17" s="91">
        <f t="shared" si="1"/>
        <v>1424</v>
      </c>
      <c r="J17" s="82">
        <f>'1) Claims Notified'!$I17</f>
        <v>2297</v>
      </c>
      <c r="K17" s="85">
        <v>1976.7051282051282</v>
      </c>
      <c r="L17" s="91">
        <v>251</v>
      </c>
      <c r="M17" s="91">
        <v>16</v>
      </c>
      <c r="N17" s="91">
        <v>7</v>
      </c>
      <c r="O17" s="91">
        <f t="shared" si="2"/>
        <v>2023</v>
      </c>
      <c r="P17" s="82">
        <f>'1) Claims Notified'!$I17</f>
        <v>2297</v>
      </c>
      <c r="Q17" s="91">
        <v>15098334.920000007</v>
      </c>
      <c r="R17" s="91">
        <v>440990.30000000005</v>
      </c>
      <c r="S17" s="91">
        <v>228520.37999999998</v>
      </c>
      <c r="T17" s="91">
        <f t="shared" si="3"/>
        <v>144851710.39999998</v>
      </c>
      <c r="U17" s="82">
        <f>'6) Incurred (NY)'!I17</f>
        <v>160619556</v>
      </c>
      <c r="W17" s="54">
        <v>5</v>
      </c>
    </row>
    <row r="18" spans="1:23" x14ac:dyDescent="0.2">
      <c r="A18" s="148"/>
      <c r="B18" s="86">
        <f>'1) Claims Notified'!B18</f>
        <v>2010</v>
      </c>
      <c r="C18" s="90">
        <v>147</v>
      </c>
      <c r="D18" s="91">
        <v>106</v>
      </c>
      <c r="E18" s="91">
        <f t="shared" si="0"/>
        <v>2150</v>
      </c>
      <c r="F18" s="82">
        <f>'1) Claims Notified'!$I18</f>
        <v>2403</v>
      </c>
      <c r="G18" s="91">
        <v>831</v>
      </c>
      <c r="H18" s="91">
        <v>42</v>
      </c>
      <c r="I18" s="91">
        <f t="shared" si="1"/>
        <v>1530</v>
      </c>
      <c r="J18" s="82">
        <f>'1) Claims Notified'!$I18</f>
        <v>2403</v>
      </c>
      <c r="K18" s="85">
        <v>1976.625</v>
      </c>
      <c r="L18" s="91">
        <v>251</v>
      </c>
      <c r="M18" s="91">
        <v>19</v>
      </c>
      <c r="N18" s="91">
        <v>1</v>
      </c>
      <c r="O18" s="91">
        <f t="shared" si="2"/>
        <v>2132</v>
      </c>
      <c r="P18" s="82">
        <f>'1) Claims Notified'!$I18</f>
        <v>2403</v>
      </c>
      <c r="Q18" s="91">
        <v>13961498.000000004</v>
      </c>
      <c r="R18" s="91">
        <v>1489768.6600000004</v>
      </c>
      <c r="S18" s="91">
        <v>102520.42</v>
      </c>
      <c r="T18" s="91">
        <f t="shared" si="3"/>
        <v>156235250.91999999</v>
      </c>
      <c r="U18" s="82">
        <f>'6) Incurred (NY)'!I18</f>
        <v>171789038</v>
      </c>
      <c r="W18" s="54">
        <v>5</v>
      </c>
    </row>
    <row r="19" spans="1:23" x14ac:dyDescent="0.2">
      <c r="A19" s="148"/>
      <c r="B19" s="86">
        <f>'1) Claims Notified'!B19</f>
        <v>2011</v>
      </c>
      <c r="C19" s="90">
        <v>231</v>
      </c>
      <c r="D19" s="91">
        <v>93</v>
      </c>
      <c r="E19" s="91">
        <f t="shared" si="0"/>
        <v>2328</v>
      </c>
      <c r="F19" s="82">
        <f>'1) Claims Notified'!$I19</f>
        <v>2652</v>
      </c>
      <c r="G19" s="91">
        <v>870</v>
      </c>
      <c r="H19" s="91">
        <v>57</v>
      </c>
      <c r="I19" s="91">
        <f t="shared" si="1"/>
        <v>1725</v>
      </c>
      <c r="J19" s="82">
        <f>'1) Claims Notified'!$I19</f>
        <v>2652</v>
      </c>
      <c r="K19" s="85">
        <v>1976.4959016393443</v>
      </c>
      <c r="L19" s="91">
        <v>303</v>
      </c>
      <c r="M19" s="91">
        <v>28</v>
      </c>
      <c r="N19" s="91">
        <v>5</v>
      </c>
      <c r="O19" s="91">
        <f t="shared" si="2"/>
        <v>2316</v>
      </c>
      <c r="P19" s="82">
        <f>'1) Claims Notified'!$I19</f>
        <v>2652</v>
      </c>
      <c r="Q19" s="91">
        <v>16525997.030000003</v>
      </c>
      <c r="R19" s="91">
        <v>1995897.1799999995</v>
      </c>
      <c r="S19" s="91">
        <v>192143.59</v>
      </c>
      <c r="T19" s="91">
        <f t="shared" si="3"/>
        <v>172129784.19999999</v>
      </c>
      <c r="U19" s="82">
        <f>'6) Incurred (NY)'!I19</f>
        <v>190843822</v>
      </c>
      <c r="W19" s="54">
        <v>5</v>
      </c>
    </row>
    <row r="20" spans="1:23" x14ac:dyDescent="0.2">
      <c r="A20" s="148"/>
      <c r="B20" s="86">
        <f>'1) Claims Notified'!B20</f>
        <v>2012</v>
      </c>
      <c r="C20" s="90">
        <v>267</v>
      </c>
      <c r="D20" s="91">
        <v>125</v>
      </c>
      <c r="E20" s="91">
        <f t="shared" si="0"/>
        <v>2267</v>
      </c>
      <c r="F20" s="82">
        <f>'1) Claims Notified'!$I20</f>
        <v>2659</v>
      </c>
      <c r="G20" s="91">
        <v>971</v>
      </c>
      <c r="H20" s="91">
        <v>51</v>
      </c>
      <c r="I20" s="91">
        <f t="shared" si="1"/>
        <v>1637</v>
      </c>
      <c r="J20" s="82">
        <f>'1) Claims Notified'!$I20</f>
        <v>2659</v>
      </c>
      <c r="K20" s="85">
        <v>1978.2769230769231</v>
      </c>
      <c r="L20" s="91">
        <v>361</v>
      </c>
      <c r="M20" s="91">
        <v>21</v>
      </c>
      <c r="N20" s="91">
        <v>12</v>
      </c>
      <c r="O20" s="91">
        <f t="shared" si="2"/>
        <v>2265</v>
      </c>
      <c r="P20" s="82">
        <f>'1) Claims Notified'!$I20</f>
        <v>2659</v>
      </c>
      <c r="Q20" s="91">
        <v>17751426.790000003</v>
      </c>
      <c r="R20" s="91">
        <v>2069977.29</v>
      </c>
      <c r="S20" s="91">
        <v>1146875.3</v>
      </c>
      <c r="T20" s="91">
        <f t="shared" si="3"/>
        <v>175992040.62</v>
      </c>
      <c r="U20" s="82">
        <f>'6) Incurred (NY)'!I20</f>
        <v>196960320</v>
      </c>
      <c r="W20" s="54">
        <v>5</v>
      </c>
    </row>
    <row r="21" spans="1:23" x14ac:dyDescent="0.2">
      <c r="A21" s="148"/>
      <c r="B21" s="86">
        <f>'1) Claims Notified'!B21</f>
        <v>2013</v>
      </c>
      <c r="C21" s="90">
        <v>285</v>
      </c>
      <c r="D21" s="91">
        <v>119</v>
      </c>
      <c r="E21" s="91">
        <f t="shared" si="0"/>
        <v>2227</v>
      </c>
      <c r="F21" s="82">
        <f>'1) Claims Notified'!$I21</f>
        <v>2631</v>
      </c>
      <c r="G21" s="91">
        <v>978</v>
      </c>
      <c r="H21" s="91">
        <v>52</v>
      </c>
      <c r="I21" s="91">
        <f t="shared" si="1"/>
        <v>1601</v>
      </c>
      <c r="J21" s="82">
        <f>'1) Claims Notified'!$I21</f>
        <v>2631</v>
      </c>
      <c r="K21" s="85">
        <v>1976.6491228070176</v>
      </c>
      <c r="L21" s="91">
        <v>343</v>
      </c>
      <c r="M21" s="91">
        <v>36</v>
      </c>
      <c r="N21" s="91">
        <v>6</v>
      </c>
      <c r="O21" s="91">
        <f t="shared" si="2"/>
        <v>2246</v>
      </c>
      <c r="P21" s="82">
        <f>'1) Claims Notified'!$I21</f>
        <v>2631</v>
      </c>
      <c r="Q21" s="91">
        <v>17274410.350000005</v>
      </c>
      <c r="R21" s="91">
        <v>2167383.3400000003</v>
      </c>
      <c r="S21" s="91">
        <v>328769.42</v>
      </c>
      <c r="T21" s="91">
        <f t="shared" si="3"/>
        <v>172562334.88999999</v>
      </c>
      <c r="U21" s="82">
        <f>'6) Incurred (NY)'!I21</f>
        <v>192332898</v>
      </c>
      <c r="W21" s="54">
        <v>5</v>
      </c>
    </row>
    <row r="22" spans="1:23" x14ac:dyDescent="0.2">
      <c r="A22" s="148"/>
      <c r="B22" s="86">
        <f>'1) Claims Notified'!B22</f>
        <v>2014</v>
      </c>
      <c r="C22" s="90">
        <v>299</v>
      </c>
      <c r="D22" s="91">
        <v>111</v>
      </c>
      <c r="E22" s="91">
        <f t="shared" si="0"/>
        <v>2251</v>
      </c>
      <c r="F22" s="82">
        <f>'1) Claims Notified'!$I22</f>
        <v>2661</v>
      </c>
      <c r="G22" s="91">
        <v>985</v>
      </c>
      <c r="H22" s="91">
        <v>58</v>
      </c>
      <c r="I22" s="91">
        <f t="shared" si="1"/>
        <v>1618</v>
      </c>
      <c r="J22" s="82">
        <f>'1) Claims Notified'!$I22</f>
        <v>2661</v>
      </c>
      <c r="K22" s="85">
        <v>1977.9429824561403</v>
      </c>
      <c r="L22" s="91">
        <v>353</v>
      </c>
      <c r="M22" s="91">
        <v>26</v>
      </c>
      <c r="N22" s="91">
        <v>7</v>
      </c>
      <c r="O22" s="91">
        <f t="shared" si="2"/>
        <v>2275</v>
      </c>
      <c r="P22" s="82">
        <f>'1) Claims Notified'!$I22</f>
        <v>2661</v>
      </c>
      <c r="Q22" s="91">
        <v>16777200.429999994</v>
      </c>
      <c r="R22" s="91">
        <v>2436979.7400000002</v>
      </c>
      <c r="S22" s="91">
        <v>617826.48</v>
      </c>
      <c r="T22" s="91">
        <f t="shared" si="3"/>
        <v>176332361.34999999</v>
      </c>
      <c r="U22" s="82">
        <f>'6) Incurred (NY)'!I22</f>
        <v>196164368</v>
      </c>
      <c r="W22" s="54">
        <v>5</v>
      </c>
    </row>
    <row r="23" spans="1:23" x14ac:dyDescent="0.2">
      <c r="A23" s="148"/>
      <c r="B23" s="86">
        <f>'1) Claims Notified'!B23</f>
        <v>2015</v>
      </c>
      <c r="C23" s="90">
        <v>295</v>
      </c>
      <c r="D23" s="91">
        <v>112</v>
      </c>
      <c r="E23" s="91">
        <f t="shared" si="0"/>
        <v>2353</v>
      </c>
      <c r="F23" s="82">
        <f>'1) Claims Notified'!$I23</f>
        <v>2760</v>
      </c>
      <c r="G23" s="91">
        <v>1056</v>
      </c>
      <c r="H23" s="91">
        <v>48</v>
      </c>
      <c r="I23" s="91">
        <f t="shared" si="1"/>
        <v>1656</v>
      </c>
      <c r="J23" s="82">
        <f>'1) Claims Notified'!$I23</f>
        <v>2760</v>
      </c>
      <c r="K23" s="85">
        <v>1978.2169811320755</v>
      </c>
      <c r="L23" s="91">
        <v>369</v>
      </c>
      <c r="M23" s="91">
        <v>20</v>
      </c>
      <c r="N23" s="91">
        <v>5</v>
      </c>
      <c r="O23" s="91">
        <f t="shared" si="2"/>
        <v>2366</v>
      </c>
      <c r="P23" s="82">
        <f>'1) Claims Notified'!$I23</f>
        <v>2760</v>
      </c>
      <c r="Q23" s="91">
        <v>20056011.870000001</v>
      </c>
      <c r="R23" s="91">
        <v>2377350.48</v>
      </c>
      <c r="S23" s="91">
        <v>691303.86</v>
      </c>
      <c r="T23" s="91">
        <f t="shared" si="3"/>
        <v>197324739.78999999</v>
      </c>
      <c r="U23" s="82">
        <f>'6) Incurred (NY)'!I23</f>
        <v>220449406</v>
      </c>
      <c r="W23" s="54">
        <v>5</v>
      </c>
    </row>
    <row r="24" spans="1:23" x14ac:dyDescent="0.2">
      <c r="A24" s="148"/>
      <c r="B24" s="86">
        <f>'1) Claims Notified'!B24</f>
        <v>2016</v>
      </c>
      <c r="C24" s="90">
        <v>266</v>
      </c>
      <c r="D24" s="91">
        <v>111</v>
      </c>
      <c r="E24" s="91">
        <f t="shared" si="0"/>
        <v>2238</v>
      </c>
      <c r="F24" s="82">
        <f>'1) Claims Notified'!$I24</f>
        <v>2615</v>
      </c>
      <c r="G24" s="91">
        <v>927</v>
      </c>
      <c r="H24" s="91">
        <v>47</v>
      </c>
      <c r="I24" s="91">
        <f t="shared" si="1"/>
        <v>1641</v>
      </c>
      <c r="J24" s="82">
        <f>'1) Claims Notified'!$I24</f>
        <v>2615</v>
      </c>
      <c r="K24" s="85">
        <v>1978.7598039215686</v>
      </c>
      <c r="L24" s="91">
        <v>345</v>
      </c>
      <c r="M24" s="91">
        <v>20</v>
      </c>
      <c r="N24" s="91">
        <v>8</v>
      </c>
      <c r="O24" s="91">
        <f t="shared" si="2"/>
        <v>2242</v>
      </c>
      <c r="P24" s="82">
        <f>'1) Claims Notified'!$I24</f>
        <v>2615</v>
      </c>
      <c r="Q24" s="91">
        <v>24655846.59</v>
      </c>
      <c r="R24" s="91">
        <v>1936652.08</v>
      </c>
      <c r="S24" s="91">
        <v>625038.79</v>
      </c>
      <c r="T24" s="91">
        <f t="shared" si="3"/>
        <v>214801782.53999999</v>
      </c>
      <c r="U24" s="82">
        <f>'6) Incurred (NY)'!I24</f>
        <v>242019320</v>
      </c>
      <c r="W24" s="54">
        <v>5</v>
      </c>
    </row>
    <row r="25" spans="1:23" x14ac:dyDescent="0.2">
      <c r="A25" s="148"/>
      <c r="B25" s="87">
        <f>'1) Claims Notified'!B25</f>
        <v>2017</v>
      </c>
      <c r="C25" s="92">
        <v>250</v>
      </c>
      <c r="D25" s="93">
        <v>99</v>
      </c>
      <c r="E25" s="91">
        <f t="shared" si="0"/>
        <v>1984</v>
      </c>
      <c r="F25" s="83">
        <f>'1) Claims Notified'!$I25</f>
        <v>2333</v>
      </c>
      <c r="G25" s="93">
        <v>889</v>
      </c>
      <c r="H25" s="93">
        <v>42</v>
      </c>
      <c r="I25" s="91">
        <f t="shared" si="1"/>
        <v>1402</v>
      </c>
      <c r="J25" s="83">
        <f>'1) Claims Notified'!$I25</f>
        <v>2333</v>
      </c>
      <c r="K25" s="85">
        <v>1980.5508474576272</v>
      </c>
      <c r="L25" s="93">
        <v>306</v>
      </c>
      <c r="M25" s="93">
        <v>20</v>
      </c>
      <c r="N25" s="93">
        <v>10</v>
      </c>
      <c r="O25" s="91">
        <f t="shared" si="2"/>
        <v>1997</v>
      </c>
      <c r="P25" s="83">
        <f>'1) Claims Notified'!$I25</f>
        <v>2333</v>
      </c>
      <c r="Q25" s="93">
        <v>21573007.049999997</v>
      </c>
      <c r="R25" s="93">
        <v>2240507</v>
      </c>
      <c r="S25" s="93">
        <v>473734.07</v>
      </c>
      <c r="T25" s="91">
        <f t="shared" si="3"/>
        <v>218262291.88</v>
      </c>
      <c r="U25" s="82">
        <f>'6) Incurred (NY)'!I25</f>
        <v>242549540</v>
      </c>
      <c r="W25" s="55">
        <v>5</v>
      </c>
    </row>
    <row r="26" spans="1:23" s="80" customFormat="1" x14ac:dyDescent="0.2">
      <c r="A26" s="74"/>
      <c r="B26" s="75" t="s">
        <v>6</v>
      </c>
      <c r="C26" s="76">
        <f t="shared" ref="C26:D26" si="4">SUM(C6:C25)</f>
        <v>2324</v>
      </c>
      <c r="D26" s="77">
        <f t="shared" si="4"/>
        <v>1120</v>
      </c>
      <c r="E26" s="77">
        <f>F26-SUM(C26:D26)</f>
        <v>33378</v>
      </c>
      <c r="F26" s="25">
        <f>SUM(F6:F25)</f>
        <v>36822</v>
      </c>
      <c r="G26" s="76">
        <f t="shared" ref="G26:H26" si="5">SUM(G6:G25)</f>
        <v>12142</v>
      </c>
      <c r="H26" s="77">
        <f t="shared" si="5"/>
        <v>605</v>
      </c>
      <c r="I26" s="77">
        <f>J26-SUM(G26:H26)</f>
        <v>24075</v>
      </c>
      <c r="J26" s="25">
        <f>SUM(J6:J25)</f>
        <v>36822</v>
      </c>
      <c r="K26" s="78">
        <v>1977.5161690814307</v>
      </c>
      <c r="L26" s="76">
        <f t="shared" ref="L26:N26" si="6">SUM(L6:L25)</f>
        <v>4297</v>
      </c>
      <c r="M26" s="77">
        <f t="shared" si="6"/>
        <v>316</v>
      </c>
      <c r="N26" s="77">
        <f t="shared" si="6"/>
        <v>98</v>
      </c>
      <c r="O26" s="77">
        <f t="shared" si="2"/>
        <v>32111</v>
      </c>
      <c r="P26" s="25">
        <f>SUM(P6:P25)</f>
        <v>36822</v>
      </c>
      <c r="Q26" s="76">
        <v>240081235.88</v>
      </c>
      <c r="R26" s="77">
        <v>24331643.140000001</v>
      </c>
      <c r="S26" s="77">
        <v>6423158.75</v>
      </c>
      <c r="T26" s="79">
        <f t="shared" si="3"/>
        <v>2378156535.23</v>
      </c>
      <c r="U26" s="79">
        <f>'6) Incurred (NY)'!I26</f>
        <v>2648992573</v>
      </c>
    </row>
    <row r="27" spans="1:23" x14ac:dyDescent="0.2">
      <c r="A27" s="148"/>
      <c r="C27" s="94"/>
      <c r="D27" s="94"/>
      <c r="E27" s="94"/>
      <c r="F27" s="94"/>
      <c r="G27" s="94"/>
      <c r="H27" s="94"/>
      <c r="I27" s="94"/>
      <c r="J27" s="94"/>
      <c r="K27" s="94"/>
      <c r="L27" s="94"/>
      <c r="M27" s="94"/>
      <c r="N27" s="94"/>
      <c r="O27" s="94"/>
      <c r="P27" s="94"/>
      <c r="Q27" s="94"/>
      <c r="R27" s="94"/>
      <c r="S27" s="94"/>
      <c r="T27" s="94"/>
      <c r="U27" s="94"/>
    </row>
    <row r="28" spans="1:23" s="6" customFormat="1" x14ac:dyDescent="0.2">
      <c r="A28" s="148"/>
      <c r="C28" s="81"/>
      <c r="D28" s="81"/>
      <c r="E28" s="81"/>
      <c r="F28" s="81"/>
      <c r="G28" s="81"/>
      <c r="H28" s="81"/>
      <c r="I28" s="81"/>
      <c r="J28" s="81"/>
      <c r="K28" s="81"/>
      <c r="L28" s="81"/>
      <c r="M28" s="36"/>
      <c r="N28" s="81"/>
      <c r="O28" s="81"/>
      <c r="P28" s="81"/>
      <c r="Q28" s="81"/>
      <c r="R28" s="81"/>
      <c r="S28" s="81"/>
    </row>
    <row r="29" spans="1:23" x14ac:dyDescent="0.2">
      <c r="B29" s="14"/>
      <c r="M29" s="36"/>
    </row>
    <row r="30" spans="1:23" x14ac:dyDescent="0.2">
      <c r="B30" s="15"/>
      <c r="M30" s="36"/>
    </row>
    <row r="31" spans="1:23" x14ac:dyDescent="0.2">
      <c r="B31" s="2" t="s">
        <v>12</v>
      </c>
    </row>
    <row r="32" spans="1:23" x14ac:dyDescent="0.2">
      <c r="B32" s="1" t="s">
        <v>103</v>
      </c>
    </row>
    <row r="33" spans="2:2" x14ac:dyDescent="0.2">
      <c r="B33" s="1" t="s">
        <v>88</v>
      </c>
    </row>
    <row r="34" spans="2:2" x14ac:dyDescent="0.2">
      <c r="B34" s="1" t="s">
        <v>14</v>
      </c>
    </row>
    <row r="35" spans="2:2" x14ac:dyDescent="0.2">
      <c r="B35" s="1" t="s">
        <v>53</v>
      </c>
    </row>
    <row r="36" spans="2:2" x14ac:dyDescent="0.2">
      <c r="B36" s="1" t="s">
        <v>54</v>
      </c>
    </row>
    <row r="37" spans="2:2" x14ac:dyDescent="0.2">
      <c r="B37" s="1" t="s">
        <v>55</v>
      </c>
    </row>
    <row r="38" spans="2:2"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sheetData>
  <sheetProtection sheet="1" objects="1" scenarios="1"/>
  <mergeCells count="5">
    <mergeCell ref="C4:F4"/>
    <mergeCell ref="G4:J4"/>
    <mergeCell ref="K4:K5"/>
    <mergeCell ref="L4:P4"/>
    <mergeCell ref="Q4:U4"/>
  </mergeCells>
  <pageMargins left="0.78740157480314965" right="0.78740157480314965" top="0.78740157480314965" bottom="0.78740157480314965" header="0.51181102362204722" footer="0.51181102362204722"/>
  <pageSetup paperSize="9" orientation="landscape" r:id="rId1"/>
  <headerFooter alignWithMargins="0">
    <oddHeader xml:space="preserve">&amp;L </oddHeader>
    <oddFooter xml:space="preserve">&amp;L&amp;F, &amp;A&amp;R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autoPageBreaks="0"/>
  </sheetPr>
  <dimension ref="A1:BA103"/>
  <sheetViews>
    <sheetView showGridLines="0" showRowColHeaders="0" zoomScale="60" zoomScaleNormal="60" workbookViewId="0"/>
  </sheetViews>
  <sheetFormatPr defaultColWidth="0" defaultRowHeight="12.75" zeroHeight="1" x14ac:dyDescent="0.2"/>
  <cols>
    <col min="1" max="1" width="2" style="34" customWidth="1"/>
    <col min="2" max="2" width="14.140625" style="34" customWidth="1"/>
    <col min="3" max="7" width="17.140625" style="34" customWidth="1"/>
    <col min="8" max="9" width="2" style="34" customWidth="1"/>
    <col min="10" max="10" width="11.7109375" style="34" customWidth="1"/>
    <col min="11" max="15" width="17.140625" style="34" customWidth="1"/>
    <col min="16" max="17" width="2" style="34" customWidth="1"/>
    <col min="18" max="18" width="12.5703125" style="34" customWidth="1"/>
    <col min="19" max="23" width="17.140625" style="34" customWidth="1"/>
    <col min="24" max="25" width="2" style="34" customWidth="1"/>
    <col min="26" max="26" width="12.5703125" style="34" customWidth="1"/>
    <col min="27" max="31" width="17.140625" style="34" customWidth="1"/>
    <col min="32" max="33" width="2" style="34" customWidth="1"/>
    <col min="34" max="34" width="11.85546875" style="34" customWidth="1"/>
    <col min="35" max="39" width="17.140625" style="34" customWidth="1"/>
    <col min="40" max="40" width="9.140625" style="34" customWidth="1"/>
    <col min="41" max="53" width="0" style="34" hidden="1" customWidth="1"/>
    <col min="54" max="16384" width="9.140625" style="34" hidden="1"/>
  </cols>
  <sheetData>
    <row r="1" spans="2:39" ht="13.5" thickBot="1" x14ac:dyDescent="0.25"/>
    <row r="2" spans="2:39" ht="13.5" thickBot="1" x14ac:dyDescent="0.25">
      <c r="B2" s="74" t="s">
        <v>32</v>
      </c>
      <c r="C2" s="74"/>
      <c r="D2" s="118">
        <v>0.8</v>
      </c>
    </row>
    <row r="3" spans="2:39" x14ac:dyDescent="0.2">
      <c r="B3" s="184" t="s">
        <v>40</v>
      </c>
      <c r="C3" s="185"/>
      <c r="D3" s="187"/>
      <c r="E3" s="185"/>
      <c r="F3" s="185"/>
      <c r="G3" s="186"/>
      <c r="J3" s="184" t="s">
        <v>11</v>
      </c>
      <c r="K3" s="185"/>
      <c r="L3" s="185"/>
      <c r="M3" s="185"/>
      <c r="N3" s="185"/>
      <c r="O3" s="186"/>
      <c r="AE3" s="154"/>
      <c r="AF3" s="154"/>
      <c r="AG3" s="154"/>
      <c r="AH3" s="188" t="s">
        <v>104</v>
      </c>
      <c r="AI3" s="189"/>
      <c r="AJ3" s="189"/>
      <c r="AK3" s="189"/>
      <c r="AL3" s="189"/>
      <c r="AM3" s="190"/>
    </row>
    <row r="4" spans="2:39" ht="38.25" x14ac:dyDescent="0.2">
      <c r="B4" s="52" t="s">
        <v>0</v>
      </c>
      <c r="C4" s="108" t="s">
        <v>31</v>
      </c>
      <c r="D4" s="108" t="s">
        <v>2</v>
      </c>
      <c r="E4" s="108" t="s">
        <v>3</v>
      </c>
      <c r="F4" s="108" t="s">
        <v>7</v>
      </c>
      <c r="G4" s="119" t="s">
        <v>4</v>
      </c>
      <c r="J4" s="52" t="s">
        <v>0</v>
      </c>
      <c r="K4" s="108" t="s">
        <v>31</v>
      </c>
      <c r="L4" s="108" t="s">
        <v>2</v>
      </c>
      <c r="M4" s="108" t="s">
        <v>3</v>
      </c>
      <c r="N4" s="108" t="s">
        <v>7</v>
      </c>
      <c r="O4" s="119" t="s">
        <v>4</v>
      </c>
      <c r="AE4" s="154"/>
      <c r="AF4" s="154"/>
      <c r="AG4" s="154"/>
      <c r="AH4" s="171" t="s">
        <v>0</v>
      </c>
      <c r="AI4" s="172" t="s">
        <v>31</v>
      </c>
      <c r="AJ4" s="172" t="s">
        <v>2</v>
      </c>
      <c r="AK4" s="172" t="s">
        <v>3</v>
      </c>
      <c r="AL4" s="172" t="s">
        <v>7</v>
      </c>
      <c r="AM4" s="173" t="s">
        <v>4</v>
      </c>
    </row>
    <row r="5" spans="2:39" x14ac:dyDescent="0.2">
      <c r="B5" s="120">
        <v>1998</v>
      </c>
      <c r="C5" s="9">
        <f>'1) Claims Notified'!X6/$D$2</f>
        <v>86.750307881773395</v>
      </c>
      <c r="D5" s="8">
        <f>'1) Claims Notified'!Y6/$D$2</f>
        <v>1711.0113916256155</v>
      </c>
      <c r="E5" s="8">
        <f>'1) Claims Notified'!Z6/$D$2</f>
        <v>92.287561576354676</v>
      </c>
      <c r="F5" s="8">
        <f>'1) Claims Notified'!AA6/$D$2</f>
        <v>25.84051724137931</v>
      </c>
      <c r="G5" s="10">
        <f>'1) Claims Notified'!AB6/$D$2</f>
        <v>1081.6102216748768</v>
      </c>
      <c r="J5" s="120">
        <f>$B$5</f>
        <v>1998</v>
      </c>
      <c r="K5" s="121" t="e">
        <f>'9) Average Age (NY)'!D6</f>
        <v>#N/A</v>
      </c>
      <c r="L5" s="122">
        <f>'9) Average Age (NY)'!E6</f>
        <v>65.057371964499936</v>
      </c>
      <c r="M5" s="122">
        <f>'9) Average Age (NY)'!F6</f>
        <v>49.25571098562628</v>
      </c>
      <c r="N5" s="122">
        <f>'9) Average Age (NY)'!G6</f>
        <v>58.629284473226974</v>
      </c>
      <c r="O5" s="123">
        <f>'9) Average Age (NY)'!I6</f>
        <v>67.717869051395041</v>
      </c>
      <c r="AE5" s="154"/>
      <c r="AF5" s="154"/>
      <c r="AG5" s="154"/>
      <c r="AH5" s="174">
        <f>$B$5</f>
        <v>1998</v>
      </c>
      <c r="AI5" s="175">
        <f>SUM(S30,AA30,AI30)-1</f>
        <v>0</v>
      </c>
      <c r="AJ5" s="176">
        <f t="shared" ref="AJ5:AM5" si="0">SUM(T30,AB30,AJ30)-1</f>
        <v>0</v>
      </c>
      <c r="AK5" s="176">
        <f t="shared" si="0"/>
        <v>0</v>
      </c>
      <c r="AL5" s="176">
        <f t="shared" si="0"/>
        <v>0</v>
      </c>
      <c r="AM5" s="177">
        <f t="shared" si="0"/>
        <v>0</v>
      </c>
    </row>
    <row r="6" spans="2:39" x14ac:dyDescent="0.2">
      <c r="B6" s="120">
        <f t="shared" ref="B6:B22" si="1">B5+1</f>
        <v>1999</v>
      </c>
      <c r="C6" s="9">
        <f>'1) Claims Notified'!X7/$D$2</f>
        <v>87.545355587808402</v>
      </c>
      <c r="D6" s="8">
        <f>'1) Claims Notified'!Y7/$D$2</f>
        <v>2334.5428156748908</v>
      </c>
      <c r="E6" s="8">
        <f>'1) Claims Notified'!Z7/$D$2</f>
        <v>97.272617319787116</v>
      </c>
      <c r="F6" s="8">
        <f>'1) Claims Notified'!AA7/$D$2</f>
        <v>38.909046927914851</v>
      </c>
      <c r="G6" s="10">
        <f>'1) Claims Notified'!AB7/$D$2</f>
        <v>1462.9801644895986</v>
      </c>
      <c r="J6" s="120">
        <f t="shared" ref="J6:J22" si="2">J5+1</f>
        <v>1999</v>
      </c>
      <c r="K6" s="121">
        <f>'9) Average Age (NY)'!D7</f>
        <v>66.731462468628806</v>
      </c>
      <c r="L6" s="122">
        <f>'9) Average Age (NY)'!E7</f>
        <v>65.487357591432414</v>
      </c>
      <c r="M6" s="122">
        <f>'9) Average Age (NY)'!F7</f>
        <v>52.552216207353069</v>
      </c>
      <c r="N6" s="122">
        <f>'9) Average Age (NY)'!G7</f>
        <v>62.700114077116133</v>
      </c>
      <c r="O6" s="123">
        <f>'9) Average Age (NY)'!I7</f>
        <v>66.265925650821401</v>
      </c>
      <c r="AE6" s="154"/>
      <c r="AF6" s="154"/>
      <c r="AG6" s="154"/>
      <c r="AH6" s="174">
        <f t="shared" ref="AH6:AH24" si="3">AH5+1</f>
        <v>1999</v>
      </c>
      <c r="AI6" s="175">
        <f t="shared" ref="AI6:AI24" si="4">SUM(S31,AA31,AI31)-1</f>
        <v>0</v>
      </c>
      <c r="AJ6" s="176">
        <f t="shared" ref="AJ6:AJ24" si="5">SUM(T31,AB31,AJ31)-1</f>
        <v>0</v>
      </c>
      <c r="AK6" s="176">
        <f t="shared" ref="AK6:AK24" si="6">SUM(U31,AC31,AK31)-1</f>
        <v>0</v>
      </c>
      <c r="AL6" s="176">
        <f t="shared" ref="AL6:AL24" si="7">SUM(V31,AD31,AL31)-1</f>
        <v>0</v>
      </c>
      <c r="AM6" s="177">
        <f t="shared" ref="AM6:AM24" si="8">SUM(W31,AE31,AM31)-1</f>
        <v>0</v>
      </c>
    </row>
    <row r="7" spans="2:39" x14ac:dyDescent="0.2">
      <c r="B7" s="120">
        <f t="shared" si="1"/>
        <v>2000</v>
      </c>
      <c r="C7" s="9">
        <f>'1) Claims Notified'!X8/$D$2</f>
        <v>136.68489692890196</v>
      </c>
      <c r="D7" s="8">
        <f>'1) Claims Notified'!Y8/$D$2</f>
        <v>2568.537021455616</v>
      </c>
      <c r="E7" s="8">
        <f>'1) Claims Notified'!Z8/$D$2</f>
        <v>100.61527135044173</v>
      </c>
      <c r="F7" s="8">
        <f>'1) Claims Notified'!AA8/$D$2</f>
        <v>102.51367269667648</v>
      </c>
      <c r="G7" s="10">
        <f>'1) Claims Notified'!AB8/$D$2</f>
        <v>1604.1491375683634</v>
      </c>
      <c r="J7" s="120">
        <f t="shared" si="2"/>
        <v>2000</v>
      </c>
      <c r="K7" s="121">
        <f>'9) Average Age (NY)'!D8</f>
        <v>56.165639972621499</v>
      </c>
      <c r="L7" s="122">
        <f>'9) Average Age (NY)'!E8</f>
        <v>64.829210898516237</v>
      </c>
      <c r="M7" s="122">
        <f>'9) Average Age (NY)'!F8</f>
        <v>63.599702085229438</v>
      </c>
      <c r="N7" s="122">
        <f>'9) Average Age (NY)'!G8</f>
        <v>64.062507129868365</v>
      </c>
      <c r="O7" s="123">
        <f>'9) Average Age (NY)'!I8</f>
        <v>67.148011433935665</v>
      </c>
      <c r="AE7" s="154"/>
      <c r="AF7" s="154"/>
      <c r="AG7" s="154"/>
      <c r="AH7" s="174">
        <f t="shared" si="3"/>
        <v>2000</v>
      </c>
      <c r="AI7" s="175">
        <f t="shared" si="4"/>
        <v>0</v>
      </c>
      <c r="AJ7" s="176">
        <f t="shared" si="5"/>
        <v>0</v>
      </c>
      <c r="AK7" s="176">
        <f t="shared" si="6"/>
        <v>0</v>
      </c>
      <c r="AL7" s="176">
        <f t="shared" si="7"/>
        <v>0</v>
      </c>
      <c r="AM7" s="177">
        <f t="shared" si="8"/>
        <v>0</v>
      </c>
    </row>
    <row r="8" spans="2:39" x14ac:dyDescent="0.2">
      <c r="B8" s="120">
        <f t="shared" si="1"/>
        <v>2001</v>
      </c>
      <c r="C8" s="9">
        <f>'1) Claims Notified'!X9/$D$2</f>
        <v>176.00961538461539</v>
      </c>
      <c r="D8" s="8">
        <f>'1) Claims Notified'!Y9/$D$2</f>
        <v>2485.9090007930208</v>
      </c>
      <c r="E8" s="8">
        <f>'1) Claims Notified'!Z9/$D$2</f>
        <v>112.50099127676447</v>
      </c>
      <c r="F8" s="8">
        <f>'1) Claims Notified'!AA9/$D$2</f>
        <v>176.00961538461539</v>
      </c>
      <c r="G8" s="10">
        <f>'1) Claims Notified'!AB9/$D$2</f>
        <v>1625.8207771609834</v>
      </c>
      <c r="J8" s="120">
        <f t="shared" si="2"/>
        <v>2001</v>
      </c>
      <c r="K8" s="121">
        <f>'9) Average Age (NY)'!D9</f>
        <v>66.69443629607899</v>
      </c>
      <c r="L8" s="122">
        <f>'9) Average Age (NY)'!E9</f>
        <v>64.766184337357799</v>
      </c>
      <c r="M8" s="122">
        <f>'9) Average Age (NY)'!F9</f>
        <v>67.278853732464</v>
      </c>
      <c r="N8" s="122">
        <f>'9) Average Age (NY)'!G9</f>
        <v>59.389362942731978</v>
      </c>
      <c r="O8" s="123">
        <f>'9) Average Age (NY)'!I9</f>
        <v>67.824087706507541</v>
      </c>
      <c r="AE8" s="154"/>
      <c r="AF8" s="154"/>
      <c r="AG8" s="154"/>
      <c r="AH8" s="174">
        <f t="shared" si="3"/>
        <v>2001</v>
      </c>
      <c r="AI8" s="175">
        <f t="shared" si="4"/>
        <v>0</v>
      </c>
      <c r="AJ8" s="176">
        <f t="shared" si="5"/>
        <v>0</v>
      </c>
      <c r="AK8" s="176">
        <f t="shared" si="6"/>
        <v>0</v>
      </c>
      <c r="AL8" s="176">
        <f t="shared" si="7"/>
        <v>0</v>
      </c>
      <c r="AM8" s="177">
        <f t="shared" si="8"/>
        <v>0</v>
      </c>
    </row>
    <row r="9" spans="2:39" x14ac:dyDescent="0.2">
      <c r="B9" s="120">
        <f t="shared" si="1"/>
        <v>2002</v>
      </c>
      <c r="C9" s="9">
        <f>'1) Claims Notified'!X10/$D$2</f>
        <v>204.51711026615968</v>
      </c>
      <c r="D9" s="8">
        <f>'1) Claims Notified'!Y10/$D$2</f>
        <v>2483.4220532319391</v>
      </c>
      <c r="E9" s="8">
        <f>'1) Claims Notified'!Z10/$D$2</f>
        <v>139.20912547528516</v>
      </c>
      <c r="F9" s="8">
        <f>'1) Claims Notified'!AA10/$D$2</f>
        <v>180.45627376425855</v>
      </c>
      <c r="G9" s="10">
        <f>'1) Claims Notified'!AB10/$D$2</f>
        <v>1512.3954372623575</v>
      </c>
      <c r="J9" s="120">
        <f t="shared" si="2"/>
        <v>2002</v>
      </c>
      <c r="K9" s="121">
        <f>'9) Average Age (NY)'!D10</f>
        <v>67.652121834360031</v>
      </c>
      <c r="L9" s="122">
        <f>'9) Average Age (NY)'!E10</f>
        <v>67.75339896685594</v>
      </c>
      <c r="M9" s="122">
        <f>'9) Average Age (NY)'!F10</f>
        <v>70.897262638114796</v>
      </c>
      <c r="N9" s="122">
        <f>'9) Average Age (NY)'!G10</f>
        <v>62.022653492222283</v>
      </c>
      <c r="O9" s="123">
        <f>'9) Average Age (NY)'!I10</f>
        <v>68.236863000458484</v>
      </c>
      <c r="AE9" s="154"/>
      <c r="AF9" s="154"/>
      <c r="AG9" s="154"/>
      <c r="AH9" s="174">
        <f t="shared" si="3"/>
        <v>2002</v>
      </c>
      <c r="AI9" s="175">
        <f t="shared" si="4"/>
        <v>0</v>
      </c>
      <c r="AJ9" s="176">
        <f t="shared" si="5"/>
        <v>0</v>
      </c>
      <c r="AK9" s="176">
        <f t="shared" si="6"/>
        <v>0</v>
      </c>
      <c r="AL9" s="176">
        <f t="shared" si="7"/>
        <v>0</v>
      </c>
      <c r="AM9" s="177">
        <f t="shared" si="8"/>
        <v>0</v>
      </c>
    </row>
    <row r="10" spans="2:39" x14ac:dyDescent="0.2">
      <c r="B10" s="120">
        <f t="shared" si="1"/>
        <v>2003</v>
      </c>
      <c r="C10" s="9">
        <f>'1) Claims Notified'!X11/$D$2</f>
        <v>216.92035002554931</v>
      </c>
      <c r="D10" s="8">
        <f>'1) Claims Notified'!Y11/$D$2</f>
        <v>2686.8845809913128</v>
      </c>
      <c r="E10" s="8">
        <f>'1) Claims Notified'!Z11/$D$2</f>
        <v>169.01156106285129</v>
      </c>
      <c r="F10" s="8">
        <f>'1) Claims Notified'!AA11/$D$2</f>
        <v>411.21710526315786</v>
      </c>
      <c r="G10" s="10">
        <f>'1) Claims Notified'!AB11/$D$2</f>
        <v>1724.7164026571284</v>
      </c>
      <c r="J10" s="120">
        <f t="shared" si="2"/>
        <v>2003</v>
      </c>
      <c r="K10" s="121">
        <f>'9) Average Age (NY)'!D11</f>
        <v>66.709787816564003</v>
      </c>
      <c r="L10" s="122">
        <f>'9) Average Age (NY)'!E11</f>
        <v>68.973868503659347</v>
      </c>
      <c r="M10" s="122">
        <f>'9) Average Age (NY)'!F11</f>
        <v>67.182341651063552</v>
      </c>
      <c r="N10" s="122">
        <f>'9) Average Age (NY)'!G11</f>
        <v>66.550052226500341</v>
      </c>
      <c r="O10" s="123">
        <f>'9) Average Age (NY)'!I11</f>
        <v>68.507559983441368</v>
      </c>
      <c r="AE10" s="154"/>
      <c r="AF10" s="154"/>
      <c r="AG10" s="154"/>
      <c r="AH10" s="174">
        <f t="shared" si="3"/>
        <v>2003</v>
      </c>
      <c r="AI10" s="175">
        <f t="shared" si="4"/>
        <v>0</v>
      </c>
      <c r="AJ10" s="176">
        <f t="shared" si="5"/>
        <v>0</v>
      </c>
      <c r="AK10" s="176">
        <f t="shared" si="6"/>
        <v>0</v>
      </c>
      <c r="AL10" s="176">
        <f t="shared" si="7"/>
        <v>0</v>
      </c>
      <c r="AM10" s="177">
        <f t="shared" si="8"/>
        <v>0</v>
      </c>
    </row>
    <row r="11" spans="2:39" x14ac:dyDescent="0.2">
      <c r="B11" s="120">
        <f t="shared" si="1"/>
        <v>2004</v>
      </c>
      <c r="C11" s="9">
        <f>'1) Claims Notified'!X12/$D$2</f>
        <v>333.1307692307692</v>
      </c>
      <c r="D11" s="8">
        <f>'1) Claims Notified'!Y12/$D$2</f>
        <v>2462.2124999999996</v>
      </c>
      <c r="E11" s="8">
        <f>'1) Claims Notified'!Z12/$D$2</f>
        <v>181.34134615384613</v>
      </c>
      <c r="F11" s="8">
        <f>'1) Claims Notified'!AA12/$D$2</f>
        <v>501.03942307692307</v>
      </c>
      <c r="G11" s="10">
        <f>'1) Claims Notified'!AB12/$D$2</f>
        <v>1761.0259615384614</v>
      </c>
      <c r="J11" s="120">
        <f t="shared" si="2"/>
        <v>2004</v>
      </c>
      <c r="K11" s="121">
        <f>'9) Average Age (NY)'!D12</f>
        <v>68.125158893126041</v>
      </c>
      <c r="L11" s="122">
        <f>'9) Average Age (NY)'!E12</f>
        <v>68.278094635544491</v>
      </c>
      <c r="M11" s="122">
        <f>'9) Average Age (NY)'!F12</f>
        <v>70.240735509970548</v>
      </c>
      <c r="N11" s="122">
        <f>'9) Average Age (NY)'!G12</f>
        <v>65.229334570903447</v>
      </c>
      <c r="O11" s="123">
        <f>'9) Average Age (NY)'!I12</f>
        <v>69.583520360107812</v>
      </c>
      <c r="AE11" s="154"/>
      <c r="AF11" s="154"/>
      <c r="AG11" s="154"/>
      <c r="AH11" s="174">
        <f t="shared" si="3"/>
        <v>2004</v>
      </c>
      <c r="AI11" s="175">
        <f t="shared" si="4"/>
        <v>0</v>
      </c>
      <c r="AJ11" s="176">
        <f t="shared" si="5"/>
        <v>0</v>
      </c>
      <c r="AK11" s="176">
        <f t="shared" si="6"/>
        <v>0</v>
      </c>
      <c r="AL11" s="176">
        <f t="shared" si="7"/>
        <v>0</v>
      </c>
      <c r="AM11" s="177">
        <f t="shared" si="8"/>
        <v>0</v>
      </c>
    </row>
    <row r="12" spans="2:39" x14ac:dyDescent="0.2">
      <c r="B12" s="120">
        <f t="shared" si="1"/>
        <v>2005</v>
      </c>
      <c r="C12" s="9">
        <f>'1) Claims Notified'!X13/$D$2</f>
        <v>309.49781659388645</v>
      </c>
      <c r="D12" s="8">
        <f>'1) Claims Notified'!Y13/$D$2</f>
        <v>2843.8505515973338</v>
      </c>
      <c r="E12" s="8">
        <f>'1) Claims Notified'!Z13/$D$2</f>
        <v>209.04677085727417</v>
      </c>
      <c r="F12" s="8">
        <f>'1) Claims Notified'!AA13/$D$2</f>
        <v>760.1700758446334</v>
      </c>
      <c r="G12" s="10">
        <f>'1) Claims Notified'!AB13/$D$2</f>
        <v>1783.6847851068719</v>
      </c>
      <c r="J12" s="120">
        <f t="shared" si="2"/>
        <v>2005</v>
      </c>
      <c r="K12" s="121">
        <f>'9) Average Age (NY)'!D13</f>
        <v>67.78996773247286</v>
      </c>
      <c r="L12" s="122">
        <f>'9) Average Age (NY)'!E13</f>
        <v>69.817165142747783</v>
      </c>
      <c r="M12" s="122">
        <f>'9) Average Age (NY)'!F13</f>
        <v>69.79591488104505</v>
      </c>
      <c r="N12" s="122">
        <f>'9) Average Age (NY)'!G13</f>
        <v>67.768577394757173</v>
      </c>
      <c r="O12" s="123">
        <f>'9) Average Age (NY)'!I13</f>
        <v>69.993056045460278</v>
      </c>
      <c r="AE12" s="154"/>
      <c r="AF12" s="154"/>
      <c r="AG12" s="154"/>
      <c r="AH12" s="174">
        <f t="shared" si="3"/>
        <v>2005</v>
      </c>
      <c r="AI12" s="175">
        <f t="shared" si="4"/>
        <v>0</v>
      </c>
      <c r="AJ12" s="176">
        <f t="shared" si="5"/>
        <v>0</v>
      </c>
      <c r="AK12" s="176">
        <f t="shared" si="6"/>
        <v>0</v>
      </c>
      <c r="AL12" s="176">
        <f t="shared" si="7"/>
        <v>0</v>
      </c>
      <c r="AM12" s="177">
        <f t="shared" si="8"/>
        <v>0</v>
      </c>
    </row>
    <row r="13" spans="2:39" x14ac:dyDescent="0.2">
      <c r="B13" s="120">
        <f t="shared" si="1"/>
        <v>2006</v>
      </c>
      <c r="C13" s="9">
        <f>'1) Claims Notified'!X14/$D$2</f>
        <v>111.31944444444444</v>
      </c>
      <c r="D13" s="8">
        <f>'1) Claims Notified'!Y14/$D$2</f>
        <v>2201.2094907407404</v>
      </c>
      <c r="E13" s="8">
        <f>'1) Claims Notified'!Z14/$D$2</f>
        <v>292.87615740740739</v>
      </c>
      <c r="F13" s="8">
        <f>'1) Claims Notified'!AA14/$D$2</f>
        <v>830.9201388888888</v>
      </c>
      <c r="G13" s="10">
        <f>'1) Claims Notified'!AB14/$D$2</f>
        <v>2288.6747685185182</v>
      </c>
      <c r="J13" s="120">
        <f t="shared" si="2"/>
        <v>2006</v>
      </c>
      <c r="K13" s="121">
        <f>'9) Average Age (NY)'!D14</f>
        <v>67.244150378989545</v>
      </c>
      <c r="L13" s="122">
        <f>'9) Average Age (NY)'!E14</f>
        <v>70.199728834053744</v>
      </c>
      <c r="M13" s="122">
        <f>'9) Average Age (NY)'!F14</f>
        <v>70.414962683182424</v>
      </c>
      <c r="N13" s="122">
        <f>'9) Average Age (NY)'!G14</f>
        <v>68.177540697121245</v>
      </c>
      <c r="O13" s="123">
        <f>'9) Average Age (NY)'!I14</f>
        <v>69.26741675513658</v>
      </c>
      <c r="AE13" s="154"/>
      <c r="AF13" s="154"/>
      <c r="AG13" s="154"/>
      <c r="AH13" s="174">
        <f t="shared" si="3"/>
        <v>2006</v>
      </c>
      <c r="AI13" s="175">
        <f t="shared" si="4"/>
        <v>0</v>
      </c>
      <c r="AJ13" s="176">
        <f t="shared" si="5"/>
        <v>0</v>
      </c>
      <c r="AK13" s="176">
        <f t="shared" si="6"/>
        <v>0</v>
      </c>
      <c r="AL13" s="176">
        <f t="shared" si="7"/>
        <v>0</v>
      </c>
      <c r="AM13" s="177">
        <f t="shared" si="8"/>
        <v>0</v>
      </c>
    </row>
    <row r="14" spans="2:39" x14ac:dyDescent="0.2">
      <c r="B14" s="120">
        <f t="shared" si="1"/>
        <v>2007</v>
      </c>
      <c r="C14" s="9">
        <f>'1) Claims Notified'!X15/$D$2</f>
        <v>44.553944618599786</v>
      </c>
      <c r="D14" s="8">
        <f>'1) Claims Notified'!Y15/$D$2</f>
        <v>1547.5943704284221</v>
      </c>
      <c r="E14" s="8">
        <f>'1) Claims Notified'!Z15/$D$2</f>
        <v>318.42966300940435</v>
      </c>
      <c r="F14" s="8">
        <f>'1) Claims Notified'!AA15/$D$2</f>
        <v>567.4075888192267</v>
      </c>
      <c r="G14" s="10">
        <f>'1) Claims Notified'!AB15/$D$2</f>
        <v>2538.2644331243469</v>
      </c>
      <c r="J14" s="120">
        <f t="shared" si="2"/>
        <v>2007</v>
      </c>
      <c r="K14" s="121">
        <f>'9) Average Age (NY)'!D15</f>
        <v>65.193246634725071</v>
      </c>
      <c r="L14" s="122">
        <f>'9) Average Age (NY)'!E15</f>
        <v>71.765927686613551</v>
      </c>
      <c r="M14" s="122">
        <f>'9) Average Age (NY)'!F15</f>
        <v>72.608198759714185</v>
      </c>
      <c r="N14" s="122">
        <f>'9) Average Age (NY)'!G15</f>
        <v>68.628318825903122</v>
      </c>
      <c r="O14" s="123">
        <f>'9) Average Age (NY)'!I15</f>
        <v>69.868833835785722</v>
      </c>
      <c r="AE14" s="154"/>
      <c r="AF14" s="154"/>
      <c r="AG14" s="154"/>
      <c r="AH14" s="174">
        <f t="shared" si="3"/>
        <v>2007</v>
      </c>
      <c r="AI14" s="175">
        <f t="shared" si="4"/>
        <v>0</v>
      </c>
      <c r="AJ14" s="176">
        <f t="shared" si="5"/>
        <v>0</v>
      </c>
      <c r="AK14" s="176">
        <f t="shared" si="6"/>
        <v>0</v>
      </c>
      <c r="AL14" s="176">
        <f t="shared" si="7"/>
        <v>0</v>
      </c>
      <c r="AM14" s="177">
        <f t="shared" si="8"/>
        <v>0</v>
      </c>
    </row>
    <row r="15" spans="2:39" x14ac:dyDescent="0.2">
      <c r="B15" s="120">
        <f t="shared" si="1"/>
        <v>2008</v>
      </c>
      <c r="C15" s="9">
        <f>'1) Claims Notified'!X16/$D$2</f>
        <v>39.144815256257445</v>
      </c>
      <c r="D15" s="8">
        <f>'1) Claims Notified'!Y16/$D$2</f>
        <v>1456.1871275327771</v>
      </c>
      <c r="E15" s="8">
        <f>'1) Claims Notified'!Z16/$D$2</f>
        <v>345.7792014302741</v>
      </c>
      <c r="F15" s="8">
        <f>'1) Claims Notified'!AA16/$D$2</f>
        <v>674.59564958283659</v>
      </c>
      <c r="G15" s="10">
        <f>'1) Claims Notified'!AB16/$D$2</f>
        <v>2958.0432061978545</v>
      </c>
      <c r="J15" s="120">
        <f t="shared" si="2"/>
        <v>2008</v>
      </c>
      <c r="K15" s="121">
        <f>'9) Average Age (NY)'!D16</f>
        <v>67.450713288292306</v>
      </c>
      <c r="L15" s="122">
        <f>'9) Average Age (NY)'!E16</f>
        <v>73.84412895713406</v>
      </c>
      <c r="M15" s="122">
        <f>'9) Average Age (NY)'!F16</f>
        <v>72.767669270002699</v>
      </c>
      <c r="N15" s="122">
        <f>'9) Average Age (NY)'!G16</f>
        <v>69.39560809052935</v>
      </c>
      <c r="O15" s="123">
        <f>'9) Average Age (NY)'!I16</f>
        <v>71.343524723974767</v>
      </c>
      <c r="AE15" s="154"/>
      <c r="AF15" s="154"/>
      <c r="AG15" s="154"/>
      <c r="AH15" s="174">
        <f t="shared" si="3"/>
        <v>2008</v>
      </c>
      <c r="AI15" s="175">
        <f t="shared" si="4"/>
        <v>0</v>
      </c>
      <c r="AJ15" s="176">
        <f t="shared" si="5"/>
        <v>0</v>
      </c>
      <c r="AK15" s="176">
        <f t="shared" si="6"/>
        <v>0</v>
      </c>
      <c r="AL15" s="176">
        <f t="shared" si="7"/>
        <v>0</v>
      </c>
      <c r="AM15" s="177">
        <f t="shared" si="8"/>
        <v>0</v>
      </c>
    </row>
    <row r="16" spans="2:39" x14ac:dyDescent="0.2">
      <c r="B16" s="120">
        <f t="shared" si="1"/>
        <v>2009</v>
      </c>
      <c r="C16" s="9">
        <f>'1) Claims Notified'!X17/$D$2</f>
        <v>117.36702127659574</v>
      </c>
      <c r="D16" s="8">
        <f>'1) Claims Notified'!Y17/$D$2</f>
        <v>1339.2881205673759</v>
      </c>
      <c r="E16" s="8">
        <f>'1) Claims Notified'!Z17/$D$2</f>
        <v>352.10106382978722</v>
      </c>
      <c r="F16" s="8">
        <f>'1) Claims Notified'!AA17/$D$2</f>
        <v>712.02659574468078</v>
      </c>
      <c r="G16" s="10">
        <f>'1) Claims Notified'!AB17/$D$2</f>
        <v>2995.4671985815603</v>
      </c>
      <c r="J16" s="120">
        <f t="shared" si="2"/>
        <v>2009</v>
      </c>
      <c r="K16" s="121">
        <f>'9) Average Age (NY)'!D17</f>
        <v>69.484073483779056</v>
      </c>
      <c r="L16" s="122">
        <f>'9) Average Age (NY)'!E17</f>
        <v>73.797694148809114</v>
      </c>
      <c r="M16" s="122">
        <f>'9) Average Age (NY)'!F17</f>
        <v>73.511509049513066</v>
      </c>
      <c r="N16" s="122">
        <f>'9) Average Age (NY)'!G17</f>
        <v>70.599084867183194</v>
      </c>
      <c r="O16" s="123">
        <f>'9) Average Age (NY)'!I17</f>
        <v>71.881962691638563</v>
      </c>
      <c r="AE16" s="154"/>
      <c r="AF16" s="154"/>
      <c r="AG16" s="154"/>
      <c r="AH16" s="174">
        <f t="shared" si="3"/>
        <v>2009</v>
      </c>
      <c r="AI16" s="175">
        <f t="shared" si="4"/>
        <v>0</v>
      </c>
      <c r="AJ16" s="176">
        <f t="shared" si="5"/>
        <v>0</v>
      </c>
      <c r="AK16" s="176">
        <f t="shared" si="6"/>
        <v>0</v>
      </c>
      <c r="AL16" s="176">
        <f t="shared" si="7"/>
        <v>0</v>
      </c>
      <c r="AM16" s="177">
        <f t="shared" si="8"/>
        <v>0</v>
      </c>
    </row>
    <row r="17" spans="2:45" x14ac:dyDescent="0.2">
      <c r="B17" s="120">
        <f t="shared" si="1"/>
        <v>2010</v>
      </c>
      <c r="C17" s="9">
        <f>'1) Claims Notified'!X18/$D$2</f>
        <v>467.24828731575667</v>
      </c>
      <c r="D17" s="8">
        <f>'1) Claims Notified'!Y18/$D$2</f>
        <v>1542.4356445920696</v>
      </c>
      <c r="E17" s="8">
        <f>'1) Claims Notified'!Z18/$D$2</f>
        <v>407.87419555740087</v>
      </c>
      <c r="F17" s="8">
        <f>'1) Claims Notified'!AA18/$D$2</f>
        <v>698.29094872327175</v>
      </c>
      <c r="G17" s="10">
        <f>'1) Claims Notified'!AB18/$D$2</f>
        <v>3101.6509238115009</v>
      </c>
      <c r="J17" s="120">
        <f t="shared" si="2"/>
        <v>2010</v>
      </c>
      <c r="K17" s="121">
        <f>'9) Average Age (NY)'!D18</f>
        <v>70.234173626338915</v>
      </c>
      <c r="L17" s="122">
        <f>'9) Average Age (NY)'!E18</f>
        <v>73.423955601700229</v>
      </c>
      <c r="M17" s="122">
        <f>'9) Average Age (NY)'!F18</f>
        <v>72.615476032422563</v>
      </c>
      <c r="N17" s="122">
        <f>'9) Average Age (NY)'!G18</f>
        <v>70.476534765368896</v>
      </c>
      <c r="O17" s="123">
        <f>'9) Average Age (NY)'!I18</f>
        <v>72.522338113331571</v>
      </c>
      <c r="AE17" s="154"/>
      <c r="AF17" s="154"/>
      <c r="AG17" s="154"/>
      <c r="AH17" s="174">
        <f t="shared" si="3"/>
        <v>2010</v>
      </c>
      <c r="AI17" s="175">
        <f t="shared" si="4"/>
        <v>0</v>
      </c>
      <c r="AJ17" s="176">
        <f t="shared" si="5"/>
        <v>0</v>
      </c>
      <c r="AK17" s="176">
        <f t="shared" si="6"/>
        <v>0</v>
      </c>
      <c r="AL17" s="176">
        <f t="shared" si="7"/>
        <v>0</v>
      </c>
      <c r="AM17" s="177">
        <f t="shared" si="8"/>
        <v>0</v>
      </c>
    </row>
    <row r="18" spans="2:45" x14ac:dyDescent="0.2">
      <c r="B18" s="120">
        <f t="shared" si="1"/>
        <v>2011</v>
      </c>
      <c r="C18" s="9">
        <f>'1) Claims Notified'!X19/$D$2</f>
        <v>599.00803917944927</v>
      </c>
      <c r="D18" s="8">
        <f>'1) Claims Notified'!Y19/$D$2</f>
        <v>1586.8014230271667</v>
      </c>
      <c r="E18" s="8">
        <f>'1) Claims Notified'!Z19/$D$2</f>
        <v>511.62631676215119</v>
      </c>
      <c r="F18" s="8">
        <f>'1) Claims Notified'!AA19/$D$2</f>
        <v>796.56671594899274</v>
      </c>
      <c r="G18" s="10">
        <f>'1) Claims Notified'!AB19/$D$2</f>
        <v>3358.4975050822395</v>
      </c>
      <c r="J18" s="120">
        <f t="shared" si="2"/>
        <v>2011</v>
      </c>
      <c r="K18" s="121">
        <f>'9) Average Age (NY)'!D19</f>
        <v>68.321464819773297</v>
      </c>
      <c r="L18" s="122">
        <f>'9) Average Age (NY)'!E19</f>
        <v>75.170269715057884</v>
      </c>
      <c r="M18" s="122">
        <f>'9) Average Age (NY)'!F19</f>
        <v>73.411502169205747</v>
      </c>
      <c r="N18" s="122">
        <f>'9) Average Age (NY)'!G19</f>
        <v>62.710062681927376</v>
      </c>
      <c r="O18" s="123">
        <f>'9) Average Age (NY)'!I19</f>
        <v>72.909078667333773</v>
      </c>
      <c r="AE18" s="154"/>
      <c r="AF18" s="154"/>
      <c r="AG18" s="154"/>
      <c r="AH18" s="174">
        <f t="shared" si="3"/>
        <v>2011</v>
      </c>
      <c r="AI18" s="175">
        <f t="shared" si="4"/>
        <v>0</v>
      </c>
      <c r="AJ18" s="176">
        <f t="shared" si="5"/>
        <v>0</v>
      </c>
      <c r="AK18" s="176">
        <f t="shared" si="6"/>
        <v>0</v>
      </c>
      <c r="AL18" s="176">
        <f t="shared" si="7"/>
        <v>0</v>
      </c>
      <c r="AM18" s="177">
        <f t="shared" si="8"/>
        <v>0</v>
      </c>
    </row>
    <row r="19" spans="2:45" x14ac:dyDescent="0.2">
      <c r="B19" s="120">
        <f t="shared" si="1"/>
        <v>2012</v>
      </c>
      <c r="C19" s="9">
        <f>'1) Claims Notified'!X20/$D$2</f>
        <v>1341.737458881579</v>
      </c>
      <c r="D19" s="8">
        <f>'1) Claims Notified'!Y20/$D$2</f>
        <v>1584.540090460526</v>
      </c>
      <c r="E19" s="8">
        <f>'1) Claims Notified'!Z20/$D$2</f>
        <v>508.36800986842104</v>
      </c>
      <c r="F19" s="8">
        <f>'1) Claims Notified'!AA20/$D$2</f>
        <v>891.5409128289474</v>
      </c>
      <c r="G19" s="10">
        <f>'1) Claims Notified'!AB20/$D$2</f>
        <v>3362.5635279605262</v>
      </c>
      <c r="J19" s="120">
        <f t="shared" si="2"/>
        <v>2012</v>
      </c>
      <c r="K19" s="121">
        <f>'9) Average Age (NY)'!D20</f>
        <v>70.064079628545713</v>
      </c>
      <c r="L19" s="122">
        <f>'9) Average Age (NY)'!E20</f>
        <v>74.578878525778649</v>
      </c>
      <c r="M19" s="122">
        <f>'9) Average Age (NY)'!F20</f>
        <v>73.621682651026092</v>
      </c>
      <c r="N19" s="122">
        <f>'9) Average Age (NY)'!G20</f>
        <v>70.098611883382915</v>
      </c>
      <c r="O19" s="123">
        <f>'9) Average Age (NY)'!I20</f>
        <v>72.586638349561042</v>
      </c>
      <c r="AE19" s="154"/>
      <c r="AF19" s="154"/>
      <c r="AG19" s="154"/>
      <c r="AH19" s="174">
        <f t="shared" si="3"/>
        <v>2012</v>
      </c>
      <c r="AI19" s="175">
        <f t="shared" si="4"/>
        <v>0</v>
      </c>
      <c r="AJ19" s="176">
        <f t="shared" si="5"/>
        <v>0</v>
      </c>
      <c r="AK19" s="176">
        <f t="shared" si="6"/>
        <v>0</v>
      </c>
      <c r="AL19" s="176">
        <f t="shared" si="7"/>
        <v>0</v>
      </c>
      <c r="AM19" s="177">
        <f t="shared" si="8"/>
        <v>0</v>
      </c>
    </row>
    <row r="20" spans="2:45" x14ac:dyDescent="0.2">
      <c r="B20" s="120">
        <f t="shared" si="1"/>
        <v>2013</v>
      </c>
      <c r="C20" s="9">
        <f>'1) Claims Notified'!X21/$D$2</f>
        <v>1199.6494496189669</v>
      </c>
      <c r="D20" s="8">
        <f>'1) Claims Notified'!Y21/$D$2</f>
        <v>1634.9652836579169</v>
      </c>
      <c r="E20" s="8">
        <f>'1) Claims Notified'!Z21/$D$2</f>
        <v>442.90855207451312</v>
      </c>
      <c r="F20" s="8">
        <f>'1) Claims Notified'!AA21/$D$2</f>
        <v>865.56985605419129</v>
      </c>
      <c r="G20" s="10">
        <f>'1) Claims Notified'!AB21/$D$2</f>
        <v>3329.4068585944115</v>
      </c>
      <c r="J20" s="120">
        <f t="shared" si="2"/>
        <v>2013</v>
      </c>
      <c r="K20" s="121">
        <f>'9) Average Age (NY)'!D21</f>
        <v>70.50005226520679</v>
      </c>
      <c r="L20" s="122">
        <f>'9) Average Age (NY)'!E21</f>
        <v>74.489838045036691</v>
      </c>
      <c r="M20" s="122">
        <f>'9) Average Age (NY)'!F21</f>
        <v>73.450487615875218</v>
      </c>
      <c r="N20" s="122">
        <f>'9) Average Age (NY)'!G21</f>
        <v>70.854299401108221</v>
      </c>
      <c r="O20" s="123">
        <f>'9) Average Age (NY)'!I21</f>
        <v>73.611344585584206</v>
      </c>
      <c r="AE20" s="154"/>
      <c r="AF20" s="154"/>
      <c r="AG20" s="154"/>
      <c r="AH20" s="174">
        <f t="shared" si="3"/>
        <v>2013</v>
      </c>
      <c r="AI20" s="175">
        <f t="shared" si="4"/>
        <v>0</v>
      </c>
      <c r="AJ20" s="176">
        <f t="shared" si="5"/>
        <v>0</v>
      </c>
      <c r="AK20" s="176">
        <f t="shared" si="6"/>
        <v>0</v>
      </c>
      <c r="AL20" s="176">
        <f t="shared" si="7"/>
        <v>0</v>
      </c>
      <c r="AM20" s="177">
        <f t="shared" si="8"/>
        <v>0</v>
      </c>
    </row>
    <row r="21" spans="2:45" x14ac:dyDescent="0.2">
      <c r="B21" s="120">
        <f t="shared" si="1"/>
        <v>2014</v>
      </c>
      <c r="C21" s="9">
        <f>'1) Claims Notified'!X22/$D$2</f>
        <v>1240.899249914763</v>
      </c>
      <c r="D21" s="8">
        <f>'1) Claims Notified'!Y22/$D$2</f>
        <v>1574.1621206955335</v>
      </c>
      <c r="E21" s="8">
        <f>'1) Claims Notified'!Z22/$D$2</f>
        <v>462.02352540061366</v>
      </c>
      <c r="F21" s="8">
        <f>'1) Claims Notified'!AA22/$D$2</f>
        <v>768.77684964200478</v>
      </c>
      <c r="G21" s="10">
        <f>'1) Claims Notified'!AB22/$D$2</f>
        <v>3359.1382543470845</v>
      </c>
      <c r="J21" s="120">
        <f t="shared" si="2"/>
        <v>2014</v>
      </c>
      <c r="K21" s="121">
        <f>'9) Average Age (NY)'!D22</f>
        <v>71.487092623582711</v>
      </c>
      <c r="L21" s="122">
        <f>'9) Average Age (NY)'!E22</f>
        <v>75.580956346512664</v>
      </c>
      <c r="M21" s="122">
        <f>'9) Average Age (NY)'!F22</f>
        <v>75.366732757026895</v>
      </c>
      <c r="N21" s="122">
        <f>'9) Average Age (NY)'!G22</f>
        <v>71.599203077720333</v>
      </c>
      <c r="O21" s="123">
        <f>'9) Average Age (NY)'!I22</f>
        <v>74.073752691791654</v>
      </c>
      <c r="AE21" s="154"/>
      <c r="AF21" s="154"/>
      <c r="AG21" s="154"/>
      <c r="AH21" s="174">
        <f t="shared" si="3"/>
        <v>2014</v>
      </c>
      <c r="AI21" s="175">
        <f t="shared" si="4"/>
        <v>0</v>
      </c>
      <c r="AJ21" s="176">
        <f t="shared" si="5"/>
        <v>0</v>
      </c>
      <c r="AK21" s="176">
        <f t="shared" si="6"/>
        <v>0</v>
      </c>
      <c r="AL21" s="176">
        <f t="shared" si="7"/>
        <v>0</v>
      </c>
      <c r="AM21" s="177">
        <f t="shared" si="8"/>
        <v>0</v>
      </c>
    </row>
    <row r="22" spans="2:45" x14ac:dyDescent="0.2">
      <c r="B22" s="120">
        <f t="shared" si="1"/>
        <v>2015</v>
      </c>
      <c r="C22" s="9">
        <f>'1) Claims Notified'!X23/$D$2</f>
        <v>1335.2680386178861</v>
      </c>
      <c r="D22" s="8">
        <f>'1) Claims Notified'!Y23/$D$2</f>
        <v>1421.0886686991869</v>
      </c>
      <c r="E22" s="8">
        <f>'1) Claims Notified'!Z23/$D$2</f>
        <v>427.84108231707313</v>
      </c>
      <c r="F22" s="8">
        <f>'1) Claims Notified'!AA23/$D$2</f>
        <v>783.74428353658527</v>
      </c>
      <c r="G22" s="10">
        <f>'1) Claims Notified'!AB23/$D$2</f>
        <v>3483.3079268292681</v>
      </c>
      <c r="J22" s="120">
        <f t="shared" si="2"/>
        <v>2015</v>
      </c>
      <c r="K22" s="121">
        <f>'9) Average Age (NY)'!D23</f>
        <v>71.838685652738462</v>
      </c>
      <c r="L22" s="122">
        <f>'9) Average Age (NY)'!E23</f>
        <v>75.963373595101103</v>
      </c>
      <c r="M22" s="122">
        <f>'9) Average Age (NY)'!F23</f>
        <v>74.860464387883724</v>
      </c>
      <c r="N22" s="122">
        <f>'9) Average Age (NY)'!G23</f>
        <v>71.813903205499173</v>
      </c>
      <c r="O22" s="123">
        <f>'9) Average Age (NY)'!I23</f>
        <v>74.507150346745149</v>
      </c>
      <c r="AE22" s="154"/>
      <c r="AF22" s="154"/>
      <c r="AG22" s="154"/>
      <c r="AH22" s="174">
        <f t="shared" si="3"/>
        <v>2015</v>
      </c>
      <c r="AI22" s="175">
        <f t="shared" si="4"/>
        <v>0</v>
      </c>
      <c r="AJ22" s="176">
        <f t="shared" si="5"/>
        <v>0</v>
      </c>
      <c r="AK22" s="176">
        <f t="shared" si="6"/>
        <v>0</v>
      </c>
      <c r="AL22" s="176">
        <f t="shared" si="7"/>
        <v>0</v>
      </c>
      <c r="AM22" s="177">
        <f t="shared" si="8"/>
        <v>0</v>
      </c>
    </row>
    <row r="23" spans="2:45" x14ac:dyDescent="0.2">
      <c r="B23" s="120">
        <f t="shared" ref="B23:B24" si="9">B22+1</f>
        <v>2016</v>
      </c>
      <c r="C23" s="9">
        <f>'1) Claims Notified'!X24/$D$2</f>
        <v>1179.7467912946429</v>
      </c>
      <c r="D23" s="8">
        <f>'1) Claims Notified'!Y24/$D$2</f>
        <v>1301.8763950892858</v>
      </c>
      <c r="E23" s="8">
        <f>'1) Claims Notified'!Z24/$D$2</f>
        <v>356.31626674107144</v>
      </c>
      <c r="F23" s="8">
        <f>'1) Claims Notified'!AA24/$D$2</f>
        <v>638.34751674107144</v>
      </c>
      <c r="G23" s="10">
        <f>'1) Claims Notified'!AB24/$D$2</f>
        <v>3292.463030133928</v>
      </c>
      <c r="J23" s="120">
        <f t="shared" ref="J23:J24" si="10">J22+1</f>
        <v>2016</v>
      </c>
      <c r="K23" s="121">
        <f>'9) Average Age (NY)'!D24</f>
        <v>72.27264012116494</v>
      </c>
      <c r="L23" s="122">
        <f>'9) Average Age (NY)'!E24</f>
        <v>76.780366383167248</v>
      </c>
      <c r="M23" s="122">
        <f>'9) Average Age (NY)'!F24</f>
        <v>77.883945620851293</v>
      </c>
      <c r="N23" s="122">
        <f>'9) Average Age (NY)'!G24</f>
        <v>73.19721565248328</v>
      </c>
      <c r="O23" s="123">
        <f>'9) Average Age (NY)'!I24</f>
        <v>74.88687867698745</v>
      </c>
      <c r="AE23" s="154"/>
      <c r="AF23" s="154"/>
      <c r="AG23" s="154"/>
      <c r="AH23" s="174">
        <f t="shared" si="3"/>
        <v>2016</v>
      </c>
      <c r="AI23" s="175">
        <f t="shared" si="4"/>
        <v>0</v>
      </c>
      <c r="AJ23" s="176">
        <f t="shared" si="5"/>
        <v>0</v>
      </c>
      <c r="AK23" s="176">
        <f t="shared" si="6"/>
        <v>0</v>
      </c>
      <c r="AL23" s="176">
        <f t="shared" si="7"/>
        <v>0</v>
      </c>
      <c r="AM23" s="177">
        <f t="shared" si="8"/>
        <v>0</v>
      </c>
    </row>
    <row r="24" spans="2:45" x14ac:dyDescent="0.2">
      <c r="B24" s="124">
        <f t="shared" si="9"/>
        <v>2017</v>
      </c>
      <c r="C24" s="11">
        <f>'1) Claims Notified'!X25/$D$2</f>
        <v>1414.1178017983545</v>
      </c>
      <c r="D24" s="12">
        <f>'1) Claims Notified'!Y25/$D$2</f>
        <v>1284.1854792423953</v>
      </c>
      <c r="E24" s="12">
        <f>'1) Claims Notified'!Z25/$D$2</f>
        <v>350.69112301511382</v>
      </c>
      <c r="F24" s="12">
        <f>'1) Claims Notified'!AA25/$D$2</f>
        <v>601.72541610866654</v>
      </c>
      <c r="G24" s="13">
        <f>'1) Claims Notified'!AB25/$D$2</f>
        <v>2943.0301798354694</v>
      </c>
      <c r="J24" s="124">
        <f t="shared" si="10"/>
        <v>2017</v>
      </c>
      <c r="K24" s="125">
        <f>'9) Average Age (NY)'!D25</f>
        <v>72.848912380978959</v>
      </c>
      <c r="L24" s="126">
        <f>'9) Average Age (NY)'!E25</f>
        <v>76.243422375368709</v>
      </c>
      <c r="M24" s="126">
        <f>'9) Average Age (NY)'!F25</f>
        <v>74.598032368087075</v>
      </c>
      <c r="N24" s="126">
        <f>'9) Average Age (NY)'!G25</f>
        <v>72.533115621351769</v>
      </c>
      <c r="O24" s="127">
        <f>'9) Average Age (NY)'!I25</f>
        <v>74.861326241786017</v>
      </c>
      <c r="AE24" s="154"/>
      <c r="AF24" s="154"/>
      <c r="AG24" s="154"/>
      <c r="AH24" s="178">
        <f t="shared" si="3"/>
        <v>2017</v>
      </c>
      <c r="AI24" s="179">
        <f t="shared" si="4"/>
        <v>0</v>
      </c>
      <c r="AJ24" s="180">
        <f t="shared" si="5"/>
        <v>0</v>
      </c>
      <c r="AK24" s="180">
        <f t="shared" si="6"/>
        <v>0</v>
      </c>
      <c r="AL24" s="180">
        <f t="shared" si="7"/>
        <v>0</v>
      </c>
      <c r="AM24" s="181">
        <f t="shared" si="8"/>
        <v>0</v>
      </c>
    </row>
    <row r="25" spans="2:45" x14ac:dyDescent="0.2">
      <c r="B25" s="128"/>
      <c r="C25" s="8"/>
      <c r="D25" s="8"/>
      <c r="E25" s="8"/>
      <c r="F25" s="8"/>
      <c r="G25" s="8"/>
      <c r="H25" s="8"/>
      <c r="I25" s="8"/>
      <c r="J25" s="8"/>
      <c r="K25" s="8"/>
      <c r="L25" s="8"/>
      <c r="M25" s="8"/>
      <c r="N25" s="8"/>
      <c r="O25" s="8"/>
      <c r="P25" s="8"/>
      <c r="Q25" s="8"/>
      <c r="R25" s="8"/>
      <c r="AE25" s="154"/>
      <c r="AF25" s="154"/>
      <c r="AG25" s="154"/>
      <c r="AH25" s="154"/>
      <c r="AI25" s="154"/>
      <c r="AJ25" s="154"/>
      <c r="AK25" s="154"/>
      <c r="AL25" s="154"/>
      <c r="AM25" s="154"/>
    </row>
    <row r="26" spans="2:45" x14ac:dyDescent="0.2">
      <c r="J26" s="129" t="s">
        <v>41</v>
      </c>
      <c r="K26" s="130">
        <f>AVERAGE(K20:K24)</f>
        <v>71.789476608734361</v>
      </c>
      <c r="L26" s="130">
        <f t="shared" ref="L26:O26" si="11">AVERAGE(L20:L24)</f>
        <v>75.811591349037286</v>
      </c>
      <c r="M26" s="130">
        <f t="shared" si="11"/>
        <v>75.231932549944844</v>
      </c>
      <c r="N26" s="130">
        <f t="shared" si="11"/>
        <v>71.999547391632561</v>
      </c>
      <c r="O26" s="130">
        <f t="shared" si="11"/>
        <v>74.388090508578898</v>
      </c>
    </row>
    <row r="27" spans="2:45" x14ac:dyDescent="0.2">
      <c r="J27" s="129"/>
      <c r="K27" s="35"/>
      <c r="L27" s="35"/>
      <c r="M27" s="35"/>
      <c r="N27" s="35"/>
      <c r="O27" s="35"/>
    </row>
    <row r="28" spans="2:45" x14ac:dyDescent="0.2">
      <c r="B28" s="184" t="s">
        <v>36</v>
      </c>
      <c r="C28" s="185"/>
      <c r="D28" s="185"/>
      <c r="E28" s="185"/>
      <c r="F28" s="185"/>
      <c r="G28" s="186"/>
      <c r="J28" s="184" t="s">
        <v>58</v>
      </c>
      <c r="K28" s="185"/>
      <c r="L28" s="185"/>
      <c r="M28" s="185"/>
      <c r="N28" s="185"/>
      <c r="O28" s="186"/>
      <c r="R28" s="184" t="s">
        <v>57</v>
      </c>
      <c r="S28" s="185"/>
      <c r="T28" s="185"/>
      <c r="U28" s="185"/>
      <c r="V28" s="185"/>
      <c r="W28" s="186"/>
      <c r="Z28" s="184" t="s">
        <v>59</v>
      </c>
      <c r="AA28" s="185"/>
      <c r="AB28" s="185"/>
      <c r="AC28" s="185"/>
      <c r="AD28" s="185"/>
      <c r="AE28" s="186"/>
      <c r="AH28" s="184" t="s">
        <v>60</v>
      </c>
      <c r="AI28" s="185"/>
      <c r="AJ28" s="185"/>
      <c r="AK28" s="185"/>
      <c r="AL28" s="185"/>
      <c r="AM28" s="186"/>
    </row>
    <row r="29" spans="2:45" ht="38.25" x14ac:dyDescent="0.2">
      <c r="B29" s="52" t="s">
        <v>0</v>
      </c>
      <c r="C29" s="108" t="s">
        <v>31</v>
      </c>
      <c r="D29" s="108" t="s">
        <v>2</v>
      </c>
      <c r="E29" s="108" t="s">
        <v>3</v>
      </c>
      <c r="F29" s="108" t="s">
        <v>7</v>
      </c>
      <c r="G29" s="119" t="s">
        <v>4</v>
      </c>
      <c r="J29" s="52" t="s">
        <v>0</v>
      </c>
      <c r="K29" s="108" t="s">
        <v>31</v>
      </c>
      <c r="L29" s="108" t="s">
        <v>2</v>
      </c>
      <c r="M29" s="108" t="s">
        <v>3</v>
      </c>
      <c r="N29" s="108" t="s">
        <v>7</v>
      </c>
      <c r="O29" s="119" t="s">
        <v>4</v>
      </c>
      <c r="R29" s="52" t="s">
        <v>0</v>
      </c>
      <c r="S29" s="108" t="s">
        <v>31</v>
      </c>
      <c r="T29" s="108" t="s">
        <v>2</v>
      </c>
      <c r="U29" s="108" t="s">
        <v>3</v>
      </c>
      <c r="V29" s="108" t="s">
        <v>7</v>
      </c>
      <c r="W29" s="119" t="s">
        <v>4</v>
      </c>
      <c r="Z29" s="52" t="s">
        <v>0</v>
      </c>
      <c r="AA29" s="108" t="s">
        <v>31</v>
      </c>
      <c r="AB29" s="108" t="s">
        <v>2</v>
      </c>
      <c r="AC29" s="108" t="s">
        <v>3</v>
      </c>
      <c r="AD29" s="108" t="s">
        <v>7</v>
      </c>
      <c r="AE29" s="119" t="s">
        <v>4</v>
      </c>
      <c r="AH29" s="52" t="s">
        <v>0</v>
      </c>
      <c r="AI29" s="108" t="s">
        <v>31</v>
      </c>
      <c r="AJ29" s="108" t="s">
        <v>2</v>
      </c>
      <c r="AK29" s="108" t="s">
        <v>3</v>
      </c>
      <c r="AL29" s="108" t="s">
        <v>7</v>
      </c>
      <c r="AM29" s="119" t="s">
        <v>4</v>
      </c>
    </row>
    <row r="30" spans="2:45" x14ac:dyDescent="0.2">
      <c r="B30" s="120">
        <f>$B$5</f>
        <v>1998</v>
      </c>
      <c r="C30" s="9">
        <f>IFERROR('6) Incurred (NY)'!D6/'1) Claims Notified'!D6,"")</f>
        <v>18065.234042553191</v>
      </c>
      <c r="D30" s="8">
        <f>IFERROR('6) Incurred (NY)'!E6/'1) Claims Notified'!E6,"")</f>
        <v>14640.043149946063</v>
      </c>
      <c r="E30" s="8">
        <f>IFERROR('6) Incurred (NY)'!F6/'1) Claims Notified'!F6,"")</f>
        <v>20076.939999999999</v>
      </c>
      <c r="F30" s="8">
        <f>IFERROR('6) Incurred (NY)'!G6/'1) Claims Notified'!G6,"")</f>
        <v>15383.428571428571</v>
      </c>
      <c r="G30" s="10">
        <f>IFERROR('6) Incurred (NY)'!I6/'1) Claims Notified'!I6,"")</f>
        <v>47466.375426621162</v>
      </c>
      <c r="J30" s="120">
        <f>$B$5</f>
        <v>1998</v>
      </c>
      <c r="K30" s="9">
        <f>IFERROR('6) Incurred (NY)'!D6/('1) Claims Notified'!D6-'2) Nil Settled (NY)'!D6),"")</f>
        <v>19745.720930232557</v>
      </c>
      <c r="L30" s="8">
        <f>IFERROR('6) Incurred (NY)'!E6/('1) Claims Notified'!E6-'2) Nil Settled (NY)'!E6),"")</f>
        <v>22506.334991708125</v>
      </c>
      <c r="M30" s="8">
        <f>IFERROR('6) Incurred (NY)'!F6/('1) Claims Notified'!F6-'2) Nil Settled (NY)'!F6),"")</f>
        <v>25739.666666666668</v>
      </c>
      <c r="N30" s="8">
        <f>IFERROR('6) Incurred (NY)'!G6/('1) Claims Notified'!G6-'2) Nil Settled (NY)'!G6),"")</f>
        <v>17947.333333333332</v>
      </c>
      <c r="O30" s="10">
        <f>IFERROR('6) Incurred (NY)'!I6/('1) Claims Notified'!I6-'2) Nil Settled (NY)'!I6),"")</f>
        <v>62788.47855530474</v>
      </c>
      <c r="R30" s="120">
        <f>$B$5</f>
        <v>1998</v>
      </c>
      <c r="S30" s="131">
        <f>IFERROR('2) Nil Settled (NY)'!D6/'1) Claims Notified'!D6,"")</f>
        <v>8.5106382978723402E-2</v>
      </c>
      <c r="T30" s="132">
        <f>IFERROR('2) Nil Settled (NY)'!E6/'1) Claims Notified'!E6,"")</f>
        <v>0.34951456310679613</v>
      </c>
      <c r="U30" s="132">
        <f>IFERROR('2) Nil Settled (NY)'!F6/'1) Claims Notified'!F6,"")</f>
        <v>0.22</v>
      </c>
      <c r="V30" s="132">
        <f>IFERROR('2) Nil Settled (NY)'!G6/'1) Claims Notified'!G6,"")</f>
        <v>0.14285714285714285</v>
      </c>
      <c r="W30" s="133">
        <f>IFERROR('2) Nil Settled (NY)'!I6/'1) Claims Notified'!I6,"")</f>
        <v>0.24402730375426621</v>
      </c>
      <c r="Z30" s="120">
        <f>$B$5</f>
        <v>1998</v>
      </c>
      <c r="AA30" s="131">
        <f>1-IFERROR(SUM('2) Nil Settled (NY)'!D6,'4) Settled At Cost (NY)'!D6)/'1) Claims Notified'!D6,"")</f>
        <v>0</v>
      </c>
      <c r="AB30" s="132">
        <f>1-IFERROR(SUM('2) Nil Settled (NY)'!E6,'4) Settled At Cost (NY)'!E6)/'1) Claims Notified'!E6,"")</f>
        <v>0</v>
      </c>
      <c r="AC30" s="132">
        <f>1-IFERROR(SUM('2) Nil Settled (NY)'!F6,'4) Settled At Cost (NY)'!F6)/'1) Claims Notified'!F6,"")</f>
        <v>0</v>
      </c>
      <c r="AD30" s="132">
        <f>1-IFERROR(SUM('2) Nil Settled (NY)'!G6,'4) Settled At Cost (NY)'!G6)/'1) Claims Notified'!G6,"")</f>
        <v>0</v>
      </c>
      <c r="AE30" s="133">
        <f>1-IFERROR(SUM('2) Nil Settled (NY)'!I6,'4) Settled At Cost (NY)'!I6)/'1) Claims Notified'!I6,"")</f>
        <v>0</v>
      </c>
      <c r="AH30" s="120">
        <f>$B$5</f>
        <v>1998</v>
      </c>
      <c r="AI30" s="131">
        <f>IFERROR('4) Settled At Cost (NY)'!D6/'1) Claims Notified'!D6,"")</f>
        <v>0.91489361702127658</v>
      </c>
      <c r="AJ30" s="132">
        <f>IFERROR('4) Settled At Cost (NY)'!E6/'1) Claims Notified'!E6,"")</f>
        <v>0.65048543689320393</v>
      </c>
      <c r="AK30" s="132">
        <f>IFERROR('4) Settled At Cost (NY)'!F6/'1) Claims Notified'!F6,"")</f>
        <v>0.78</v>
      </c>
      <c r="AL30" s="132">
        <f>IFERROR('4) Settled At Cost (NY)'!G6/'1) Claims Notified'!G6,"")</f>
        <v>0.8571428571428571</v>
      </c>
      <c r="AM30" s="133">
        <f>IFERROR('4) Settled At Cost (NY)'!I6/'1) Claims Notified'!I6,"")</f>
        <v>0.75597269624573382</v>
      </c>
      <c r="AN30" s="153"/>
      <c r="AO30" s="134"/>
      <c r="AP30" s="134"/>
      <c r="AQ30" s="134"/>
      <c r="AR30" s="134"/>
      <c r="AS30" s="134"/>
    </row>
    <row r="31" spans="2:45" x14ac:dyDescent="0.2">
      <c r="B31" s="120">
        <f t="shared" ref="B31:B47" si="12">B30+1</f>
        <v>1999</v>
      </c>
      <c r="C31" s="9">
        <f>IFERROR('6) Incurred (NY)'!D7/'1) Claims Notified'!D7,"")</f>
        <v>11365.866666666667</v>
      </c>
      <c r="D31" s="8">
        <f>IFERROR('6) Incurred (NY)'!E7/'1) Claims Notified'!E7,"")</f>
        <v>11191.633333333333</v>
      </c>
      <c r="E31" s="8">
        <f>IFERROR('6) Incurred (NY)'!F7/'1) Claims Notified'!F7,"")</f>
        <v>24148.54</v>
      </c>
      <c r="F31" s="8">
        <f>IFERROR('6) Incurred (NY)'!G7/'1) Claims Notified'!G7,"")</f>
        <v>17318.349999999999</v>
      </c>
      <c r="G31" s="10">
        <f>IFERROR('6) Incurred (NY)'!I7/'1) Claims Notified'!I7,"")</f>
        <v>43326.320478723406</v>
      </c>
      <c r="J31" s="120">
        <f t="shared" ref="J31:J49" si="13">J30+1</f>
        <v>1999</v>
      </c>
      <c r="K31" s="9">
        <f>IFERROR('6) Incurred (NY)'!D7/('1) Claims Notified'!D7-'2) Nil Settled (NY)'!D7),"")</f>
        <v>13459.578947368422</v>
      </c>
      <c r="L31" s="8">
        <f>IFERROR('6) Incurred (NY)'!E7/('1) Claims Notified'!E7-'2) Nil Settled (NY)'!E7),"")</f>
        <v>18447.747252747253</v>
      </c>
      <c r="M31" s="8">
        <f>IFERROR('6) Incurred (NY)'!F7/('1) Claims Notified'!F7-'2) Nil Settled (NY)'!F7),"")</f>
        <v>28079.697674418603</v>
      </c>
      <c r="N31" s="8">
        <f>IFERROR('6) Incurred (NY)'!G7/('1) Claims Notified'!G7-'2) Nil Settled (NY)'!G7),"")</f>
        <v>19242.611111111109</v>
      </c>
      <c r="O31" s="10">
        <f>IFERROR('6) Incurred (NY)'!I7/('1) Claims Notified'!I7-'2) Nil Settled (NY)'!I7),"")</f>
        <v>58705.21261261261</v>
      </c>
      <c r="R31" s="120">
        <f t="shared" ref="R31:R49" si="14">R30+1</f>
        <v>1999</v>
      </c>
      <c r="S31" s="131">
        <f>IFERROR('2) Nil Settled (NY)'!D7/'1) Claims Notified'!D7,"")</f>
        <v>0.15555555555555556</v>
      </c>
      <c r="T31" s="132">
        <f>IFERROR('2) Nil Settled (NY)'!E7/'1) Claims Notified'!E7,"")</f>
        <v>0.39333333333333331</v>
      </c>
      <c r="U31" s="132">
        <f>IFERROR('2) Nil Settled (NY)'!F7/'1) Claims Notified'!F7,"")</f>
        <v>0.14000000000000001</v>
      </c>
      <c r="V31" s="132">
        <f>IFERROR('2) Nil Settled (NY)'!G7/'1) Claims Notified'!G7,"")</f>
        <v>0.1</v>
      </c>
      <c r="W31" s="133">
        <f>IFERROR('2) Nil Settled (NY)'!I7/'1) Claims Notified'!I7,"")</f>
        <v>0.26196808510638298</v>
      </c>
      <c r="Z31" s="120">
        <f t="shared" ref="Z31:Z49" si="15">Z30+1</f>
        <v>1999</v>
      </c>
      <c r="AA31" s="131">
        <f>1-IFERROR(SUM('2) Nil Settled (NY)'!D7,'4) Settled At Cost (NY)'!D7)/'1) Claims Notified'!D7,"")</f>
        <v>0</v>
      </c>
      <c r="AB31" s="132">
        <f>1-IFERROR(SUM('2) Nil Settled (NY)'!E7,'4) Settled At Cost (NY)'!E7)/'1) Claims Notified'!E7,"")</f>
        <v>0</v>
      </c>
      <c r="AC31" s="132">
        <f>1-IFERROR(SUM('2) Nil Settled (NY)'!F7,'4) Settled At Cost (NY)'!F7)/'1) Claims Notified'!F7,"")</f>
        <v>0</v>
      </c>
      <c r="AD31" s="132">
        <f>1-IFERROR(SUM('2) Nil Settled (NY)'!G7,'4) Settled At Cost (NY)'!G7)/'1) Claims Notified'!G7,"")</f>
        <v>0</v>
      </c>
      <c r="AE31" s="133">
        <f>1-IFERROR(SUM('2) Nil Settled (NY)'!I7,'4) Settled At Cost (NY)'!I7)/'1) Claims Notified'!I7,"")</f>
        <v>0</v>
      </c>
      <c r="AH31" s="120">
        <f t="shared" ref="AH31:AH49" si="16">AH30+1</f>
        <v>1999</v>
      </c>
      <c r="AI31" s="131">
        <f>IFERROR('4) Settled At Cost (NY)'!D7/'1) Claims Notified'!D7,"")</f>
        <v>0.84444444444444444</v>
      </c>
      <c r="AJ31" s="132">
        <f>IFERROR('4) Settled At Cost (NY)'!E7/'1) Claims Notified'!E7,"")</f>
        <v>0.60666666666666669</v>
      </c>
      <c r="AK31" s="132">
        <f>IFERROR('4) Settled At Cost (NY)'!F7/'1) Claims Notified'!F7,"")</f>
        <v>0.86</v>
      </c>
      <c r="AL31" s="132">
        <f>IFERROR('4) Settled At Cost (NY)'!G7/'1) Claims Notified'!G7,"")</f>
        <v>0.9</v>
      </c>
      <c r="AM31" s="133">
        <f>IFERROR('4) Settled At Cost (NY)'!I7/'1) Claims Notified'!I7,"")</f>
        <v>0.73803191489361697</v>
      </c>
      <c r="AN31" s="153"/>
      <c r="AO31" s="134"/>
      <c r="AP31" s="134"/>
      <c r="AQ31" s="134"/>
      <c r="AR31" s="134"/>
      <c r="AS31" s="134"/>
    </row>
    <row r="32" spans="2:45" x14ac:dyDescent="0.2">
      <c r="B32" s="120">
        <f t="shared" si="12"/>
        <v>2000</v>
      </c>
      <c r="C32" s="9">
        <f>IFERROR('6) Incurred (NY)'!D8/'1) Claims Notified'!D8,"")</f>
        <v>14731.513888888889</v>
      </c>
      <c r="D32" s="8">
        <f>IFERROR('6) Incurred (NY)'!E8/'1) Claims Notified'!E8,"")</f>
        <v>11551.741315594974</v>
      </c>
      <c r="E32" s="8">
        <f>IFERROR('6) Incurred (NY)'!F8/'1) Claims Notified'!F8,"")</f>
        <v>30582.67924528302</v>
      </c>
      <c r="F32" s="8">
        <f>IFERROR('6) Incurred (NY)'!G8/'1) Claims Notified'!G8,"")</f>
        <v>12775.685185185184</v>
      </c>
      <c r="G32" s="10">
        <f>IFERROR('6) Incurred (NY)'!I8/'1) Claims Notified'!I8,"")</f>
        <v>52584.672189349112</v>
      </c>
      <c r="J32" s="120">
        <f t="shared" si="13"/>
        <v>2000</v>
      </c>
      <c r="K32" s="9">
        <f>IFERROR('6) Incurred (NY)'!D8/('1) Claims Notified'!D8-'2) Nil Settled (NY)'!D8),"")</f>
        <v>18940.517857142859</v>
      </c>
      <c r="L32" s="8">
        <f>IFERROR('6) Incurred (NY)'!E8/('1) Claims Notified'!E8-'2) Nil Settled (NY)'!E8),"")</f>
        <v>19463.892901618929</v>
      </c>
      <c r="M32" s="8">
        <f>IFERROR('6) Incurred (NY)'!F8/('1) Claims Notified'!F8-'2) Nil Settled (NY)'!F8),"")</f>
        <v>36838.227272727272</v>
      </c>
      <c r="N32" s="8">
        <f>IFERROR('6) Incurred (NY)'!G8/('1) Claims Notified'!G8-'2) Nil Settled (NY)'!G8),"")</f>
        <v>16826.512195121952</v>
      </c>
      <c r="O32" s="10">
        <f>IFERROR('6) Incurred (NY)'!I8/('1) Claims Notified'!I8-'2) Nil Settled (NY)'!I8),"")</f>
        <v>70980.907348242807</v>
      </c>
      <c r="R32" s="120">
        <f t="shared" si="14"/>
        <v>2000</v>
      </c>
      <c r="S32" s="131">
        <f>IFERROR('2) Nil Settled (NY)'!D8/'1) Claims Notified'!D8,"")</f>
        <v>0.22222222222222221</v>
      </c>
      <c r="T32" s="132">
        <f>IFERROR('2) Nil Settled (NY)'!E8/'1) Claims Notified'!E8,"")</f>
        <v>0.4065040650406504</v>
      </c>
      <c r="U32" s="132">
        <f>IFERROR('2) Nil Settled (NY)'!F8/'1) Claims Notified'!F8,"")</f>
        <v>0.16981132075471697</v>
      </c>
      <c r="V32" s="132">
        <f>IFERROR('2) Nil Settled (NY)'!G8/'1) Claims Notified'!G8,"")</f>
        <v>0.24074074074074073</v>
      </c>
      <c r="W32" s="133">
        <f>IFERROR('2) Nil Settled (NY)'!I8/'1) Claims Notified'!I8,"")</f>
        <v>0.25917159763313607</v>
      </c>
      <c r="Z32" s="120">
        <f t="shared" si="15"/>
        <v>2000</v>
      </c>
      <c r="AA32" s="131">
        <f>1-IFERROR(SUM('2) Nil Settled (NY)'!D8,'4) Settled At Cost (NY)'!D8)/'1) Claims Notified'!D8,"")</f>
        <v>0</v>
      </c>
      <c r="AB32" s="132">
        <f>1-IFERROR(SUM('2) Nil Settled (NY)'!E8,'4) Settled At Cost (NY)'!E8)/'1) Claims Notified'!E8,"")</f>
        <v>0</v>
      </c>
      <c r="AC32" s="132">
        <f>1-IFERROR(SUM('2) Nil Settled (NY)'!F8,'4) Settled At Cost (NY)'!F8)/'1) Claims Notified'!F8,"")</f>
        <v>0</v>
      </c>
      <c r="AD32" s="132">
        <f>1-IFERROR(SUM('2) Nil Settled (NY)'!G8,'4) Settled At Cost (NY)'!G8)/'1) Claims Notified'!G8,"")</f>
        <v>0</v>
      </c>
      <c r="AE32" s="133">
        <f>1-IFERROR(SUM('2) Nil Settled (NY)'!I8,'4) Settled At Cost (NY)'!I8)/'1) Claims Notified'!I8,"")</f>
        <v>0</v>
      </c>
      <c r="AH32" s="120">
        <f t="shared" si="16"/>
        <v>2000</v>
      </c>
      <c r="AI32" s="131">
        <f>IFERROR('4) Settled At Cost (NY)'!D8/'1) Claims Notified'!D8,"")</f>
        <v>0.77777777777777779</v>
      </c>
      <c r="AJ32" s="132">
        <f>IFERROR('4) Settled At Cost (NY)'!E8/'1) Claims Notified'!E8,"")</f>
        <v>0.5934959349593496</v>
      </c>
      <c r="AK32" s="132">
        <f>IFERROR('4) Settled At Cost (NY)'!F8/'1) Claims Notified'!F8,"")</f>
        <v>0.83018867924528306</v>
      </c>
      <c r="AL32" s="132">
        <f>IFERROR('4) Settled At Cost (NY)'!G8/'1) Claims Notified'!G8,"")</f>
        <v>0.7592592592592593</v>
      </c>
      <c r="AM32" s="133">
        <f>IFERROR('4) Settled At Cost (NY)'!I8/'1) Claims Notified'!I8,"")</f>
        <v>0.74082840236686387</v>
      </c>
      <c r="AN32" s="153"/>
      <c r="AO32" s="134"/>
      <c r="AP32" s="134"/>
      <c r="AQ32" s="134"/>
      <c r="AR32" s="134"/>
      <c r="AS32" s="134"/>
    </row>
    <row r="33" spans="2:45" x14ac:dyDescent="0.2">
      <c r="B33" s="120">
        <f t="shared" si="12"/>
        <v>2001</v>
      </c>
      <c r="C33" s="9">
        <f>IFERROR('6) Incurred (NY)'!D9/'1) Claims Notified'!D9,"")</f>
        <v>10459.804123711339</v>
      </c>
      <c r="D33" s="8">
        <f>IFERROR('6) Incurred (NY)'!E9/'1) Claims Notified'!E9,"")</f>
        <v>12596.086861313868</v>
      </c>
      <c r="E33" s="8">
        <f>IFERROR('6) Incurred (NY)'!F9/'1) Claims Notified'!F9,"")</f>
        <v>27664.564516129034</v>
      </c>
      <c r="F33" s="8">
        <f>IFERROR('6) Incurred (NY)'!G9/'1) Claims Notified'!G9,"")</f>
        <v>18089.773195876289</v>
      </c>
      <c r="G33" s="10">
        <f>IFERROR('6) Incurred (NY)'!I9/'1) Claims Notified'!I9,"")</f>
        <v>57226.189732142855</v>
      </c>
      <c r="J33" s="120">
        <f t="shared" si="13"/>
        <v>2001</v>
      </c>
      <c r="K33" s="9">
        <f>IFERROR('6) Incurred (NY)'!D9/('1) Claims Notified'!D9-'2) Nil Settled (NY)'!D9),"")</f>
        <v>12682.512500000001</v>
      </c>
      <c r="L33" s="8">
        <f>IFERROR('6) Incurred (NY)'!E9/('1) Claims Notified'!E9-'2) Nil Settled (NY)'!E9),"")</f>
        <v>20917.138181818184</v>
      </c>
      <c r="M33" s="8">
        <f>IFERROR('6) Incurred (NY)'!F9/('1) Claims Notified'!F9-'2) Nil Settled (NY)'!F9),"")</f>
        <v>32984.673076923078</v>
      </c>
      <c r="N33" s="8">
        <f>IFERROR('6) Incurred (NY)'!G9/('1) Claims Notified'!G9-'2) Nil Settled (NY)'!G9),"")</f>
        <v>21933.85</v>
      </c>
      <c r="O33" s="10">
        <f>IFERROR('6) Incurred (NY)'!I9/('1) Claims Notified'!I9-'2) Nil Settled (NY)'!I9),"")</f>
        <v>74635.612809315862</v>
      </c>
      <c r="R33" s="120">
        <f t="shared" si="14"/>
        <v>2001</v>
      </c>
      <c r="S33" s="131">
        <f>IFERROR('2) Nil Settled (NY)'!D9/'1) Claims Notified'!D9,"")</f>
        <v>0.17525773195876287</v>
      </c>
      <c r="T33" s="132">
        <f>IFERROR('2) Nil Settled (NY)'!E9/'1) Claims Notified'!E9,"")</f>
        <v>0.3978102189781022</v>
      </c>
      <c r="U33" s="132">
        <f>IFERROR('2) Nil Settled (NY)'!F9/'1) Claims Notified'!F9,"")</f>
        <v>0.16129032258064516</v>
      </c>
      <c r="V33" s="132">
        <f>IFERROR('2) Nil Settled (NY)'!G9/'1) Claims Notified'!G9,"")</f>
        <v>0.17525773195876287</v>
      </c>
      <c r="W33" s="133">
        <f>IFERROR('2) Nil Settled (NY)'!I9/'1) Claims Notified'!I9,"")</f>
        <v>0.23325892857142858</v>
      </c>
      <c r="Z33" s="120">
        <f t="shared" si="15"/>
        <v>2001</v>
      </c>
      <c r="AA33" s="131">
        <f>1-IFERROR(SUM('2) Nil Settled (NY)'!D9,'4) Settled At Cost (NY)'!D9)/'1) Claims Notified'!D9,"")</f>
        <v>0</v>
      </c>
      <c r="AB33" s="132">
        <f>1-IFERROR(SUM('2) Nil Settled (NY)'!E9,'4) Settled At Cost (NY)'!E9)/'1) Claims Notified'!E9,"")</f>
        <v>2.9197080291970545E-3</v>
      </c>
      <c r="AC33" s="132">
        <f>1-IFERROR(SUM('2) Nil Settled (NY)'!F9,'4) Settled At Cost (NY)'!F9)/'1) Claims Notified'!F9,"")</f>
        <v>0</v>
      </c>
      <c r="AD33" s="132">
        <f>1-IFERROR(SUM('2) Nil Settled (NY)'!G9,'4) Settled At Cost (NY)'!G9)/'1) Claims Notified'!G9,"")</f>
        <v>0</v>
      </c>
      <c r="AE33" s="133">
        <f>1-IFERROR(SUM('2) Nil Settled (NY)'!I9,'4) Settled At Cost (NY)'!I9)/'1) Claims Notified'!I9,"")</f>
        <v>0</v>
      </c>
      <c r="AH33" s="120">
        <f t="shared" si="16"/>
        <v>2001</v>
      </c>
      <c r="AI33" s="131">
        <f>IFERROR('4) Settled At Cost (NY)'!D9/'1) Claims Notified'!D9,"")</f>
        <v>0.82474226804123707</v>
      </c>
      <c r="AJ33" s="132">
        <f>IFERROR('4) Settled At Cost (NY)'!E9/'1) Claims Notified'!E9,"")</f>
        <v>0.59927007299270074</v>
      </c>
      <c r="AK33" s="132">
        <f>IFERROR('4) Settled At Cost (NY)'!F9/'1) Claims Notified'!F9,"")</f>
        <v>0.83870967741935487</v>
      </c>
      <c r="AL33" s="132">
        <f>IFERROR('4) Settled At Cost (NY)'!G9/'1) Claims Notified'!G9,"")</f>
        <v>0.82474226804123707</v>
      </c>
      <c r="AM33" s="133">
        <f>IFERROR('4) Settled At Cost (NY)'!I9/'1) Claims Notified'!I9,"")</f>
        <v>0.7667410714285714</v>
      </c>
      <c r="AN33" s="153"/>
      <c r="AO33" s="134"/>
      <c r="AP33" s="134"/>
      <c r="AQ33" s="134"/>
      <c r="AR33" s="134"/>
      <c r="AS33" s="134"/>
    </row>
    <row r="34" spans="2:45" x14ac:dyDescent="0.2">
      <c r="B34" s="120">
        <f t="shared" si="12"/>
        <v>2002</v>
      </c>
      <c r="C34" s="9">
        <f>IFERROR('6) Incurred (NY)'!D10/'1) Claims Notified'!D10,"")</f>
        <v>9256.6554621848736</v>
      </c>
      <c r="D34" s="8">
        <f>IFERROR('6) Incurred (NY)'!E10/'1) Claims Notified'!E10,"")</f>
        <v>17663.253287197233</v>
      </c>
      <c r="E34" s="8">
        <f>IFERROR('6) Incurred (NY)'!F10/'1) Claims Notified'!F10,"")</f>
        <v>25377.716049382718</v>
      </c>
      <c r="F34" s="8">
        <f>IFERROR('6) Incurred (NY)'!G10/'1) Claims Notified'!G10,"")</f>
        <v>15490.247619047619</v>
      </c>
      <c r="G34" s="10">
        <f>IFERROR('6) Incurred (NY)'!I10/'1) Claims Notified'!I10,"")</f>
        <v>55759.181818181816</v>
      </c>
      <c r="J34" s="120">
        <f t="shared" si="13"/>
        <v>2002</v>
      </c>
      <c r="K34" s="9">
        <f>IFERROR('6) Incurred (NY)'!D10/('1) Claims Notified'!D10-'2) Nil Settled (NY)'!D10),"")</f>
        <v>12376.876404494382</v>
      </c>
      <c r="L34" s="8">
        <f>IFERROR('6) Incurred (NY)'!E10/('1) Claims Notified'!E10-'2) Nil Settled (NY)'!E10),"")</f>
        <v>31202.201711491442</v>
      </c>
      <c r="M34" s="8">
        <f>IFERROR('6) Incurred (NY)'!F10/('1) Claims Notified'!F10-'2) Nil Settled (NY)'!F10),"")</f>
        <v>29791.231884057972</v>
      </c>
      <c r="N34" s="8">
        <f>IFERROR('6) Incurred (NY)'!G10/('1) Claims Notified'!G10-'2) Nil Settled (NY)'!G10),"")</f>
        <v>18482.68181818182</v>
      </c>
      <c r="O34" s="10">
        <f>IFERROR('6) Incurred (NY)'!I10/('1) Claims Notified'!I10-'2) Nil Settled (NY)'!I10),"")</f>
        <v>76311.166407465003</v>
      </c>
      <c r="R34" s="120">
        <f t="shared" si="14"/>
        <v>2002</v>
      </c>
      <c r="S34" s="131">
        <f>IFERROR('2) Nil Settled (NY)'!D10/'1) Claims Notified'!D10,"")</f>
        <v>0.25210084033613445</v>
      </c>
      <c r="T34" s="132">
        <f>IFERROR('2) Nil Settled (NY)'!E10/'1) Claims Notified'!E10,"")</f>
        <v>0.43391003460207611</v>
      </c>
      <c r="U34" s="132">
        <f>IFERROR('2) Nil Settled (NY)'!F10/'1) Claims Notified'!F10,"")</f>
        <v>0.14814814814814814</v>
      </c>
      <c r="V34" s="132">
        <f>IFERROR('2) Nil Settled (NY)'!G10/'1) Claims Notified'!G10,"")</f>
        <v>0.16190476190476191</v>
      </c>
      <c r="W34" s="133">
        <f>IFERROR('2) Nil Settled (NY)'!I10/'1) Claims Notified'!I10,"")</f>
        <v>0.26931818181818185</v>
      </c>
      <c r="Z34" s="120">
        <f t="shared" si="15"/>
        <v>2002</v>
      </c>
      <c r="AA34" s="131">
        <f>1-IFERROR(SUM('2) Nil Settled (NY)'!D10,'4) Settled At Cost (NY)'!D10)/'1) Claims Notified'!D10,"")</f>
        <v>0</v>
      </c>
      <c r="AB34" s="132">
        <f>1-IFERROR(SUM('2) Nil Settled (NY)'!E10,'4) Settled At Cost (NY)'!E10)/'1) Claims Notified'!E10,"")</f>
        <v>1.3840830449827202E-3</v>
      </c>
      <c r="AC34" s="132">
        <f>1-IFERROR(SUM('2) Nil Settled (NY)'!F10,'4) Settled At Cost (NY)'!F10)/'1) Claims Notified'!F10,"")</f>
        <v>1.2345679012345734E-2</v>
      </c>
      <c r="AD34" s="132">
        <f>1-IFERROR(SUM('2) Nil Settled (NY)'!G10,'4) Settled At Cost (NY)'!G10)/'1) Claims Notified'!G10,"")</f>
        <v>0</v>
      </c>
      <c r="AE34" s="133">
        <f>1-IFERROR(SUM('2) Nil Settled (NY)'!I10,'4) Settled At Cost (NY)'!I10)/'1) Claims Notified'!I10,"")</f>
        <v>3.4090909090909172E-3</v>
      </c>
      <c r="AH34" s="120">
        <f t="shared" si="16"/>
        <v>2002</v>
      </c>
      <c r="AI34" s="131">
        <f>IFERROR('4) Settled At Cost (NY)'!D10/'1) Claims Notified'!D10,"")</f>
        <v>0.74789915966386555</v>
      </c>
      <c r="AJ34" s="132">
        <f>IFERROR('4) Settled At Cost (NY)'!E10/'1) Claims Notified'!E10,"")</f>
        <v>0.56470588235294117</v>
      </c>
      <c r="AK34" s="132">
        <f>IFERROR('4) Settled At Cost (NY)'!F10/'1) Claims Notified'!F10,"")</f>
        <v>0.83950617283950613</v>
      </c>
      <c r="AL34" s="132">
        <f>IFERROR('4) Settled At Cost (NY)'!G10/'1) Claims Notified'!G10,"")</f>
        <v>0.83809523809523812</v>
      </c>
      <c r="AM34" s="133">
        <f>IFERROR('4) Settled At Cost (NY)'!I10/'1) Claims Notified'!I10,"")</f>
        <v>0.72727272727272729</v>
      </c>
      <c r="AN34" s="153"/>
      <c r="AO34" s="134"/>
      <c r="AP34" s="134"/>
      <c r="AQ34" s="134"/>
      <c r="AR34" s="134"/>
      <c r="AS34" s="134"/>
    </row>
    <row r="35" spans="2:45" x14ac:dyDescent="0.2">
      <c r="B35" s="120">
        <f t="shared" si="12"/>
        <v>2003</v>
      </c>
      <c r="C35" s="9">
        <f>IFERROR('6) Incurred (NY)'!D11/'1) Claims Notified'!D11,"")</f>
        <v>7932.687116564417</v>
      </c>
      <c r="D35" s="8">
        <f>IFERROR('6) Incurred (NY)'!E11/'1) Claims Notified'!E11,"")</f>
        <v>11398.066369489847</v>
      </c>
      <c r="E35" s="8">
        <f>IFERROR('6) Incurred (NY)'!F11/'1) Claims Notified'!F11,"")</f>
        <v>26300.15748031496</v>
      </c>
      <c r="F35" s="8">
        <f>IFERROR('6) Incurred (NY)'!G11/'1) Claims Notified'!G11,"")</f>
        <v>14472.711974110032</v>
      </c>
      <c r="G35" s="10">
        <f>IFERROR('6) Incurred (NY)'!I11/'1) Claims Notified'!I11,"")</f>
        <v>57251.986882716046</v>
      </c>
      <c r="J35" s="120">
        <f t="shared" si="13"/>
        <v>2003</v>
      </c>
      <c r="K35" s="9">
        <f>IFERROR('6) Incurred (NY)'!D11/('1) Claims Notified'!D11-'2) Nil Settled (NY)'!D11),"")</f>
        <v>11051.521367521367</v>
      </c>
      <c r="L35" s="8">
        <f>IFERROR('6) Incurred (NY)'!E11/('1) Claims Notified'!E11-'2) Nil Settled (NY)'!E11),"")</f>
        <v>20455.729777777779</v>
      </c>
      <c r="M35" s="8">
        <f>IFERROR('6) Incurred (NY)'!F11/('1) Claims Notified'!F11-'2) Nil Settled (NY)'!F11),"")</f>
        <v>40733.170731707316</v>
      </c>
      <c r="N35" s="8">
        <f>IFERROR('6) Incurred (NY)'!G11/('1) Claims Notified'!G11-'2) Nil Settled (NY)'!G11),"")</f>
        <v>18253.338775510205</v>
      </c>
      <c r="O35" s="10">
        <f>IFERROR('6) Incurred (NY)'!I11/('1) Claims Notified'!I11-'2) Nil Settled (NY)'!I11),"")</f>
        <v>76493.376288659798</v>
      </c>
      <c r="R35" s="120">
        <f t="shared" si="14"/>
        <v>2003</v>
      </c>
      <c r="S35" s="131">
        <f>IFERROR('2) Nil Settled (NY)'!D11/'1) Claims Notified'!D11,"")</f>
        <v>0.2822085889570552</v>
      </c>
      <c r="T35" s="132">
        <f>IFERROR('2) Nil Settled (NY)'!E11/'1) Claims Notified'!E11,"")</f>
        <v>0.4427934621099554</v>
      </c>
      <c r="U35" s="132">
        <f>IFERROR('2) Nil Settled (NY)'!F11/'1) Claims Notified'!F11,"")</f>
        <v>0.3543307086614173</v>
      </c>
      <c r="V35" s="132">
        <f>IFERROR('2) Nil Settled (NY)'!G11/'1) Claims Notified'!G11,"")</f>
        <v>0.20711974110032363</v>
      </c>
      <c r="W35" s="133">
        <f>IFERROR('2) Nil Settled (NY)'!I11/'1) Claims Notified'!I11,"")</f>
        <v>0.25154320987654322</v>
      </c>
      <c r="Z35" s="120">
        <f t="shared" si="15"/>
        <v>2003</v>
      </c>
      <c r="AA35" s="131">
        <f>1-IFERROR(SUM('2) Nil Settled (NY)'!D11,'4) Settled At Cost (NY)'!D11)/'1) Claims Notified'!D11,"")</f>
        <v>0</v>
      </c>
      <c r="AB35" s="132">
        <f>1-IFERROR(SUM('2) Nil Settled (NY)'!E11,'4) Settled At Cost (NY)'!E11)/'1) Claims Notified'!E11,"")</f>
        <v>2.4764735017335227E-3</v>
      </c>
      <c r="AC35" s="132">
        <f>1-IFERROR(SUM('2) Nil Settled (NY)'!F11,'4) Settled At Cost (NY)'!F11)/'1) Claims Notified'!F11,"")</f>
        <v>0</v>
      </c>
      <c r="AD35" s="132">
        <f>1-IFERROR(SUM('2) Nil Settled (NY)'!G11,'4) Settled At Cost (NY)'!G11)/'1) Claims Notified'!G11,"")</f>
        <v>0</v>
      </c>
      <c r="AE35" s="133">
        <f>1-IFERROR(SUM('2) Nil Settled (NY)'!I11,'4) Settled At Cost (NY)'!I11)/'1) Claims Notified'!I11,"")</f>
        <v>2.3148148148147696E-3</v>
      </c>
      <c r="AH35" s="120">
        <f t="shared" si="16"/>
        <v>2003</v>
      </c>
      <c r="AI35" s="131">
        <f>IFERROR('4) Settled At Cost (NY)'!D11/'1) Claims Notified'!D11,"")</f>
        <v>0.71779141104294475</v>
      </c>
      <c r="AJ35" s="132">
        <f>IFERROR('4) Settled At Cost (NY)'!E11/'1) Claims Notified'!E11,"")</f>
        <v>0.55473006438831107</v>
      </c>
      <c r="AK35" s="132">
        <f>IFERROR('4) Settled At Cost (NY)'!F11/'1) Claims Notified'!F11,"")</f>
        <v>0.64566929133858264</v>
      </c>
      <c r="AL35" s="132">
        <f>IFERROR('4) Settled At Cost (NY)'!G11/'1) Claims Notified'!G11,"")</f>
        <v>0.79288025889967639</v>
      </c>
      <c r="AM35" s="133">
        <f>IFERROR('4) Settled At Cost (NY)'!I11/'1) Claims Notified'!I11,"")</f>
        <v>0.74614197530864201</v>
      </c>
      <c r="AN35" s="153"/>
      <c r="AO35" s="134"/>
      <c r="AP35" s="134"/>
      <c r="AQ35" s="134"/>
      <c r="AR35" s="134"/>
      <c r="AS35" s="134"/>
    </row>
    <row r="36" spans="2:45" x14ac:dyDescent="0.2">
      <c r="B36" s="120">
        <f t="shared" si="12"/>
        <v>2004</v>
      </c>
      <c r="C36" s="9">
        <f>IFERROR('6) Incurred (NY)'!D12/'1) Claims Notified'!D12,"")</f>
        <v>5074.6854838709678</v>
      </c>
      <c r="D36" s="8">
        <f>IFERROR('6) Incurred (NY)'!E12/'1) Claims Notified'!E12,"")</f>
        <v>12899.576104746318</v>
      </c>
      <c r="E36" s="8">
        <f>IFERROR('6) Incurred (NY)'!F12/'1) Claims Notified'!F12,"")</f>
        <v>35848.407407407409</v>
      </c>
      <c r="F36" s="8">
        <f>IFERROR('6) Incurred (NY)'!G12/'1) Claims Notified'!G12,"")</f>
        <v>15759.632707774799</v>
      </c>
      <c r="G36" s="10">
        <f>IFERROR('6) Incurred (NY)'!I12/'1) Claims Notified'!I12,"")</f>
        <v>54761.47749809306</v>
      </c>
      <c r="J36" s="120">
        <f t="shared" si="13"/>
        <v>2004</v>
      </c>
      <c r="K36" s="9">
        <f>IFERROR('6) Incurred (NY)'!D12/('1) Claims Notified'!D12-'2) Nil Settled (NY)'!D12),"")</f>
        <v>8620.0136986301368</v>
      </c>
      <c r="L36" s="8">
        <f>IFERROR('6) Incurred (NY)'!E12/('1) Claims Notified'!E12-'2) Nil Settled (NY)'!E12),"")</f>
        <v>22454.817663817663</v>
      </c>
      <c r="M36" s="8">
        <f>IFERROR('6) Incurred (NY)'!F12/('1) Claims Notified'!F12-'2) Nil Settled (NY)'!F12),"")</f>
        <v>46985.776699029127</v>
      </c>
      <c r="N36" s="8">
        <f>IFERROR('6) Incurred (NY)'!G12/('1) Claims Notified'!G12-'2) Nil Settled (NY)'!G12),"")</f>
        <v>20482.031358885019</v>
      </c>
      <c r="O36" s="10">
        <f>IFERROR('6) Incurred (NY)'!I12/('1) Claims Notified'!I12-'2) Nil Settled (NY)'!I12),"")</f>
        <v>73708.723819301842</v>
      </c>
      <c r="R36" s="120">
        <f t="shared" si="14"/>
        <v>2004</v>
      </c>
      <c r="S36" s="131">
        <f>IFERROR('2) Nil Settled (NY)'!D12/'1) Claims Notified'!D12,"")</f>
        <v>0.41129032258064518</v>
      </c>
      <c r="T36" s="132">
        <f>IFERROR('2) Nil Settled (NY)'!E12/'1) Claims Notified'!E12,"")</f>
        <v>0.42553191489361702</v>
      </c>
      <c r="U36" s="132">
        <f>IFERROR('2) Nil Settled (NY)'!F12/'1) Claims Notified'!F12,"")</f>
        <v>0.23703703703703705</v>
      </c>
      <c r="V36" s="132">
        <f>IFERROR('2) Nil Settled (NY)'!G12/'1) Claims Notified'!G12,"")</f>
        <v>0.23056300268096513</v>
      </c>
      <c r="W36" s="133">
        <f>IFERROR('2) Nil Settled (NY)'!I12/'1) Claims Notified'!I12,"")</f>
        <v>0.25705568268497331</v>
      </c>
      <c r="Z36" s="120">
        <f t="shared" si="15"/>
        <v>2004</v>
      </c>
      <c r="AA36" s="131">
        <f>1-IFERROR(SUM('2) Nil Settled (NY)'!D12,'4) Settled At Cost (NY)'!D12)/'1) Claims Notified'!D12,"")</f>
        <v>4.0322580645161255E-3</v>
      </c>
      <c r="AB36" s="132">
        <f>1-IFERROR(SUM('2) Nil Settled (NY)'!E12,'4) Settled At Cost (NY)'!E12)/'1) Claims Notified'!E12,"")</f>
        <v>8.1833060556464332E-3</v>
      </c>
      <c r="AC36" s="132">
        <f>1-IFERROR(SUM('2) Nil Settled (NY)'!F12,'4) Settled At Cost (NY)'!F12)/'1) Claims Notified'!F12,"")</f>
        <v>1.4814814814814836E-2</v>
      </c>
      <c r="AD36" s="132">
        <f>1-IFERROR(SUM('2) Nil Settled (NY)'!G12,'4) Settled At Cost (NY)'!G12)/'1) Claims Notified'!G12,"")</f>
        <v>1.072386058981234E-2</v>
      </c>
      <c r="AE36" s="133">
        <f>1-IFERROR(SUM('2) Nil Settled (NY)'!I12,'4) Settled At Cost (NY)'!I12)/'1) Claims Notified'!I12,"")</f>
        <v>2.2883295194507935E-3</v>
      </c>
      <c r="AH36" s="120">
        <f t="shared" si="16"/>
        <v>2004</v>
      </c>
      <c r="AI36" s="131">
        <f>IFERROR('4) Settled At Cost (NY)'!D12/'1) Claims Notified'!D12,"")</f>
        <v>0.58467741935483875</v>
      </c>
      <c r="AJ36" s="132">
        <f>IFERROR('4) Settled At Cost (NY)'!E12/'1) Claims Notified'!E12,"")</f>
        <v>0.56628477905073649</v>
      </c>
      <c r="AK36" s="132">
        <f>IFERROR('4) Settled At Cost (NY)'!F12/'1) Claims Notified'!F12,"")</f>
        <v>0.74814814814814812</v>
      </c>
      <c r="AL36" s="132">
        <f>IFERROR('4) Settled At Cost (NY)'!G12/'1) Claims Notified'!G12,"")</f>
        <v>0.75871313672922247</v>
      </c>
      <c r="AM36" s="133">
        <f>IFERROR('4) Settled At Cost (NY)'!I12/'1) Claims Notified'!I12,"")</f>
        <v>0.74065598779557584</v>
      </c>
      <c r="AN36" s="153"/>
      <c r="AO36" s="134"/>
      <c r="AP36" s="134"/>
      <c r="AQ36" s="134"/>
      <c r="AR36" s="134"/>
      <c r="AS36" s="134"/>
    </row>
    <row r="37" spans="2:45" x14ac:dyDescent="0.2">
      <c r="B37" s="120">
        <f t="shared" si="12"/>
        <v>2005</v>
      </c>
      <c r="C37" s="9">
        <f>IFERROR('6) Incurred (NY)'!D13/'1) Claims Notified'!D13,"")</f>
        <v>2214.2324561403507</v>
      </c>
      <c r="D37" s="8">
        <f>IFERROR('6) Incurred (NY)'!E13/'1) Claims Notified'!E13,"")</f>
        <v>12517.56276849642</v>
      </c>
      <c r="E37" s="8">
        <f>IFERROR('6) Incurred (NY)'!F13/'1) Claims Notified'!F13,"")</f>
        <v>24842.746753246753</v>
      </c>
      <c r="F37" s="8">
        <f>IFERROR('6) Incurred (NY)'!G13/'1) Claims Notified'!G13,"")</f>
        <v>11109.117857142857</v>
      </c>
      <c r="G37" s="10">
        <f>IFERROR('6) Incurred (NY)'!I13/'1) Claims Notified'!I13,"")</f>
        <v>61531.395738203959</v>
      </c>
      <c r="J37" s="120">
        <f t="shared" si="13"/>
        <v>2005</v>
      </c>
      <c r="K37" s="9">
        <f>IFERROR('6) Incurred (NY)'!D13/('1) Claims Notified'!D13-'2) Nil Settled (NY)'!D13),"")</f>
        <v>5672.4157303370785</v>
      </c>
      <c r="L37" s="8">
        <f>IFERROR('6) Incurred (NY)'!E13/('1) Claims Notified'!E13-'2) Nil Settled (NY)'!E13),"")</f>
        <v>23604.225022502251</v>
      </c>
      <c r="M37" s="8">
        <f>IFERROR('6) Incurred (NY)'!F13/('1) Claims Notified'!F13-'2) Nil Settled (NY)'!F13),"")</f>
        <v>37143.524271844661</v>
      </c>
      <c r="N37" s="8">
        <f>IFERROR('6) Incurred (NY)'!G13/('1) Claims Notified'!G13-'2) Nil Settled (NY)'!G13),"")</f>
        <v>17673.596590909092</v>
      </c>
      <c r="O37" s="10">
        <f>IFERROR('6) Incurred (NY)'!I13/('1) Claims Notified'!I13-'2) Nil Settled (NY)'!I13),"")</f>
        <v>84221.097916666666</v>
      </c>
      <c r="R37" s="120">
        <f t="shared" si="14"/>
        <v>2005</v>
      </c>
      <c r="S37" s="131">
        <f>IFERROR('2) Nil Settled (NY)'!D13/'1) Claims Notified'!D13,"")</f>
        <v>0.60964912280701755</v>
      </c>
      <c r="T37" s="132">
        <f>IFERROR('2) Nil Settled (NY)'!E13/'1) Claims Notified'!E13,"")</f>
        <v>0.46968973747016707</v>
      </c>
      <c r="U37" s="132">
        <f>IFERROR('2) Nil Settled (NY)'!F13/'1) Claims Notified'!F13,"")</f>
        <v>0.33116883116883117</v>
      </c>
      <c r="V37" s="132">
        <f>IFERROR('2) Nil Settled (NY)'!G13/'1) Claims Notified'!G13,"")</f>
        <v>0.37142857142857144</v>
      </c>
      <c r="W37" s="133">
        <f>IFERROR('2) Nil Settled (NY)'!I13/'1) Claims Notified'!I13,"")</f>
        <v>0.26940639269406391</v>
      </c>
      <c r="Z37" s="120">
        <f t="shared" si="15"/>
        <v>2005</v>
      </c>
      <c r="AA37" s="131">
        <f>1-IFERROR(SUM('2) Nil Settled (NY)'!D13,'4) Settled At Cost (NY)'!D13)/'1) Claims Notified'!D13,"")</f>
        <v>4.3859649122807154E-3</v>
      </c>
      <c r="AB37" s="132">
        <f>1-IFERROR(SUM('2) Nil Settled (NY)'!E13,'4) Settled At Cost (NY)'!E13)/'1) Claims Notified'!E13,"")</f>
        <v>2.1957040572792352E-2</v>
      </c>
      <c r="AC37" s="132">
        <f>1-IFERROR(SUM('2) Nil Settled (NY)'!F13,'4) Settled At Cost (NY)'!F13)/'1) Claims Notified'!F13,"")</f>
        <v>6.4935064935064402E-3</v>
      </c>
      <c r="AD37" s="132">
        <f>1-IFERROR(SUM('2) Nil Settled (NY)'!G13,'4) Settled At Cost (NY)'!G13)/'1) Claims Notified'!G13,"")</f>
        <v>1.2499999999999956E-2</v>
      </c>
      <c r="AE37" s="133">
        <f>1-IFERROR(SUM('2) Nil Settled (NY)'!I13,'4) Settled At Cost (NY)'!I13)/'1) Claims Notified'!I13,"")</f>
        <v>9.1324200913242004E-3</v>
      </c>
      <c r="AH37" s="120">
        <f t="shared" si="16"/>
        <v>2005</v>
      </c>
      <c r="AI37" s="131">
        <f>IFERROR('4) Settled At Cost (NY)'!D13/'1) Claims Notified'!D13,"")</f>
        <v>0.38596491228070173</v>
      </c>
      <c r="AJ37" s="132">
        <f>IFERROR('4) Settled At Cost (NY)'!E13/'1) Claims Notified'!E13,"")</f>
        <v>0.50835322195704058</v>
      </c>
      <c r="AK37" s="132">
        <f>IFERROR('4) Settled At Cost (NY)'!F13/'1) Claims Notified'!F13,"")</f>
        <v>0.66233766233766234</v>
      </c>
      <c r="AL37" s="132">
        <f>IFERROR('4) Settled At Cost (NY)'!G13/'1) Claims Notified'!G13,"")</f>
        <v>0.6160714285714286</v>
      </c>
      <c r="AM37" s="133">
        <f>IFERROR('4) Settled At Cost (NY)'!I13/'1) Claims Notified'!I13,"")</f>
        <v>0.72146118721461183</v>
      </c>
      <c r="AN37" s="153"/>
      <c r="AO37" s="134"/>
      <c r="AP37" s="134"/>
      <c r="AQ37" s="134"/>
      <c r="AR37" s="134"/>
      <c r="AS37" s="134"/>
    </row>
    <row r="38" spans="2:45" x14ac:dyDescent="0.2">
      <c r="B38" s="120">
        <f t="shared" si="12"/>
        <v>2006</v>
      </c>
      <c r="C38" s="9">
        <f>IFERROR('6) Incurred (NY)'!D14/'1) Claims Notified'!D14,"")</f>
        <v>4642.333333333333</v>
      </c>
      <c r="D38" s="8">
        <f>IFERROR('6) Incurred (NY)'!E14/'1) Claims Notified'!E14,"")</f>
        <v>16942.275737507527</v>
      </c>
      <c r="E38" s="8">
        <f>IFERROR('6) Incurred (NY)'!F14/'1) Claims Notified'!F14,"")</f>
        <v>33065.131221719457</v>
      </c>
      <c r="F38" s="8">
        <f>IFERROR('6) Incurred (NY)'!G14/'1) Claims Notified'!G14,"")</f>
        <v>15072.451355661882</v>
      </c>
      <c r="G38" s="10">
        <f>IFERROR('6) Incurred (NY)'!I14/'1) Claims Notified'!I14,"")</f>
        <v>66037.376954255931</v>
      </c>
      <c r="J38" s="120">
        <f t="shared" si="13"/>
        <v>2006</v>
      </c>
      <c r="K38" s="9">
        <f>IFERROR('6) Incurred (NY)'!D14/('1) Claims Notified'!D14-'2) Nil Settled (NY)'!D14),"")</f>
        <v>12186.125</v>
      </c>
      <c r="L38" s="8">
        <f>IFERROR('6) Incurred (NY)'!E14/('1) Claims Notified'!E14-'2) Nil Settled (NY)'!E14),"")</f>
        <v>31129.557522123894</v>
      </c>
      <c r="M38" s="8">
        <f>IFERROR('6) Incurred (NY)'!F14/('1) Claims Notified'!F14-'2) Nil Settled (NY)'!F14),"")</f>
        <v>50395.820689655171</v>
      </c>
      <c r="N38" s="8">
        <f>IFERROR('6) Incurred (NY)'!G14/('1) Claims Notified'!G14-'2) Nil Settled (NY)'!G14),"")</f>
        <v>25962.711538461539</v>
      </c>
      <c r="O38" s="10">
        <f>IFERROR('6) Incurred (NY)'!I14/('1) Claims Notified'!I14-'2) Nil Settled (NY)'!I14),"")</f>
        <v>85878.426204819276</v>
      </c>
      <c r="R38" s="120">
        <f t="shared" si="14"/>
        <v>2006</v>
      </c>
      <c r="S38" s="131">
        <f>IFERROR('2) Nil Settled (NY)'!D14/'1) Claims Notified'!D14,"")</f>
        <v>0.61904761904761907</v>
      </c>
      <c r="T38" s="132">
        <f>IFERROR('2) Nil Settled (NY)'!E14/'1) Claims Notified'!E14,"")</f>
        <v>0.45574954846478027</v>
      </c>
      <c r="U38" s="132">
        <f>IFERROR('2) Nil Settled (NY)'!F14/'1) Claims Notified'!F14,"")</f>
        <v>0.34389140271493213</v>
      </c>
      <c r="V38" s="132">
        <f>IFERROR('2) Nil Settled (NY)'!G14/'1) Claims Notified'!G14,"")</f>
        <v>0.41945773524720892</v>
      </c>
      <c r="W38" s="133">
        <f>IFERROR('2) Nil Settled (NY)'!I14/'1) Claims Notified'!I14,"")</f>
        <v>0.23103647944412276</v>
      </c>
      <c r="Z38" s="120">
        <f t="shared" si="15"/>
        <v>2006</v>
      </c>
      <c r="AA38" s="131">
        <f>1-IFERROR(SUM('2) Nil Settled (NY)'!D14,'4) Settled At Cost (NY)'!D14)/'1) Claims Notified'!D14,"")</f>
        <v>1.1904761904761862E-2</v>
      </c>
      <c r="AB38" s="132">
        <f>1-IFERROR(SUM('2) Nil Settled (NY)'!E14,'4) Settled At Cost (NY)'!E14)/'1) Claims Notified'!E14,"")</f>
        <v>1.4449127031908482E-2</v>
      </c>
      <c r="AC38" s="132">
        <f>1-IFERROR(SUM('2) Nil Settled (NY)'!F14,'4) Settled At Cost (NY)'!F14)/'1) Claims Notified'!F14,"")</f>
        <v>1.3574660633484115E-2</v>
      </c>
      <c r="AD38" s="132">
        <f>1-IFERROR(SUM('2) Nil Settled (NY)'!G14,'4) Settled At Cost (NY)'!G14)/'1) Claims Notified'!G14,"")</f>
        <v>4.784688995215336E-3</v>
      </c>
      <c r="AE38" s="133">
        <f>1-IFERROR(SUM('2) Nil Settled (NY)'!I14,'4) Settled At Cost (NY)'!I14)/'1) Claims Notified'!I14,"")</f>
        <v>6.3694267515923553E-3</v>
      </c>
      <c r="AH38" s="120">
        <f t="shared" si="16"/>
        <v>2006</v>
      </c>
      <c r="AI38" s="131">
        <f>IFERROR('4) Settled At Cost (NY)'!D14/'1) Claims Notified'!D14,"")</f>
        <v>0.36904761904761907</v>
      </c>
      <c r="AJ38" s="132">
        <f>IFERROR('4) Settled At Cost (NY)'!E14/'1) Claims Notified'!E14,"")</f>
        <v>0.5298013245033113</v>
      </c>
      <c r="AK38" s="132">
        <f>IFERROR('4) Settled At Cost (NY)'!F14/'1) Claims Notified'!F14,"")</f>
        <v>0.64253393665158376</v>
      </c>
      <c r="AL38" s="132">
        <f>IFERROR('4) Settled At Cost (NY)'!G14/'1) Claims Notified'!G14,"")</f>
        <v>0.5757575757575758</v>
      </c>
      <c r="AM38" s="133">
        <f>IFERROR('4) Settled At Cost (NY)'!I14/'1) Claims Notified'!I14,"")</f>
        <v>0.76259409380428489</v>
      </c>
      <c r="AN38" s="153"/>
      <c r="AO38" s="134"/>
      <c r="AP38" s="134"/>
      <c r="AQ38" s="134"/>
      <c r="AR38" s="134"/>
      <c r="AS38" s="134"/>
    </row>
    <row r="39" spans="2:45" x14ac:dyDescent="0.2">
      <c r="B39" s="120">
        <f t="shared" si="12"/>
        <v>2007</v>
      </c>
      <c r="C39" s="9">
        <f>IFERROR('6) Incurred (NY)'!D15/'1) Claims Notified'!D15,"")</f>
        <v>1218.7352941176471</v>
      </c>
      <c r="D39" s="8">
        <f>IFERROR('6) Incurred (NY)'!E15/'1) Claims Notified'!E15,"")</f>
        <v>14419.375952582557</v>
      </c>
      <c r="E39" s="8">
        <f>IFERROR('6) Incurred (NY)'!F15/'1) Claims Notified'!F15,"")</f>
        <v>27603.893004115227</v>
      </c>
      <c r="F39" s="8">
        <f>IFERROR('6) Incurred (NY)'!G15/'1) Claims Notified'!G15,"")</f>
        <v>17338.004618937644</v>
      </c>
      <c r="G39" s="10">
        <f>IFERROR('6) Incurred (NY)'!I15/'1) Claims Notified'!I15,"")</f>
        <v>68256.01910170367</v>
      </c>
      <c r="J39" s="120">
        <f t="shared" si="13"/>
        <v>2007</v>
      </c>
      <c r="K39" s="9">
        <f>IFERROR('6) Incurred (NY)'!D15/('1) Claims Notified'!D15-'2) Nil Settled (NY)'!D15),"")</f>
        <v>5919.5714285714284</v>
      </c>
      <c r="L39" s="8">
        <f>IFERROR('6) Incurred (NY)'!E15/('1) Claims Notified'!E15-'2) Nil Settled (NY)'!E15),"")</f>
        <v>24969.623167155427</v>
      </c>
      <c r="M39" s="8">
        <f>IFERROR('6) Incurred (NY)'!F15/('1) Claims Notified'!F15-'2) Nil Settled (NY)'!F15),"")</f>
        <v>41405.839506172837</v>
      </c>
      <c r="N39" s="8">
        <f>IFERROR('6) Incurred (NY)'!G15/('1) Claims Notified'!G15-'2) Nil Settled (NY)'!G15),"")</f>
        <v>27600.573529411766</v>
      </c>
      <c r="O39" s="10">
        <f>IFERROR('6) Incurred (NY)'!I15/('1) Claims Notified'!I15-'2) Nil Settled (NY)'!I15),"")</f>
        <v>91686.483356449375</v>
      </c>
      <c r="R39" s="120">
        <f t="shared" si="14"/>
        <v>2007</v>
      </c>
      <c r="S39" s="131">
        <f>IFERROR('2) Nil Settled (NY)'!D15/'1) Claims Notified'!D15,"")</f>
        <v>0.79411764705882348</v>
      </c>
      <c r="T39" s="132">
        <f>IFERROR('2) Nil Settled (NY)'!E15/'1) Claims Notified'!E15,"")</f>
        <v>0.4225232853513971</v>
      </c>
      <c r="U39" s="132">
        <f>IFERROR('2) Nil Settled (NY)'!F15/'1) Claims Notified'!F15,"")</f>
        <v>0.33333333333333331</v>
      </c>
      <c r="V39" s="132">
        <f>IFERROR('2) Nil Settled (NY)'!G15/'1) Claims Notified'!G15,"")</f>
        <v>0.37182448036951499</v>
      </c>
      <c r="W39" s="133">
        <f>IFERROR('2) Nil Settled (NY)'!I15/'1) Claims Notified'!I15,"")</f>
        <v>0.25554981930820858</v>
      </c>
      <c r="Z39" s="120">
        <f t="shared" si="15"/>
        <v>2007</v>
      </c>
      <c r="AA39" s="131">
        <f>1-IFERROR(SUM('2) Nil Settled (NY)'!D15,'4) Settled At Cost (NY)'!D15)/'1) Claims Notified'!D15,"")</f>
        <v>2.9411764705882359E-2</v>
      </c>
      <c r="AB39" s="132">
        <f>1-IFERROR(SUM('2) Nil Settled (NY)'!E15,'4) Settled At Cost (NY)'!E15)/'1) Claims Notified'!E15,"")</f>
        <v>1.1854360711261669E-2</v>
      </c>
      <c r="AC39" s="132">
        <f>1-IFERROR(SUM('2) Nil Settled (NY)'!F15,'4) Settled At Cost (NY)'!F15)/'1) Claims Notified'!F15,"")</f>
        <v>0</v>
      </c>
      <c r="AD39" s="132">
        <f>1-IFERROR(SUM('2) Nil Settled (NY)'!G15,'4) Settled At Cost (NY)'!G15)/'1) Claims Notified'!G15,"")</f>
        <v>4.6189376443418473E-3</v>
      </c>
      <c r="AE39" s="133">
        <f>1-IFERROR(SUM('2) Nil Settled (NY)'!I15,'4) Settled At Cost (NY)'!I15)/'1) Claims Notified'!I15,"")</f>
        <v>6.1951471347444498E-3</v>
      </c>
      <c r="AH39" s="120">
        <f t="shared" si="16"/>
        <v>2007</v>
      </c>
      <c r="AI39" s="131">
        <f>IFERROR('4) Settled At Cost (NY)'!D15/'1) Claims Notified'!D15,"")</f>
        <v>0.17647058823529413</v>
      </c>
      <c r="AJ39" s="132">
        <f>IFERROR('4) Settled At Cost (NY)'!E15/'1) Claims Notified'!E15,"")</f>
        <v>0.56562235393734128</v>
      </c>
      <c r="AK39" s="132">
        <f>IFERROR('4) Settled At Cost (NY)'!F15/'1) Claims Notified'!F15,"")</f>
        <v>0.66666666666666663</v>
      </c>
      <c r="AL39" s="132">
        <f>IFERROR('4) Settled At Cost (NY)'!G15/'1) Claims Notified'!G15,"")</f>
        <v>0.62355658198614317</v>
      </c>
      <c r="AM39" s="133">
        <f>IFERROR('4) Settled At Cost (NY)'!I15/'1) Claims Notified'!I15,"")</f>
        <v>0.73825503355704702</v>
      </c>
      <c r="AN39" s="153"/>
      <c r="AO39" s="134"/>
      <c r="AP39" s="134"/>
      <c r="AQ39" s="134"/>
      <c r="AR39" s="134"/>
      <c r="AS39" s="134"/>
    </row>
    <row r="40" spans="2:45" x14ac:dyDescent="0.2">
      <c r="B40" s="120">
        <f t="shared" si="12"/>
        <v>2008</v>
      </c>
      <c r="C40" s="9">
        <f>IFERROR('6) Incurred (NY)'!D16/'1) Claims Notified'!D16,"")</f>
        <v>3056.8333333333335</v>
      </c>
      <c r="D40" s="8">
        <f>IFERROR('6) Incurred (NY)'!E16/'1) Claims Notified'!E16,"")</f>
        <v>16939.171146953406</v>
      </c>
      <c r="E40" s="8">
        <f>IFERROR('6) Incurred (NY)'!F16/'1) Claims Notified'!F16,"")</f>
        <v>22631.966037735849</v>
      </c>
      <c r="F40" s="8">
        <f>IFERROR('6) Incurred (NY)'!G16/'1) Claims Notified'!G16,"")</f>
        <v>16314.09671179884</v>
      </c>
      <c r="G40" s="10">
        <f>IFERROR('6) Incurred (NY)'!I16/'1) Claims Notified'!I16,"")</f>
        <v>69249.773709748566</v>
      </c>
      <c r="J40" s="120">
        <f t="shared" si="13"/>
        <v>2008</v>
      </c>
      <c r="K40" s="9">
        <f>IFERROR('6) Incurred (NY)'!D16/('1) Claims Notified'!D16-'2) Nil Settled (NY)'!D16),"")</f>
        <v>6550.3571428571431</v>
      </c>
      <c r="L40" s="8">
        <f>IFERROR('6) Incurred (NY)'!E16/('1) Claims Notified'!E16-'2) Nil Settled (NY)'!E16),"")</f>
        <v>27597.248175182482</v>
      </c>
      <c r="M40" s="8">
        <f>IFERROR('6) Incurred (NY)'!F16/('1) Claims Notified'!F16-'2) Nil Settled (NY)'!F16),"")</f>
        <v>39457.04605263158</v>
      </c>
      <c r="N40" s="8">
        <f>IFERROR('6) Incurred (NY)'!G16/('1) Claims Notified'!G16-'2) Nil Settled (NY)'!G16),"")</f>
        <v>27120.218649517687</v>
      </c>
      <c r="O40" s="10">
        <f>IFERROR('6) Incurred (NY)'!I16/('1) Claims Notified'!I16-'2) Nil Settled (NY)'!I16),"")</f>
        <v>91272.812209302327</v>
      </c>
      <c r="R40" s="120">
        <f t="shared" si="14"/>
        <v>2008</v>
      </c>
      <c r="S40" s="131">
        <f>IFERROR('2) Nil Settled (NY)'!D16/'1) Claims Notified'!D16,"")</f>
        <v>0.53333333333333333</v>
      </c>
      <c r="T40" s="132">
        <f>IFERROR('2) Nil Settled (NY)'!E16/'1) Claims Notified'!E16,"")</f>
        <v>0.38620071684587814</v>
      </c>
      <c r="U40" s="132">
        <f>IFERROR('2) Nil Settled (NY)'!F16/'1) Claims Notified'!F16,"")</f>
        <v>0.42641509433962266</v>
      </c>
      <c r="V40" s="132">
        <f>IFERROR('2) Nil Settled (NY)'!G16/'1) Claims Notified'!G16,"")</f>
        <v>0.39845261121856868</v>
      </c>
      <c r="W40" s="133">
        <f>IFERROR('2) Nil Settled (NY)'!I16/'1) Claims Notified'!I16,"")</f>
        <v>0.24128804587560654</v>
      </c>
      <c r="Z40" s="120">
        <f t="shared" si="15"/>
        <v>2008</v>
      </c>
      <c r="AA40" s="131">
        <f>1-IFERROR(SUM('2) Nil Settled (NY)'!D16,'4) Settled At Cost (NY)'!D16)/'1) Claims Notified'!D16,"")</f>
        <v>3.3333333333333326E-2</v>
      </c>
      <c r="AB40" s="132">
        <f>1-IFERROR(SUM('2) Nil Settled (NY)'!E16,'4) Settled At Cost (NY)'!E16)/'1) Claims Notified'!E16,"")</f>
        <v>1.4336917562724039E-2</v>
      </c>
      <c r="AC40" s="132">
        <f>1-IFERROR(SUM('2) Nil Settled (NY)'!F16,'4) Settled At Cost (NY)'!F16)/'1) Claims Notified'!F16,"")</f>
        <v>7.547169811320753E-3</v>
      </c>
      <c r="AD40" s="132">
        <f>1-IFERROR(SUM('2) Nil Settled (NY)'!G16,'4) Settled At Cost (NY)'!G16)/'1) Claims Notified'!G16,"")</f>
        <v>3.8684719535783119E-3</v>
      </c>
      <c r="AE40" s="133">
        <f>1-IFERROR(SUM('2) Nil Settled (NY)'!I16,'4) Settled At Cost (NY)'!I16)/'1) Claims Notified'!I16,"")</f>
        <v>7.4988972209969473E-3</v>
      </c>
      <c r="AH40" s="120">
        <f t="shared" si="16"/>
        <v>2008</v>
      </c>
      <c r="AI40" s="131">
        <f>IFERROR('4) Settled At Cost (NY)'!D16/'1) Claims Notified'!D16,"")</f>
        <v>0.43333333333333335</v>
      </c>
      <c r="AJ40" s="132">
        <f>IFERROR('4) Settled At Cost (NY)'!E16/'1) Claims Notified'!E16,"")</f>
        <v>0.59946236559139787</v>
      </c>
      <c r="AK40" s="132">
        <f>IFERROR('4) Settled At Cost (NY)'!F16/'1) Claims Notified'!F16,"")</f>
        <v>0.56603773584905659</v>
      </c>
      <c r="AL40" s="132">
        <f>IFERROR('4) Settled At Cost (NY)'!G16/'1) Claims Notified'!G16,"")</f>
        <v>0.59767891682785301</v>
      </c>
      <c r="AM40" s="133">
        <f>IFERROR('4) Settled At Cost (NY)'!I16/'1) Claims Notified'!I16,"")</f>
        <v>0.75121305690339657</v>
      </c>
      <c r="AN40" s="153"/>
      <c r="AO40" s="134"/>
      <c r="AP40" s="134"/>
      <c r="AQ40" s="134"/>
      <c r="AR40" s="134"/>
      <c r="AS40" s="134"/>
    </row>
    <row r="41" spans="2:45" x14ac:dyDescent="0.2">
      <c r="B41" s="120">
        <f t="shared" si="12"/>
        <v>2009</v>
      </c>
      <c r="C41" s="9">
        <f>IFERROR('6) Incurred (NY)'!D17/'1) Claims Notified'!D17,"")</f>
        <v>3288.5222222222224</v>
      </c>
      <c r="D41" s="8">
        <f>IFERROR('6) Incurred (NY)'!E17/'1) Claims Notified'!E17,"")</f>
        <v>16894.896786757545</v>
      </c>
      <c r="E41" s="8">
        <f>IFERROR('6) Incurred (NY)'!F17/'1) Claims Notified'!F17,"")</f>
        <v>29856.392592592594</v>
      </c>
      <c r="F41" s="8">
        <f>IFERROR('6) Incurred (NY)'!G17/'1) Claims Notified'!G17,"")</f>
        <v>18088.76923076923</v>
      </c>
      <c r="G41" s="10">
        <f>IFERROR('6) Incurred (NY)'!I17/'1) Claims Notified'!I17,"")</f>
        <v>69925.797126686986</v>
      </c>
      <c r="J41" s="120">
        <f t="shared" si="13"/>
        <v>2009</v>
      </c>
      <c r="K41" s="9">
        <f>IFERROR('6) Incurred (NY)'!D17/('1) Claims Notified'!D17-'2) Nil Settled (NY)'!D17),"")</f>
        <v>4773.6612903225805</v>
      </c>
      <c r="L41" s="8">
        <f>IFERROR('6) Incurred (NY)'!E17/('1) Claims Notified'!E17-'2) Nil Settled (NY)'!E17),"")</f>
        <v>27806.184294871793</v>
      </c>
      <c r="M41" s="8">
        <f>IFERROR('6) Incurred (NY)'!F17/('1) Claims Notified'!F17-'2) Nil Settled (NY)'!F17),"")</f>
        <v>48855.915151515153</v>
      </c>
      <c r="N41" s="8">
        <f>IFERROR('6) Incurred (NY)'!G17/('1) Claims Notified'!G17-'2) Nil Settled (NY)'!G17),"")</f>
        <v>28380.655172413793</v>
      </c>
      <c r="O41" s="10">
        <f>IFERROR('6) Incurred (NY)'!I17/('1) Claims Notified'!I17-'2) Nil Settled (NY)'!I17),"")</f>
        <v>92045.590830945555</v>
      </c>
      <c r="R41" s="120">
        <f t="shared" si="14"/>
        <v>2009</v>
      </c>
      <c r="S41" s="131">
        <f>IFERROR('2) Nil Settled (NY)'!D17/'1) Claims Notified'!D17,"")</f>
        <v>0.31111111111111112</v>
      </c>
      <c r="T41" s="132">
        <f>IFERROR('2) Nil Settled (NY)'!E17/'1) Claims Notified'!E17,"")</f>
        <v>0.39240506329113922</v>
      </c>
      <c r="U41" s="132">
        <f>IFERROR('2) Nil Settled (NY)'!F17/'1) Claims Notified'!F17,"")</f>
        <v>0.3888888888888889</v>
      </c>
      <c r="V41" s="132">
        <f>IFERROR('2) Nil Settled (NY)'!G17/'1) Claims Notified'!G17,"")</f>
        <v>0.36263736263736263</v>
      </c>
      <c r="W41" s="133">
        <f>IFERROR('2) Nil Settled (NY)'!I17/'1) Claims Notified'!I17,"")</f>
        <v>0.24031345232912493</v>
      </c>
      <c r="Z41" s="120">
        <f t="shared" si="15"/>
        <v>2009</v>
      </c>
      <c r="AA41" s="131">
        <f>1-IFERROR(SUM('2) Nil Settled (NY)'!D17,'4) Settled At Cost (NY)'!D17)/'1) Claims Notified'!D17,"")</f>
        <v>1.1111111111111072E-2</v>
      </c>
      <c r="AB41" s="132">
        <f>1-IFERROR(SUM('2) Nil Settled (NY)'!E17,'4) Settled At Cost (NY)'!E17)/'1) Claims Notified'!E17,"")</f>
        <v>1.4605647517039966E-2</v>
      </c>
      <c r="AC41" s="132">
        <f>1-IFERROR(SUM('2) Nil Settled (NY)'!F17,'4) Settled At Cost (NY)'!F17)/'1) Claims Notified'!F17,"")</f>
        <v>2.9629629629629672E-2</v>
      </c>
      <c r="AD41" s="132">
        <f>1-IFERROR(SUM('2) Nil Settled (NY)'!G17,'4) Settled At Cost (NY)'!G17)/'1) Claims Notified'!G17,"")</f>
        <v>1.46520146520146E-2</v>
      </c>
      <c r="AE41" s="133">
        <f>1-IFERROR(SUM('2) Nil Settled (NY)'!I17,'4) Settled At Cost (NY)'!I17)/'1) Claims Notified'!I17,"")</f>
        <v>1.0883761427949445E-2</v>
      </c>
      <c r="AH41" s="120">
        <f t="shared" si="16"/>
        <v>2009</v>
      </c>
      <c r="AI41" s="131">
        <f>IFERROR('4) Settled At Cost (NY)'!D17/'1) Claims Notified'!D17,"")</f>
        <v>0.67777777777777781</v>
      </c>
      <c r="AJ41" s="132">
        <f>IFERROR('4) Settled At Cost (NY)'!E17/'1) Claims Notified'!E17,"")</f>
        <v>0.59298928919182081</v>
      </c>
      <c r="AK41" s="132">
        <f>IFERROR('4) Settled At Cost (NY)'!F17/'1) Claims Notified'!F17,"")</f>
        <v>0.58148148148148149</v>
      </c>
      <c r="AL41" s="132">
        <f>IFERROR('4) Settled At Cost (NY)'!G17/'1) Claims Notified'!G17,"")</f>
        <v>0.62271062271062272</v>
      </c>
      <c r="AM41" s="133">
        <f>IFERROR('4) Settled At Cost (NY)'!I17/'1) Claims Notified'!I17,"")</f>
        <v>0.74880278624292551</v>
      </c>
      <c r="AN41" s="153"/>
      <c r="AO41" s="134"/>
      <c r="AP41" s="134"/>
      <c r="AQ41" s="134"/>
      <c r="AR41" s="134"/>
      <c r="AS41" s="134"/>
    </row>
    <row r="42" spans="2:45" x14ac:dyDescent="0.2">
      <c r="B42" s="120">
        <f t="shared" si="12"/>
        <v>2010</v>
      </c>
      <c r="C42" s="9">
        <f>IFERROR('6) Incurred (NY)'!D18/'1) Claims Notified'!D18,"")</f>
        <v>4527.8784530386738</v>
      </c>
      <c r="D42" s="8">
        <f>IFERROR('6) Incurred (NY)'!E18/'1) Claims Notified'!E18,"")</f>
        <v>15755.565690376568</v>
      </c>
      <c r="E42" s="8">
        <f>IFERROR('6) Incurred (NY)'!F18/'1) Claims Notified'!F18,"")</f>
        <v>27599.509493670885</v>
      </c>
      <c r="F42" s="8">
        <f>IFERROR('6) Incurred (NY)'!G18/'1) Claims Notified'!G18,"")</f>
        <v>15605.101663585952</v>
      </c>
      <c r="G42" s="10">
        <f>IFERROR('6) Incurred (NY)'!I18/'1) Claims Notified'!I18,"")</f>
        <v>71489.404078235544</v>
      </c>
      <c r="J42" s="120">
        <f t="shared" si="13"/>
        <v>2010</v>
      </c>
      <c r="K42" s="9">
        <f>IFERROR('6) Incurred (NY)'!D18/('1) Claims Notified'!D18-'2) Nil Settled (NY)'!D18),"")</f>
        <v>6232.2889733840302</v>
      </c>
      <c r="L42" s="8">
        <f>IFERROR('6) Incurred (NY)'!E18/('1) Claims Notified'!E18-'2) Nil Settled (NY)'!E18),"")</f>
        <v>27606.892961876834</v>
      </c>
      <c r="M42" s="8">
        <f>IFERROR('6) Incurred (NY)'!F18/('1) Claims Notified'!F18-'2) Nil Settled (NY)'!F18),"")</f>
        <v>46638.743315508022</v>
      </c>
      <c r="N42" s="8">
        <f>IFERROR('6) Incurred (NY)'!G18/('1) Claims Notified'!G18-'2) Nil Settled (NY)'!G18),"")</f>
        <v>25428.795180722893</v>
      </c>
      <c r="O42" s="10">
        <f>IFERROR('6) Incurred (NY)'!I18/('1) Claims Notified'!I18-'2) Nil Settled (NY)'!I18),"")</f>
        <v>95810.952593418857</v>
      </c>
      <c r="R42" s="120">
        <f t="shared" si="14"/>
        <v>2010</v>
      </c>
      <c r="S42" s="131">
        <f>IFERROR('2) Nil Settled (NY)'!D18/'1) Claims Notified'!D18,"")</f>
        <v>0.27348066298342544</v>
      </c>
      <c r="T42" s="132">
        <f>IFERROR('2) Nil Settled (NY)'!E18/'1) Claims Notified'!E18,"")</f>
        <v>0.42928870292887028</v>
      </c>
      <c r="U42" s="132">
        <f>IFERROR('2) Nil Settled (NY)'!F18/'1) Claims Notified'!F18,"")</f>
        <v>0.40822784810126583</v>
      </c>
      <c r="V42" s="132">
        <f>IFERROR('2) Nil Settled (NY)'!G18/'1) Claims Notified'!G18,"")</f>
        <v>0.38632162661737524</v>
      </c>
      <c r="W42" s="133">
        <f>IFERROR('2) Nil Settled (NY)'!I18/'1) Claims Notified'!I18,"")</f>
        <v>0.25384935497295047</v>
      </c>
      <c r="Z42" s="120">
        <f t="shared" si="15"/>
        <v>2010</v>
      </c>
      <c r="AA42" s="131">
        <f>1-IFERROR(SUM('2) Nil Settled (NY)'!D18,'4) Settled At Cost (NY)'!D18)/'1) Claims Notified'!D18,"")</f>
        <v>1.1049723756906049E-2</v>
      </c>
      <c r="AB42" s="132">
        <f>1-IFERROR(SUM('2) Nil Settled (NY)'!E18,'4) Settled At Cost (NY)'!E18)/'1) Claims Notified'!E18,"")</f>
        <v>1.4225941422594146E-2</v>
      </c>
      <c r="AC42" s="132">
        <f>1-IFERROR(SUM('2) Nil Settled (NY)'!F18,'4) Settled At Cost (NY)'!F18)/'1) Claims Notified'!F18,"")</f>
        <v>3.1645569620253333E-3</v>
      </c>
      <c r="AD42" s="132">
        <f>1-IFERROR(SUM('2) Nil Settled (NY)'!G18,'4) Settled At Cost (NY)'!G18)/'1) Claims Notified'!G18,"")</f>
        <v>1.4787430683918634E-2</v>
      </c>
      <c r="AE42" s="133">
        <f>1-IFERROR(SUM('2) Nil Settled (NY)'!I18,'4) Settled At Cost (NY)'!I18)/'1) Claims Notified'!I18,"")</f>
        <v>1.7062005826050775E-2</v>
      </c>
      <c r="AH42" s="120">
        <f t="shared" si="16"/>
        <v>2010</v>
      </c>
      <c r="AI42" s="131">
        <f>IFERROR('4) Settled At Cost (NY)'!D18/'1) Claims Notified'!D18,"")</f>
        <v>0.71546961325966851</v>
      </c>
      <c r="AJ42" s="132">
        <f>IFERROR('4) Settled At Cost (NY)'!E18/'1) Claims Notified'!E18,"")</f>
        <v>0.55648535564853552</v>
      </c>
      <c r="AK42" s="132">
        <f>IFERROR('4) Settled At Cost (NY)'!F18/'1) Claims Notified'!F18,"")</f>
        <v>0.58860759493670889</v>
      </c>
      <c r="AL42" s="132">
        <f>IFERROR('4) Settled At Cost (NY)'!G18/'1) Claims Notified'!G18,"")</f>
        <v>0.59889094269870613</v>
      </c>
      <c r="AM42" s="133">
        <f>IFERROR('4) Settled At Cost (NY)'!I18/'1) Claims Notified'!I18,"")</f>
        <v>0.72908863920099876</v>
      </c>
      <c r="AN42" s="153"/>
      <c r="AO42" s="134"/>
      <c r="AP42" s="134"/>
      <c r="AQ42" s="134"/>
      <c r="AR42" s="134"/>
      <c r="AS42" s="134"/>
    </row>
    <row r="43" spans="2:45" x14ac:dyDescent="0.2">
      <c r="B43" s="120">
        <f t="shared" si="12"/>
        <v>2011</v>
      </c>
      <c r="C43" s="9">
        <f>IFERROR('6) Incurred (NY)'!D19/'1) Claims Notified'!D19,"")</f>
        <v>5422.1712473572943</v>
      </c>
      <c r="D43" s="8">
        <f>IFERROR('6) Incurred (NY)'!E19/'1) Claims Notified'!E19,"")</f>
        <v>17210.767757382284</v>
      </c>
      <c r="E43" s="8">
        <f>IFERROR('6) Incurred (NY)'!F19/'1) Claims Notified'!F19,"")</f>
        <v>24949.20792079208</v>
      </c>
      <c r="F43" s="8">
        <f>IFERROR('6) Incurred (NY)'!G19/'1) Claims Notified'!G19,"")</f>
        <v>19541.044515103338</v>
      </c>
      <c r="G43" s="10">
        <f>IFERROR('6) Incurred (NY)'!I19/'1) Claims Notified'!I19,"")</f>
        <v>71962.225490196084</v>
      </c>
      <c r="J43" s="120">
        <f t="shared" si="13"/>
        <v>2011</v>
      </c>
      <c r="K43" s="9">
        <f>IFERROR('6) Incurred (NY)'!D19/('1) Claims Notified'!D19-'2) Nil Settled (NY)'!D19),"")</f>
        <v>7499.0847953216371</v>
      </c>
      <c r="L43" s="8">
        <f>IFERROR('6) Incurred (NY)'!E19/('1) Claims Notified'!E19-'2) Nil Settled (NY)'!E19),"")</f>
        <v>29102.688259109313</v>
      </c>
      <c r="M43" s="8">
        <f>IFERROR('6) Incurred (NY)'!F19/('1) Claims Notified'!F19-'2) Nil Settled (NY)'!F19),"")</f>
        <v>40807.611336032387</v>
      </c>
      <c r="N43" s="8">
        <f>IFERROR('6) Incurred (NY)'!G19/('1) Claims Notified'!G19-'2) Nil Settled (NY)'!G19),"")</f>
        <v>30274.179802955667</v>
      </c>
      <c r="O43" s="10">
        <f>IFERROR('6) Incurred (NY)'!I19/('1) Claims Notified'!I19-'2) Nil Settled (NY)'!I19),"")</f>
        <v>95853.250627825211</v>
      </c>
      <c r="R43" s="120">
        <f t="shared" si="14"/>
        <v>2011</v>
      </c>
      <c r="S43" s="131">
        <f>IFERROR('2) Nil Settled (NY)'!D19/'1) Claims Notified'!D19,"")</f>
        <v>0.27695560253699791</v>
      </c>
      <c r="T43" s="132">
        <f>IFERROR('2) Nil Settled (NY)'!E19/'1) Claims Notified'!E19,"")</f>
        <v>0.40861931364724663</v>
      </c>
      <c r="U43" s="132">
        <f>IFERROR('2) Nil Settled (NY)'!F19/'1) Claims Notified'!F19,"")</f>
        <v>0.38861386138613863</v>
      </c>
      <c r="V43" s="132">
        <f>IFERROR('2) Nil Settled (NY)'!G19/'1) Claims Notified'!G19,"")</f>
        <v>0.35453100158982515</v>
      </c>
      <c r="W43" s="133">
        <f>IFERROR('2) Nil Settled (NY)'!I19/'1) Claims Notified'!I19,"")</f>
        <v>0.24924585218702866</v>
      </c>
      <c r="Z43" s="120">
        <f t="shared" si="15"/>
        <v>2011</v>
      </c>
      <c r="AA43" s="131">
        <f>1-IFERROR(SUM('2) Nil Settled (NY)'!D19,'4) Settled At Cost (NY)'!D19)/'1) Claims Notified'!D19,"")</f>
        <v>2.9598308668076112E-2</v>
      </c>
      <c r="AB43" s="132">
        <f>1-IFERROR(SUM('2) Nil Settled (NY)'!E19,'4) Settled At Cost (NY)'!E19)/'1) Claims Notified'!E19,"")</f>
        <v>2.4740622505985632E-2</v>
      </c>
      <c r="AC43" s="132">
        <f>1-IFERROR(SUM('2) Nil Settled (NY)'!F19,'4) Settled At Cost (NY)'!F19)/'1) Claims Notified'!F19,"")</f>
        <v>1.7326732673267342E-2</v>
      </c>
      <c r="AD43" s="132">
        <f>1-IFERROR(SUM('2) Nil Settled (NY)'!G19,'4) Settled At Cost (NY)'!G19)/'1) Claims Notified'!G19,"")</f>
        <v>3.4976152623211409E-2</v>
      </c>
      <c r="AE43" s="133">
        <f>1-IFERROR(SUM('2) Nil Settled (NY)'!I19,'4) Settled At Cost (NY)'!I19)/'1) Claims Notified'!I19,"")</f>
        <v>3.3182503770739058E-2</v>
      </c>
      <c r="AH43" s="120">
        <f t="shared" si="16"/>
        <v>2011</v>
      </c>
      <c r="AI43" s="131">
        <f>IFERROR('4) Settled At Cost (NY)'!D19/'1) Claims Notified'!D19,"")</f>
        <v>0.69344608879492597</v>
      </c>
      <c r="AJ43" s="132">
        <f>IFERROR('4) Settled At Cost (NY)'!E19/'1) Claims Notified'!E19,"")</f>
        <v>0.56664006384676779</v>
      </c>
      <c r="AK43" s="132">
        <f>IFERROR('4) Settled At Cost (NY)'!F19/'1) Claims Notified'!F19,"")</f>
        <v>0.59405940594059403</v>
      </c>
      <c r="AL43" s="132">
        <f>IFERROR('4) Settled At Cost (NY)'!G19/'1) Claims Notified'!G19,"")</f>
        <v>0.61049284578696339</v>
      </c>
      <c r="AM43" s="133">
        <f>IFERROR('4) Settled At Cost (NY)'!I19/'1) Claims Notified'!I19,"")</f>
        <v>0.71757164404223228</v>
      </c>
      <c r="AN43" s="153"/>
      <c r="AO43" s="134"/>
      <c r="AP43" s="134"/>
      <c r="AQ43" s="134"/>
      <c r="AR43" s="134"/>
      <c r="AS43" s="134"/>
    </row>
    <row r="44" spans="2:45" x14ac:dyDescent="0.2">
      <c r="B44" s="120">
        <f t="shared" si="12"/>
        <v>2012</v>
      </c>
      <c r="C44" s="9">
        <f>IFERROR('6) Incurred (NY)'!D20/'1) Claims Notified'!D20,"")</f>
        <v>5698.9443920829408</v>
      </c>
      <c r="D44" s="8">
        <f>IFERROR('6) Incurred (NY)'!E20/'1) Claims Notified'!E20,"")</f>
        <v>17205.604948124503</v>
      </c>
      <c r="E44" s="8">
        <f>IFERROR('6) Incurred (NY)'!F20/'1) Claims Notified'!F20,"")</f>
        <v>26430.967661691542</v>
      </c>
      <c r="F44" s="8">
        <f>IFERROR('6) Incurred (NY)'!G20/'1) Claims Notified'!G20,"")</f>
        <v>20023.758865248226</v>
      </c>
      <c r="G44" s="10">
        <f>IFERROR('6) Incurred (NY)'!I20/'1) Claims Notified'!I20,"")</f>
        <v>74073.080105302739</v>
      </c>
      <c r="J44" s="120">
        <f t="shared" si="13"/>
        <v>2012</v>
      </c>
      <c r="K44" s="9">
        <f>IFERROR('6) Incurred (NY)'!D20/('1) Claims Notified'!D20-'2) Nil Settled (NY)'!D20),"")</f>
        <v>7644.2225031605567</v>
      </c>
      <c r="L44" s="8">
        <f>IFERROR('6) Incurred (NY)'!E20/('1) Claims Notified'!E20-'2) Nil Settled (NY)'!E20),"")</f>
        <v>28218.092931937172</v>
      </c>
      <c r="M44" s="8">
        <f>IFERROR('6) Incurred (NY)'!F20/('1) Claims Notified'!F20-'2) Nil Settled (NY)'!F20),"")</f>
        <v>48964.281105990784</v>
      </c>
      <c r="N44" s="8">
        <f>IFERROR('6) Incurred (NY)'!G20/('1) Claims Notified'!G20-'2) Nil Settled (NY)'!G20),"")</f>
        <v>29657.037815126052</v>
      </c>
      <c r="O44" s="10">
        <f>IFERROR('6) Incurred (NY)'!I20/('1) Claims Notified'!I20-'2) Nil Settled (NY)'!I20),"")</f>
        <v>100592.60469867212</v>
      </c>
      <c r="R44" s="120">
        <f t="shared" si="14"/>
        <v>2012</v>
      </c>
      <c r="S44" s="131">
        <f>IFERROR('2) Nil Settled (NY)'!D20/'1) Claims Notified'!D20,"")</f>
        <v>0.25447690857681432</v>
      </c>
      <c r="T44" s="132">
        <f>IFERROR('2) Nil Settled (NY)'!E20/'1) Claims Notified'!E20,"")</f>
        <v>0.39026336791699923</v>
      </c>
      <c r="U44" s="132">
        <f>IFERROR('2) Nil Settled (NY)'!F20/'1) Claims Notified'!F20,"")</f>
        <v>0.46019900497512439</v>
      </c>
      <c r="V44" s="132">
        <f>IFERROR('2) Nil Settled (NY)'!G20/'1) Claims Notified'!G20,"")</f>
        <v>0.32482269503546102</v>
      </c>
      <c r="W44" s="133">
        <f>IFERROR('2) Nil Settled (NY)'!I20/'1) Claims Notified'!I20,"")</f>
        <v>0.26363294471605869</v>
      </c>
      <c r="Z44" s="120">
        <f t="shared" si="15"/>
        <v>2012</v>
      </c>
      <c r="AA44" s="131">
        <f>1-IFERROR(SUM('2) Nil Settled (NY)'!D20,'4) Settled At Cost (NY)'!D20)/'1) Claims Notified'!D20,"")</f>
        <v>3.8642789820923618E-2</v>
      </c>
      <c r="AB44" s="132">
        <f>1-IFERROR(SUM('2) Nil Settled (NY)'!E20,'4) Settled At Cost (NY)'!E20)/'1) Claims Notified'!E20,"")</f>
        <v>7.5818036711891468E-2</v>
      </c>
      <c r="AC44" s="132">
        <f>1-IFERROR(SUM('2) Nil Settled (NY)'!F20,'4) Settled At Cost (NY)'!F20)/'1) Claims Notified'!F20,"")</f>
        <v>2.4875621890547261E-2</v>
      </c>
      <c r="AD44" s="132">
        <f>1-IFERROR(SUM('2) Nil Settled (NY)'!G20,'4) Settled At Cost (NY)'!G20)/'1) Claims Notified'!G20,"")</f>
        <v>5.9574468085106358E-2</v>
      </c>
      <c r="AE44" s="133">
        <f>1-IFERROR(SUM('2) Nil Settled (NY)'!I20,'4) Settled At Cost (NY)'!I20)/'1) Claims Notified'!I20,"")</f>
        <v>5.7916509966152718E-2</v>
      </c>
      <c r="AH44" s="120">
        <f t="shared" si="16"/>
        <v>2012</v>
      </c>
      <c r="AI44" s="131">
        <f>IFERROR('4) Settled At Cost (NY)'!D20/'1) Claims Notified'!D20,"")</f>
        <v>0.70688030160226201</v>
      </c>
      <c r="AJ44" s="132">
        <f>IFERROR('4) Settled At Cost (NY)'!E20/'1) Claims Notified'!E20,"")</f>
        <v>0.53391859537110931</v>
      </c>
      <c r="AK44" s="132">
        <f>IFERROR('4) Settled At Cost (NY)'!F20/'1) Claims Notified'!F20,"")</f>
        <v>0.5149253731343284</v>
      </c>
      <c r="AL44" s="132">
        <f>IFERROR('4) Settled At Cost (NY)'!G20/'1) Claims Notified'!G20,"")</f>
        <v>0.61560283687943262</v>
      </c>
      <c r="AM44" s="133">
        <f>IFERROR('4) Settled At Cost (NY)'!I20/'1) Claims Notified'!I20,"")</f>
        <v>0.67845054531778859</v>
      </c>
      <c r="AN44" s="153"/>
      <c r="AO44" s="134"/>
      <c r="AP44" s="134"/>
      <c r="AQ44" s="134"/>
      <c r="AR44" s="134"/>
      <c r="AS44" s="134"/>
    </row>
    <row r="45" spans="2:45" x14ac:dyDescent="0.2">
      <c r="B45" s="120">
        <f t="shared" si="12"/>
        <v>2013</v>
      </c>
      <c r="C45" s="9">
        <f>IFERROR('6) Incurred (NY)'!D21/'1) Claims Notified'!D21,"")</f>
        <v>7119.8934599156119</v>
      </c>
      <c r="D45" s="8">
        <f>IFERROR('6) Incurred (NY)'!E21/'1) Claims Notified'!E21,"")</f>
        <v>15483.311145510836</v>
      </c>
      <c r="E45" s="8">
        <f>IFERROR('6) Incurred (NY)'!F21/'1) Claims Notified'!F21,"")</f>
        <v>21610.145714285714</v>
      </c>
      <c r="F45" s="8">
        <f>IFERROR('6) Incurred (NY)'!G21/'1) Claims Notified'!G21,"")</f>
        <v>18917.964912280702</v>
      </c>
      <c r="G45" s="10">
        <f>IFERROR('6) Incurred (NY)'!I21/'1) Claims Notified'!I21,"")</f>
        <v>73102.583808437863</v>
      </c>
      <c r="J45" s="120">
        <f t="shared" si="13"/>
        <v>2013</v>
      </c>
      <c r="K45" s="9">
        <f>IFERROR('6) Incurred (NY)'!D21/('1) Claims Notified'!D21-'2) Nil Settled (NY)'!D21),"")</f>
        <v>9121.1608108108103</v>
      </c>
      <c r="L45" s="8">
        <f>IFERROR('6) Incurred (NY)'!E21/('1) Claims Notified'!E21-'2) Nil Settled (NY)'!E21),"")</f>
        <v>27822.584144645341</v>
      </c>
      <c r="M45" s="8">
        <f>IFERROR('6) Incurred (NY)'!F21/('1) Claims Notified'!F21-'2) Nil Settled (NY)'!F21),"")</f>
        <v>38007.793969849248</v>
      </c>
      <c r="N45" s="8">
        <f>IFERROR('6) Incurred (NY)'!G21/('1) Claims Notified'!G21-'2) Nil Settled (NY)'!G21),"")</f>
        <v>28191.477124183006</v>
      </c>
      <c r="O45" s="10">
        <f>IFERROR('6) Incurred (NY)'!I21/('1) Claims Notified'!I21-'2) Nil Settled (NY)'!I21),"")</f>
        <v>100856.26533822759</v>
      </c>
      <c r="R45" s="120">
        <f t="shared" si="14"/>
        <v>2013</v>
      </c>
      <c r="S45" s="131">
        <f>IFERROR('2) Nil Settled (NY)'!D21/'1) Claims Notified'!D21,"")</f>
        <v>0.21940928270042195</v>
      </c>
      <c r="T45" s="132">
        <f>IFERROR('2) Nil Settled (NY)'!E21/'1) Claims Notified'!E21,"")</f>
        <v>0.44349845201238391</v>
      </c>
      <c r="U45" s="132">
        <f>IFERROR('2) Nil Settled (NY)'!F21/'1) Claims Notified'!F21,"")</f>
        <v>0.43142857142857144</v>
      </c>
      <c r="V45" s="132">
        <f>IFERROR('2) Nil Settled (NY)'!G21/'1) Claims Notified'!G21,"")</f>
        <v>0.32894736842105265</v>
      </c>
      <c r="W45" s="133">
        <f>IFERROR('2) Nil Settled (NY)'!I21/'1) Claims Notified'!I21,"")</f>
        <v>0.27518053971873813</v>
      </c>
      <c r="Z45" s="120">
        <f t="shared" si="15"/>
        <v>2013</v>
      </c>
      <c r="AA45" s="131">
        <f>1-IFERROR(SUM('2) Nil Settled (NY)'!D21,'4) Settled At Cost (NY)'!D21)/'1) Claims Notified'!D21,"")</f>
        <v>9.4936708860759444E-2</v>
      </c>
      <c r="AB45" s="132">
        <f>1-IFERROR(SUM('2) Nil Settled (NY)'!E21,'4) Settled At Cost (NY)'!E21)/'1) Claims Notified'!E21,"")</f>
        <v>9.0557275541795712E-2</v>
      </c>
      <c r="AC45" s="132">
        <f>1-IFERROR(SUM('2) Nil Settled (NY)'!F21,'4) Settled At Cost (NY)'!F21)/'1) Claims Notified'!F21,"")</f>
        <v>9.1428571428571415E-2</v>
      </c>
      <c r="AD45" s="132">
        <f>1-IFERROR(SUM('2) Nil Settled (NY)'!G21,'4) Settled At Cost (NY)'!G21)/'1) Claims Notified'!G21,"")</f>
        <v>9.9415204678362623E-2</v>
      </c>
      <c r="AE45" s="133">
        <f>1-IFERROR(SUM('2) Nil Settled (NY)'!I21,'4) Settled At Cost (NY)'!I21)/'1) Claims Notified'!I21,"")</f>
        <v>8.8179399467882891E-2</v>
      </c>
      <c r="AH45" s="120">
        <f t="shared" si="16"/>
        <v>2013</v>
      </c>
      <c r="AI45" s="131">
        <f>IFERROR('4) Settled At Cost (NY)'!D21/'1) Claims Notified'!D21,"")</f>
        <v>0.68565400843881852</v>
      </c>
      <c r="AJ45" s="132">
        <f>IFERROR('4) Settled At Cost (NY)'!E21/'1) Claims Notified'!E21,"")</f>
        <v>0.46594427244582043</v>
      </c>
      <c r="AK45" s="132">
        <f>IFERROR('4) Settled At Cost (NY)'!F21/'1) Claims Notified'!F21,"")</f>
        <v>0.47714285714285715</v>
      </c>
      <c r="AL45" s="132">
        <f>IFERROR('4) Settled At Cost (NY)'!G21/'1) Claims Notified'!G21,"")</f>
        <v>0.57163742690058483</v>
      </c>
      <c r="AM45" s="133">
        <f>IFERROR('4) Settled At Cost (NY)'!I21/'1) Claims Notified'!I21,"")</f>
        <v>0.63664006081337898</v>
      </c>
      <c r="AN45" s="153"/>
      <c r="AO45" s="134"/>
      <c r="AP45" s="134"/>
      <c r="AQ45" s="134"/>
      <c r="AR45" s="134"/>
      <c r="AS45" s="134"/>
    </row>
    <row r="46" spans="2:45" x14ac:dyDescent="0.2">
      <c r="B46" s="120">
        <f t="shared" si="12"/>
        <v>2014</v>
      </c>
      <c r="C46" s="9">
        <f>IFERROR('6) Incurred (NY)'!D22/'1) Claims Notified'!D22,"")</f>
        <v>8113.8443540183116</v>
      </c>
      <c r="D46" s="8">
        <f>IFERROR('6) Incurred (NY)'!E22/'1) Claims Notified'!E22,"")</f>
        <v>15518.380914194066</v>
      </c>
      <c r="E46" s="8">
        <f>IFERROR('6) Incurred (NY)'!F22/'1) Claims Notified'!F22,"")</f>
        <v>24236.715846994535</v>
      </c>
      <c r="F46" s="8">
        <f>IFERROR('6) Incurred (NY)'!G22/'1) Claims Notified'!G22,"")</f>
        <v>17782.830870279147</v>
      </c>
      <c r="G46" s="10">
        <f>IFERROR('6) Incurred (NY)'!I22/'1) Claims Notified'!I22,"")</f>
        <v>73718.289364900411</v>
      </c>
      <c r="J46" s="120">
        <f t="shared" si="13"/>
        <v>2014</v>
      </c>
      <c r="K46" s="9">
        <f>IFERROR('6) Incurred (NY)'!D22/('1) Claims Notified'!D22-'2) Nil Settled (NY)'!D22),"")</f>
        <v>10331.488341968912</v>
      </c>
      <c r="L46" s="8">
        <f>IFERROR('6) Incurred (NY)'!E22/('1) Claims Notified'!E22-'2) Nil Settled (NY)'!E22),"")</f>
        <v>26581.622252747253</v>
      </c>
      <c r="M46" s="8">
        <f>IFERROR('6) Incurred (NY)'!F22/('1) Claims Notified'!F22-'2) Nil Settled (NY)'!F22),"")</f>
        <v>42040.938388625589</v>
      </c>
      <c r="N46" s="8">
        <f>IFERROR('6) Incurred (NY)'!G22/('1) Claims Notified'!G22-'2) Nil Settled (NY)'!G22),"")</f>
        <v>27486.659898477159</v>
      </c>
      <c r="O46" s="10">
        <f>IFERROR('6) Incurred (NY)'!I22/('1) Claims Notified'!I22-'2) Nil Settled (NY)'!I22),"")</f>
        <v>102168.94166666667</v>
      </c>
      <c r="R46" s="120">
        <f t="shared" si="14"/>
        <v>2014</v>
      </c>
      <c r="S46" s="131">
        <f>IFERROR('2) Nil Settled (NY)'!D22/'1) Claims Notified'!D22,"")</f>
        <v>0.21464903357070192</v>
      </c>
      <c r="T46" s="132">
        <f>IFERROR('2) Nil Settled (NY)'!E22/'1) Claims Notified'!E22,"")</f>
        <v>0.41619887730553329</v>
      </c>
      <c r="U46" s="132">
        <f>IFERROR('2) Nil Settled (NY)'!F22/'1) Claims Notified'!F22,"")</f>
        <v>0.42349726775956287</v>
      </c>
      <c r="V46" s="132">
        <f>IFERROR('2) Nil Settled (NY)'!G22/'1) Claims Notified'!G22,"")</f>
        <v>0.35303776683087029</v>
      </c>
      <c r="W46" s="133">
        <f>IFERROR('2) Nil Settled (NY)'!I22/'1) Claims Notified'!I22,"")</f>
        <v>0.27846674182638104</v>
      </c>
      <c r="Z46" s="120">
        <f t="shared" si="15"/>
        <v>2014</v>
      </c>
      <c r="AA46" s="131">
        <f>1-IFERROR(SUM('2) Nil Settled (NY)'!D22,'4) Settled At Cost (NY)'!D22)/'1) Claims Notified'!D22,"")</f>
        <v>0.23397761953204477</v>
      </c>
      <c r="AB46" s="132">
        <f>1-IFERROR(SUM('2) Nil Settled (NY)'!E22,'4) Settled At Cost (NY)'!E22)/'1) Claims Notified'!E22,"")</f>
        <v>0.17642341619887736</v>
      </c>
      <c r="AC46" s="132">
        <f>1-IFERROR(SUM('2) Nil Settled (NY)'!F22,'4) Settled At Cost (NY)'!F22)/'1) Claims Notified'!F22,"")</f>
        <v>0.13114754098360659</v>
      </c>
      <c r="AD46" s="132">
        <f>1-IFERROR(SUM('2) Nil Settled (NY)'!G22,'4) Settled At Cost (NY)'!G22)/'1) Claims Notified'!G22,"")</f>
        <v>0.18883415435139572</v>
      </c>
      <c r="AE46" s="133">
        <f>1-IFERROR(SUM('2) Nil Settled (NY)'!I22,'4) Settled At Cost (NY)'!I22)/'1) Claims Notified'!I22,"")</f>
        <v>0.20856820744081173</v>
      </c>
      <c r="AH46" s="120">
        <f t="shared" si="16"/>
        <v>2014</v>
      </c>
      <c r="AI46" s="131">
        <f>IFERROR('4) Settled At Cost (NY)'!D22/'1) Claims Notified'!D22,"")</f>
        <v>0.55137334689725326</v>
      </c>
      <c r="AJ46" s="132">
        <f>IFERROR('4) Settled At Cost (NY)'!E22/'1) Claims Notified'!E22,"")</f>
        <v>0.40737770649558941</v>
      </c>
      <c r="AK46" s="132">
        <f>IFERROR('4) Settled At Cost (NY)'!F22/'1) Claims Notified'!F22,"")</f>
        <v>0.4453551912568306</v>
      </c>
      <c r="AL46" s="132">
        <f>IFERROR('4) Settled At Cost (NY)'!G22/'1) Claims Notified'!G22,"")</f>
        <v>0.45812807881773399</v>
      </c>
      <c r="AM46" s="133">
        <f>IFERROR('4) Settled At Cost (NY)'!I22/'1) Claims Notified'!I22,"")</f>
        <v>0.51296505073280718</v>
      </c>
      <c r="AN46" s="153"/>
      <c r="AO46" s="134"/>
      <c r="AP46" s="134"/>
      <c r="AQ46" s="134"/>
      <c r="AR46" s="134"/>
      <c r="AS46" s="134"/>
    </row>
    <row r="47" spans="2:45" x14ac:dyDescent="0.2">
      <c r="B47" s="120">
        <f t="shared" si="12"/>
        <v>2015</v>
      </c>
      <c r="C47" s="9">
        <f>IFERROR('6) Incurred (NY)'!D23/'1) Claims Notified'!D23,"")</f>
        <v>9370.305293005671</v>
      </c>
      <c r="D47" s="8">
        <f>IFERROR('6) Incurred (NY)'!E23/'1) Claims Notified'!E23,"")</f>
        <v>20366.622557726467</v>
      </c>
      <c r="E47" s="8">
        <f>IFERROR('6) Incurred (NY)'!F23/'1) Claims Notified'!F23,"")</f>
        <v>25275.233038348084</v>
      </c>
      <c r="F47" s="8">
        <f>IFERROR('6) Incurred (NY)'!G23/'1) Claims Notified'!G23,"")</f>
        <v>20145.639291465377</v>
      </c>
      <c r="G47" s="10">
        <f>IFERROR('6) Incurred (NY)'!I23/'1) Claims Notified'!I23,"")</f>
        <v>79872.973188405798</v>
      </c>
      <c r="J47" s="120">
        <f t="shared" si="13"/>
        <v>2015</v>
      </c>
      <c r="K47" s="9">
        <f>IFERROR('6) Incurred (NY)'!D23/('1) Claims Notified'!D23-'2) Nil Settled (NY)'!D23),"")</f>
        <v>12209.09236453202</v>
      </c>
      <c r="L47" s="8">
        <f>IFERROR('6) Incurred (NY)'!E23/('1) Claims Notified'!E23-'2) Nil Settled (NY)'!E23),"")</f>
        <v>31414.817808219177</v>
      </c>
      <c r="M47" s="8">
        <f>IFERROR('6) Incurred (NY)'!F23/('1) Claims Notified'!F23-'2) Nil Settled (NY)'!F23),"")</f>
        <v>42841.52</v>
      </c>
      <c r="N47" s="8">
        <f>IFERROR('6) Incurred (NY)'!G23/('1) Claims Notified'!G23-'2) Nil Settled (NY)'!G23),"")</f>
        <v>28176.671171171172</v>
      </c>
      <c r="O47" s="10">
        <f>IFERROR('6) Incurred (NY)'!I23/('1) Claims Notified'!I23-'2) Nil Settled (NY)'!I23),"")</f>
        <v>105832.64810369659</v>
      </c>
      <c r="R47" s="120">
        <f t="shared" si="14"/>
        <v>2015</v>
      </c>
      <c r="S47" s="131">
        <f>IFERROR('2) Nil Settled (NY)'!D23/'1) Claims Notified'!D23,"")</f>
        <v>0.23251417769376181</v>
      </c>
      <c r="T47" s="132">
        <f>IFERROR('2) Nil Settled (NY)'!E23/'1) Claims Notified'!E23,"")</f>
        <v>0.35168738898756663</v>
      </c>
      <c r="U47" s="132">
        <f>IFERROR('2) Nil Settled (NY)'!F23/'1) Claims Notified'!F23,"")</f>
        <v>0.41002949852507375</v>
      </c>
      <c r="V47" s="132">
        <f>IFERROR('2) Nil Settled (NY)'!G23/'1) Claims Notified'!G23,"")</f>
        <v>0.28502415458937197</v>
      </c>
      <c r="W47" s="133">
        <f>IFERROR('2) Nil Settled (NY)'!I23/'1) Claims Notified'!I23,"")</f>
        <v>0.24528985507246376</v>
      </c>
      <c r="Z47" s="120">
        <f t="shared" si="15"/>
        <v>2015</v>
      </c>
      <c r="AA47" s="131">
        <f>1-IFERROR(SUM('2) Nil Settled (NY)'!D23,'4) Settled At Cost (NY)'!D23)/'1) Claims Notified'!D23,"")</f>
        <v>0.41871455576559546</v>
      </c>
      <c r="AB47" s="132">
        <f>1-IFERROR(SUM('2) Nil Settled (NY)'!E23,'4) Settled At Cost (NY)'!E23)/'1) Claims Notified'!E23,"")</f>
        <v>0.36500888099467144</v>
      </c>
      <c r="AC47" s="132">
        <f>1-IFERROR(SUM('2) Nil Settled (NY)'!F23,'4) Settled At Cost (NY)'!F23)/'1) Claims Notified'!F23,"")</f>
        <v>0.27433628318584069</v>
      </c>
      <c r="AD47" s="132">
        <f>1-IFERROR(SUM('2) Nil Settled (NY)'!G23,'4) Settled At Cost (NY)'!G23)/'1) Claims Notified'!G23,"")</f>
        <v>0.40901771336553949</v>
      </c>
      <c r="AE47" s="133">
        <f>1-IFERROR(SUM('2) Nil Settled (NY)'!I23,'4) Settled At Cost (NY)'!I23)/'1) Claims Notified'!I23,"")</f>
        <v>0.40760869565217395</v>
      </c>
      <c r="AH47" s="120">
        <f t="shared" si="16"/>
        <v>2015</v>
      </c>
      <c r="AI47" s="131">
        <f>IFERROR('4) Settled At Cost (NY)'!D23/'1) Claims Notified'!D23,"")</f>
        <v>0.34877126654064272</v>
      </c>
      <c r="AJ47" s="132">
        <f>IFERROR('4) Settled At Cost (NY)'!E23/'1) Claims Notified'!E23,"")</f>
        <v>0.28330373001776199</v>
      </c>
      <c r="AK47" s="132">
        <f>IFERROR('4) Settled At Cost (NY)'!F23/'1) Claims Notified'!F23,"")</f>
        <v>0.31563421828908556</v>
      </c>
      <c r="AL47" s="132">
        <f>IFERROR('4) Settled At Cost (NY)'!G23/'1) Claims Notified'!G23,"")</f>
        <v>0.30595813204508859</v>
      </c>
      <c r="AM47" s="133">
        <f>IFERROR('4) Settled At Cost (NY)'!I23/'1) Claims Notified'!I23,"")</f>
        <v>0.34710144927536229</v>
      </c>
      <c r="AN47" s="153"/>
      <c r="AO47" s="134"/>
      <c r="AP47" s="134"/>
      <c r="AQ47" s="134"/>
      <c r="AR47" s="134"/>
      <c r="AS47" s="134"/>
    </row>
    <row r="48" spans="2:45" x14ac:dyDescent="0.2">
      <c r="B48" s="120">
        <f t="shared" ref="B48:B49" si="17">B47+1</f>
        <v>2016</v>
      </c>
      <c r="C48" s="9">
        <f>IFERROR('6) Incurred (NY)'!D24/'1) Claims Notified'!D24,"")</f>
        <v>10870.593383137673</v>
      </c>
      <c r="D48" s="8">
        <f>IFERROR('6) Incurred (NY)'!E24/'1) Claims Notified'!E24,"")</f>
        <v>23642.507736943906</v>
      </c>
      <c r="E48" s="8">
        <f>IFERROR('6) Incurred (NY)'!F24/'1) Claims Notified'!F24,"")</f>
        <v>55775.989399293285</v>
      </c>
      <c r="F48" s="8">
        <f>IFERROR('6) Incurred (NY)'!G24/'1) Claims Notified'!G24,"")</f>
        <v>25065.615384615383</v>
      </c>
      <c r="G48" s="10">
        <f>IFERROR('6) Incurred (NY)'!I24/'1) Claims Notified'!I24,"")</f>
        <v>92550.409177820271</v>
      </c>
      <c r="J48" s="120">
        <f t="shared" si="13"/>
        <v>2016</v>
      </c>
      <c r="K48" s="9">
        <f>IFERROR('6) Incurred (NY)'!D24/('1) Claims Notified'!D24-'2) Nil Settled (NY)'!D24),"")</f>
        <v>13562.910785619175</v>
      </c>
      <c r="L48" s="8">
        <f>IFERROR('6) Incurred (NY)'!E24/('1) Claims Notified'!E24-'2) Nil Settled (NY)'!E24),"")</f>
        <v>30750.129559748428</v>
      </c>
      <c r="M48" s="8">
        <f>IFERROR('6) Incurred (NY)'!F24/('1) Claims Notified'!F24-'2) Nil Settled (NY)'!F24),"")</f>
        <v>72740.115207373266</v>
      </c>
      <c r="N48" s="8">
        <f>IFERROR('6) Incurred (NY)'!G24/('1) Claims Notified'!G24-'2) Nil Settled (NY)'!G24),"")</f>
        <v>32010.748110831235</v>
      </c>
      <c r="O48" s="10">
        <f>IFERROR('6) Incurred (NY)'!I24/('1) Claims Notified'!I24-'2) Nil Settled (NY)'!I24),"")</f>
        <v>111426.94290976059</v>
      </c>
      <c r="R48" s="120">
        <f t="shared" si="14"/>
        <v>2016</v>
      </c>
      <c r="S48" s="131">
        <f>IFERROR('2) Nil Settled (NY)'!D24/'1) Claims Notified'!D24,"")</f>
        <v>0.19850586979722518</v>
      </c>
      <c r="T48" s="132">
        <f>IFERROR('2) Nil Settled (NY)'!E24/'1) Claims Notified'!E24,"")</f>
        <v>0.2311411992263056</v>
      </c>
      <c r="U48" s="132">
        <f>IFERROR('2) Nil Settled (NY)'!F24/'1) Claims Notified'!F24,"")</f>
        <v>0.2332155477031802</v>
      </c>
      <c r="V48" s="132">
        <f>IFERROR('2) Nil Settled (NY)'!G24/'1) Claims Notified'!G24,"")</f>
        <v>0.21696252465483234</v>
      </c>
      <c r="W48" s="133">
        <f>IFERROR('2) Nil Settled (NY)'!I24/'1) Claims Notified'!I24,"")</f>
        <v>0.16940726577437859</v>
      </c>
      <c r="Z48" s="120">
        <f t="shared" si="15"/>
        <v>2016</v>
      </c>
      <c r="AA48" s="131">
        <f>1-IFERROR(SUM('2) Nil Settled (NY)'!D24,'4) Settled At Cost (NY)'!D24)/'1) Claims Notified'!D24,"")</f>
        <v>0.63073639274279614</v>
      </c>
      <c r="AB48" s="132">
        <f>1-IFERROR(SUM('2) Nil Settled (NY)'!E24,'4) Settled At Cost (NY)'!E24)/'1) Claims Notified'!E24,"")</f>
        <v>0.66924564796905228</v>
      </c>
      <c r="AC48" s="132">
        <f>1-IFERROR(SUM('2) Nil Settled (NY)'!F24,'4) Settled At Cost (NY)'!F24)/'1) Claims Notified'!F24,"")</f>
        <v>0.63957597173144876</v>
      </c>
      <c r="AD48" s="132">
        <f>1-IFERROR(SUM('2) Nil Settled (NY)'!G24,'4) Settled At Cost (NY)'!G24)/'1) Claims Notified'!G24,"")</f>
        <v>0.64694280078895461</v>
      </c>
      <c r="AE48" s="133">
        <f>1-IFERROR(SUM('2) Nil Settled (NY)'!I24,'4) Settled At Cost (NY)'!I24)/'1) Claims Notified'!I24,"")</f>
        <v>0.67036328871892925</v>
      </c>
      <c r="AH48" s="120">
        <f t="shared" si="16"/>
        <v>2016</v>
      </c>
      <c r="AI48" s="131">
        <f>IFERROR('4) Settled At Cost (NY)'!D24/'1) Claims Notified'!D24,"")</f>
        <v>0.17075773745997866</v>
      </c>
      <c r="AJ48" s="132">
        <f>IFERROR('4) Settled At Cost (NY)'!E24/'1) Claims Notified'!E24,"")</f>
        <v>9.9613152804642169E-2</v>
      </c>
      <c r="AK48" s="132">
        <f>IFERROR('4) Settled At Cost (NY)'!F24/'1) Claims Notified'!F24,"")</f>
        <v>0.12720848056537101</v>
      </c>
      <c r="AL48" s="132">
        <f>IFERROR('4) Settled At Cost (NY)'!G24/'1) Claims Notified'!G24,"")</f>
        <v>0.13609467455621302</v>
      </c>
      <c r="AM48" s="133">
        <f>IFERROR('4) Settled At Cost (NY)'!I24/'1) Claims Notified'!I24,"")</f>
        <v>0.16022944550669216</v>
      </c>
      <c r="AN48" s="153"/>
      <c r="AO48" s="134"/>
      <c r="AP48" s="134"/>
      <c r="AQ48" s="134"/>
      <c r="AR48" s="134"/>
      <c r="AS48" s="134"/>
    </row>
    <row r="49" spans="2:45" x14ac:dyDescent="0.2">
      <c r="B49" s="124">
        <f t="shared" si="17"/>
        <v>2017</v>
      </c>
      <c r="C49" s="11">
        <f>IFERROR('6) Incurred (NY)'!D25/'1) Claims Notified'!D25,"")</f>
        <v>14065.471008028546</v>
      </c>
      <c r="D49" s="12">
        <f>IFERROR('6) Incurred (NY)'!E25/'1) Claims Notified'!E25,"")</f>
        <v>28829.791748526524</v>
      </c>
      <c r="E49" s="12">
        <f>IFERROR('6) Incurred (NY)'!F25/'1) Claims Notified'!F25,"")</f>
        <v>82390.446043165473</v>
      </c>
      <c r="F49" s="12">
        <f>IFERROR('6) Incurred (NY)'!G25/'1) Claims Notified'!G25,"")</f>
        <v>26479.431865828094</v>
      </c>
      <c r="G49" s="13">
        <f>IFERROR('6) Incurred (NY)'!I25/'1) Claims Notified'!I25,"")</f>
        <v>103964.65495070725</v>
      </c>
      <c r="J49" s="124">
        <f t="shared" si="13"/>
        <v>2017</v>
      </c>
      <c r="K49" s="11">
        <f>IFERROR('6) Incurred (NY)'!D25/('1) Claims Notified'!D25-'2) Nil Settled (NY)'!D25),"")</f>
        <v>14846.886064030132</v>
      </c>
      <c r="L49" s="12">
        <f>IFERROR('6) Incurred (NY)'!E25/('1) Claims Notified'!E25-'2) Nil Settled (NY)'!E25),"")</f>
        <v>31523.875402792695</v>
      </c>
      <c r="M49" s="12">
        <f>IFERROR('6) Incurred (NY)'!F25/('1) Claims Notified'!F25-'2) Nil Settled (NY)'!F25),"")</f>
        <v>89122.739299610897</v>
      </c>
      <c r="N49" s="12">
        <f>IFERROR('6) Incurred (NY)'!G25/('1) Claims Notified'!G25-'2) Nil Settled (NY)'!G25),"")</f>
        <v>28837.189497716896</v>
      </c>
      <c r="O49" s="13">
        <f>IFERROR('6) Incurred (NY)'!I25/('1) Claims Notified'!I25-'2) Nil Settled (NY)'!I25),"")</f>
        <v>112291.45370370371</v>
      </c>
      <c r="R49" s="124">
        <f t="shared" si="14"/>
        <v>2017</v>
      </c>
      <c r="S49" s="135">
        <f>IFERROR('2) Nil Settled (NY)'!D25/'1) Claims Notified'!D25,"")</f>
        <v>5.2631578947368418E-2</v>
      </c>
      <c r="T49" s="136">
        <f>IFERROR('2) Nil Settled (NY)'!E25/'1) Claims Notified'!E25,"")</f>
        <v>8.5461689587426323E-2</v>
      </c>
      <c r="U49" s="136">
        <f>IFERROR('2) Nil Settled (NY)'!F25/'1) Claims Notified'!F25,"")</f>
        <v>7.5539568345323743E-2</v>
      </c>
      <c r="V49" s="136">
        <f>IFERROR('2) Nil Settled (NY)'!G25/'1) Claims Notified'!G25,"")</f>
        <v>8.1761006289308172E-2</v>
      </c>
      <c r="W49" s="137">
        <f>IFERROR('2) Nil Settled (NY)'!I25/'1) Claims Notified'!I25,"")</f>
        <v>7.4153450492927556E-2</v>
      </c>
      <c r="Z49" s="124">
        <f t="shared" si="15"/>
        <v>2017</v>
      </c>
      <c r="AA49" s="135">
        <f>1-IFERROR(SUM('2) Nil Settled (NY)'!D25,'4) Settled At Cost (NY)'!D25)/'1) Claims Notified'!D25,"")</f>
        <v>0.93309545049063336</v>
      </c>
      <c r="AB49" s="136">
        <f>1-IFERROR(SUM('2) Nil Settled (NY)'!E25,'4) Settled At Cost (NY)'!E25)/'1) Claims Notified'!E25,"")</f>
        <v>0.89194499017681728</v>
      </c>
      <c r="AC49" s="136">
        <f>1-IFERROR(SUM('2) Nil Settled (NY)'!F25,'4) Settled At Cost (NY)'!F25)/'1) Claims Notified'!F25,"")</f>
        <v>4.3165467625899234E-2</v>
      </c>
      <c r="AD49" s="136">
        <f>1-IFERROR(SUM('2) Nil Settled (NY)'!G25,'4) Settled At Cost (NY)'!G25)/'1) Claims Notified'!G25,"")</f>
        <v>0.89517819706498947</v>
      </c>
      <c r="AE49" s="137">
        <f>1-IFERROR(SUM('2) Nil Settled (NY)'!I25,'4) Settled At Cost (NY)'!I25)/'1) Claims Notified'!I25,"")</f>
        <v>0.90612944706386622</v>
      </c>
      <c r="AH49" s="124">
        <f t="shared" si="16"/>
        <v>2017</v>
      </c>
      <c r="AI49" s="135">
        <f>IFERROR('4) Settled At Cost (NY)'!D25/'1) Claims Notified'!D25,"")</f>
        <v>1.4272970561998216E-2</v>
      </c>
      <c r="AJ49" s="136">
        <f>IFERROR('4) Settled At Cost (NY)'!E25/'1) Claims Notified'!E25,"")</f>
        <v>2.2593320235756387E-2</v>
      </c>
      <c r="AK49" s="136">
        <f>IFERROR('4) Settled At Cost (NY)'!F25/'1) Claims Notified'!F25,"")</f>
        <v>0.88129496402877694</v>
      </c>
      <c r="AL49" s="136">
        <f>IFERROR('4) Settled At Cost (NY)'!G25/'1) Claims Notified'!G25,"")</f>
        <v>2.3060796645702306E-2</v>
      </c>
      <c r="AM49" s="137">
        <f>IFERROR('4) Settled At Cost (NY)'!I25/'1) Claims Notified'!I25,"")</f>
        <v>1.9717102443206173E-2</v>
      </c>
      <c r="AN49" s="153"/>
      <c r="AO49" s="134"/>
      <c r="AP49" s="134"/>
      <c r="AQ49" s="134"/>
      <c r="AR49" s="134"/>
      <c r="AS49" s="134"/>
    </row>
    <row r="50" spans="2:45" x14ac:dyDescent="0.2">
      <c r="B50" s="128"/>
      <c r="C50" s="8"/>
      <c r="D50" s="8"/>
      <c r="E50" s="8"/>
      <c r="F50" s="8"/>
      <c r="G50" s="8"/>
      <c r="H50" s="8"/>
      <c r="I50" s="8"/>
      <c r="J50" s="8"/>
      <c r="K50" s="8"/>
      <c r="L50" s="8"/>
      <c r="M50" s="8"/>
      <c r="N50" s="8"/>
      <c r="O50" s="8"/>
      <c r="R50" s="128"/>
      <c r="S50" s="132"/>
      <c r="T50" s="132"/>
      <c r="U50" s="132"/>
      <c r="V50" s="132"/>
      <c r="W50" s="132"/>
      <c r="Z50" s="128"/>
      <c r="AA50" s="132"/>
      <c r="AB50" s="132"/>
      <c r="AC50" s="132"/>
      <c r="AD50" s="132"/>
      <c r="AE50" s="132"/>
      <c r="AH50" s="128"/>
      <c r="AI50" s="132"/>
      <c r="AJ50" s="132"/>
      <c r="AK50" s="132"/>
      <c r="AL50" s="132"/>
      <c r="AM50" s="132"/>
      <c r="AN50" s="35"/>
      <c r="AO50" s="134"/>
      <c r="AP50" s="134"/>
      <c r="AQ50" s="134"/>
      <c r="AR50" s="134"/>
      <c r="AS50" s="134"/>
    </row>
    <row r="51" spans="2:45" x14ac:dyDescent="0.2">
      <c r="J51" s="129"/>
      <c r="K51" s="130"/>
      <c r="L51" s="130"/>
      <c r="M51" s="130"/>
      <c r="N51" s="130"/>
      <c r="O51" s="130"/>
      <c r="R51" s="128"/>
      <c r="S51" s="132"/>
      <c r="T51" s="132"/>
      <c r="U51" s="132"/>
      <c r="V51" s="132"/>
      <c r="W51" s="132"/>
      <c r="Z51" s="128"/>
      <c r="AA51" s="132"/>
      <c r="AB51" s="132"/>
      <c r="AC51" s="132"/>
      <c r="AD51" s="132"/>
      <c r="AE51" s="132"/>
      <c r="AH51" s="128"/>
      <c r="AI51" s="132"/>
      <c r="AJ51" s="132"/>
      <c r="AK51" s="132"/>
      <c r="AL51" s="132"/>
      <c r="AM51" s="132"/>
      <c r="AN51" s="35"/>
      <c r="AO51" s="134"/>
      <c r="AP51" s="134"/>
      <c r="AQ51" s="134"/>
      <c r="AR51" s="134"/>
      <c r="AS51" s="134"/>
    </row>
    <row r="52" spans="2:45" x14ac:dyDescent="0.2">
      <c r="J52" s="129"/>
      <c r="K52" s="35"/>
      <c r="L52" s="35"/>
      <c r="M52" s="35"/>
      <c r="N52" s="35"/>
      <c r="O52" s="35"/>
      <c r="R52" s="128"/>
      <c r="S52" s="132"/>
      <c r="T52" s="132"/>
      <c r="U52" s="132"/>
      <c r="V52" s="132"/>
      <c r="W52" s="132"/>
      <c r="Z52" s="128"/>
      <c r="AA52" s="132"/>
      <c r="AB52" s="132"/>
      <c r="AC52" s="132"/>
      <c r="AD52" s="132"/>
      <c r="AE52" s="132"/>
      <c r="AH52" s="128"/>
      <c r="AI52" s="132"/>
      <c r="AJ52" s="132"/>
      <c r="AK52" s="132"/>
      <c r="AL52" s="132"/>
      <c r="AM52" s="132"/>
      <c r="AN52" s="35"/>
      <c r="AO52" s="134"/>
      <c r="AP52" s="134"/>
      <c r="AQ52" s="134"/>
      <c r="AR52" s="134"/>
      <c r="AS52" s="134"/>
    </row>
    <row r="53" spans="2:45" x14ac:dyDescent="0.2">
      <c r="B53" s="184" t="s">
        <v>95</v>
      </c>
      <c r="C53" s="185"/>
      <c r="D53" s="185"/>
      <c r="E53" s="185"/>
      <c r="F53" s="185"/>
      <c r="G53" s="186"/>
      <c r="J53" s="184" t="s">
        <v>96</v>
      </c>
      <c r="K53" s="185"/>
      <c r="L53" s="185"/>
      <c r="M53" s="185"/>
      <c r="N53" s="185"/>
      <c r="O53" s="186"/>
      <c r="R53" s="128"/>
      <c r="S53" s="132"/>
      <c r="T53" s="132"/>
      <c r="U53" s="132"/>
      <c r="V53" s="132"/>
      <c r="W53" s="132"/>
      <c r="Z53" s="128"/>
      <c r="AA53" s="132"/>
      <c r="AB53" s="132"/>
      <c r="AC53" s="132"/>
      <c r="AD53" s="132"/>
      <c r="AE53" s="132"/>
      <c r="AH53" s="128"/>
      <c r="AI53" s="132"/>
      <c r="AJ53" s="132"/>
      <c r="AK53" s="132"/>
      <c r="AL53" s="132"/>
      <c r="AM53" s="132"/>
      <c r="AN53" s="35"/>
      <c r="AO53" s="134"/>
      <c r="AP53" s="134"/>
      <c r="AQ53" s="134"/>
      <c r="AR53" s="134"/>
      <c r="AS53" s="134"/>
    </row>
    <row r="54" spans="2:45" ht="38.25" x14ac:dyDescent="0.2">
      <c r="B54" s="52" t="s">
        <v>0</v>
      </c>
      <c r="C54" s="108" t="s">
        <v>31</v>
      </c>
      <c r="D54" s="108" t="s">
        <v>2</v>
      </c>
      <c r="E54" s="108" t="s">
        <v>3</v>
      </c>
      <c r="F54" s="108" t="s">
        <v>7</v>
      </c>
      <c r="G54" s="119" t="s">
        <v>4</v>
      </c>
      <c r="J54" s="52" t="s">
        <v>0</v>
      </c>
      <c r="K54" s="108" t="s">
        <v>31</v>
      </c>
      <c r="L54" s="108" t="s">
        <v>2</v>
      </c>
      <c r="M54" s="108" t="s">
        <v>3</v>
      </c>
      <c r="N54" s="108" t="s">
        <v>7</v>
      </c>
      <c r="O54" s="119" t="s">
        <v>4</v>
      </c>
      <c r="R54" s="128"/>
      <c r="S54" s="132"/>
      <c r="T54" s="132"/>
      <c r="U54" s="132"/>
      <c r="V54" s="132"/>
      <c r="W54" s="132"/>
      <c r="Z54" s="128"/>
      <c r="AA54" s="132"/>
      <c r="AB54" s="132"/>
      <c r="AC54" s="132"/>
      <c r="AD54" s="132"/>
      <c r="AE54" s="132"/>
      <c r="AH54" s="128"/>
      <c r="AI54" s="132"/>
      <c r="AJ54" s="132"/>
      <c r="AK54" s="132"/>
      <c r="AL54" s="132"/>
      <c r="AM54" s="132"/>
      <c r="AN54" s="35"/>
      <c r="AO54" s="134"/>
      <c r="AP54" s="134"/>
      <c r="AQ54" s="134"/>
      <c r="AR54" s="134"/>
      <c r="AS54" s="134"/>
    </row>
    <row r="55" spans="2:45" x14ac:dyDescent="0.2">
      <c r="B55" s="120">
        <f>$B$5</f>
        <v>1998</v>
      </c>
      <c r="C55" s="9">
        <f>IFERROR('7) Paid on Settled (NY)'!D6/SUM('4) Settled At Cost (NY)'!D6,'2) Nil Settled (NY)'!D6),"")</f>
        <v>18065.234042553191</v>
      </c>
      <c r="D55" s="8">
        <f>IFERROR('7) Paid on Settled (NY)'!E6/SUM('4) Settled At Cost (NY)'!E6,'2) Nil Settled (NY)'!E6),"")</f>
        <v>14640.043149946063</v>
      </c>
      <c r="E55" s="8">
        <f>IFERROR('7) Paid on Settled (NY)'!F6/SUM('4) Settled At Cost (NY)'!F6,'2) Nil Settled (NY)'!F6),"")</f>
        <v>20076.939999999999</v>
      </c>
      <c r="F55" s="8">
        <f>IFERROR('7) Paid on Settled (NY)'!G6/SUM('4) Settled At Cost (NY)'!G6,'2) Nil Settled (NY)'!G6),"")</f>
        <v>15383.428571428571</v>
      </c>
      <c r="G55" s="10">
        <f>IFERROR('7) Paid on Settled (NY)'!I6/SUM('4) Settled At Cost (NY)'!I6,'2) Nil Settled (NY)'!I6),"")</f>
        <v>47466.375426621162</v>
      </c>
      <c r="J55" s="120">
        <f>$B$5</f>
        <v>1998</v>
      </c>
      <c r="K55" s="9">
        <f>IFERROR('7) Paid on Settled (NY)'!D6/'4) Settled At Cost (NY)'!D6,"")</f>
        <v>19745.720930232557</v>
      </c>
      <c r="L55" s="8">
        <f>IFERROR('7) Paid on Settled (NY)'!E6/'4) Settled At Cost (NY)'!E6,"")</f>
        <v>22506.334991708125</v>
      </c>
      <c r="M55" s="8">
        <f>IFERROR('7) Paid on Settled (NY)'!F6/'4) Settled At Cost (NY)'!F6,"")</f>
        <v>25739.666666666668</v>
      </c>
      <c r="N55" s="8">
        <f>IFERROR('7) Paid on Settled (NY)'!G6/'4) Settled At Cost (NY)'!G6,"")</f>
        <v>17947.333333333332</v>
      </c>
      <c r="O55" s="10">
        <f>IFERROR('7) Paid on Settled (NY)'!I6/'4) Settled At Cost (NY)'!I6,"")</f>
        <v>62788.47855530474</v>
      </c>
      <c r="R55" s="128"/>
      <c r="S55" s="132"/>
      <c r="T55" s="132"/>
      <c r="U55" s="132"/>
      <c r="V55" s="132"/>
      <c r="W55" s="132"/>
      <c r="Z55" s="128"/>
      <c r="AA55" s="132"/>
      <c r="AB55" s="132"/>
      <c r="AC55" s="132"/>
      <c r="AD55" s="132"/>
      <c r="AE55" s="132"/>
      <c r="AH55" s="128"/>
      <c r="AI55" s="132"/>
      <c r="AJ55" s="132"/>
      <c r="AK55" s="132"/>
      <c r="AL55" s="132"/>
      <c r="AM55" s="132"/>
      <c r="AN55" s="35"/>
      <c r="AO55" s="134"/>
      <c r="AP55" s="134"/>
      <c r="AQ55" s="134"/>
      <c r="AR55" s="134"/>
      <c r="AS55" s="134"/>
    </row>
    <row r="56" spans="2:45" x14ac:dyDescent="0.2">
      <c r="B56" s="120">
        <f t="shared" ref="B56:B74" si="18">B55+1</f>
        <v>1999</v>
      </c>
      <c r="C56" s="9">
        <f>IFERROR('7) Paid on Settled (NY)'!D7/SUM('4) Settled At Cost (NY)'!D7,'2) Nil Settled (NY)'!D7),"")</f>
        <v>11365.866666666667</v>
      </c>
      <c r="D56" s="8">
        <f>IFERROR('7) Paid on Settled (NY)'!E7/SUM('4) Settled At Cost (NY)'!E7,'2) Nil Settled (NY)'!E7),"")</f>
        <v>11191.633333333333</v>
      </c>
      <c r="E56" s="8">
        <f>IFERROR('7) Paid on Settled (NY)'!F7/SUM('4) Settled At Cost (NY)'!F7,'2) Nil Settled (NY)'!F7),"")</f>
        <v>24148.54</v>
      </c>
      <c r="F56" s="8">
        <f>IFERROR('7) Paid on Settled (NY)'!G7/SUM('4) Settled At Cost (NY)'!G7,'2) Nil Settled (NY)'!G7),"")</f>
        <v>17318.349999999999</v>
      </c>
      <c r="G56" s="10">
        <f>IFERROR('7) Paid on Settled (NY)'!I7/SUM('4) Settled At Cost (NY)'!I7,'2) Nil Settled (NY)'!I7),"")</f>
        <v>43324.990691489358</v>
      </c>
      <c r="J56" s="120">
        <f t="shared" ref="J56:J74" si="19">J55+1</f>
        <v>1999</v>
      </c>
      <c r="K56" s="9">
        <f>IFERROR('7) Paid on Settled (NY)'!D7/'4) Settled At Cost (NY)'!D7,"")</f>
        <v>13459.578947368422</v>
      </c>
      <c r="L56" s="8">
        <f>IFERROR('7) Paid on Settled (NY)'!E7/'4) Settled At Cost (NY)'!E7,"")</f>
        <v>18447.747252747253</v>
      </c>
      <c r="M56" s="8">
        <f>IFERROR('7) Paid on Settled (NY)'!F7/'4) Settled At Cost (NY)'!F7,"")</f>
        <v>28079.697674418603</v>
      </c>
      <c r="N56" s="8">
        <f>IFERROR('7) Paid on Settled (NY)'!G7/'4) Settled At Cost (NY)'!G7,"")</f>
        <v>19242.611111111109</v>
      </c>
      <c r="O56" s="10">
        <f>IFERROR('7) Paid on Settled (NY)'!I7/'4) Settled At Cost (NY)'!I7,"")</f>
        <v>58703.410810810812</v>
      </c>
      <c r="R56" s="128"/>
      <c r="S56" s="132"/>
      <c r="T56" s="132"/>
      <c r="U56" s="132"/>
      <c r="V56" s="132"/>
      <c r="W56" s="132"/>
      <c r="Z56" s="128"/>
      <c r="AA56" s="132"/>
      <c r="AB56" s="132"/>
      <c r="AC56" s="132"/>
      <c r="AD56" s="132"/>
      <c r="AE56" s="132"/>
      <c r="AH56" s="128"/>
      <c r="AI56" s="132"/>
      <c r="AJ56" s="132"/>
      <c r="AK56" s="132"/>
      <c r="AL56" s="132"/>
      <c r="AM56" s="132"/>
      <c r="AN56" s="35"/>
      <c r="AO56" s="134"/>
      <c r="AP56" s="134"/>
      <c r="AQ56" s="134"/>
      <c r="AR56" s="134"/>
      <c r="AS56" s="134"/>
    </row>
    <row r="57" spans="2:45" x14ac:dyDescent="0.2">
      <c r="B57" s="120">
        <f t="shared" si="18"/>
        <v>2000</v>
      </c>
      <c r="C57" s="9">
        <f>IFERROR('7) Paid on Settled (NY)'!D8/SUM('4) Settled At Cost (NY)'!D8,'2) Nil Settled (NY)'!D8),"")</f>
        <v>14731.513888888889</v>
      </c>
      <c r="D57" s="8">
        <f>IFERROR('7) Paid on Settled (NY)'!E8/SUM('4) Settled At Cost (NY)'!E8,'2) Nil Settled (NY)'!E8),"")</f>
        <v>11551.741315594974</v>
      </c>
      <c r="E57" s="8">
        <f>IFERROR('7) Paid on Settled (NY)'!F8/SUM('4) Settled At Cost (NY)'!F8,'2) Nil Settled (NY)'!F8),"")</f>
        <v>30582.67924528302</v>
      </c>
      <c r="F57" s="8">
        <f>IFERROR('7) Paid on Settled (NY)'!G8/SUM('4) Settled At Cost (NY)'!G8,'2) Nil Settled (NY)'!G8),"")</f>
        <v>12775.685185185184</v>
      </c>
      <c r="G57" s="10">
        <f>IFERROR('7) Paid on Settled (NY)'!I8/SUM('4) Settled At Cost (NY)'!I8,'2) Nil Settled (NY)'!I8),"")</f>
        <v>52584.672189349112</v>
      </c>
      <c r="J57" s="120">
        <f t="shared" si="19"/>
        <v>2000</v>
      </c>
      <c r="K57" s="9">
        <f>IFERROR('7) Paid on Settled (NY)'!D8/'4) Settled At Cost (NY)'!D8,"")</f>
        <v>18940.517857142859</v>
      </c>
      <c r="L57" s="8">
        <f>IFERROR('7) Paid on Settled (NY)'!E8/'4) Settled At Cost (NY)'!E8,"")</f>
        <v>19463.892901618929</v>
      </c>
      <c r="M57" s="8">
        <f>IFERROR('7) Paid on Settled (NY)'!F8/'4) Settled At Cost (NY)'!F8,"")</f>
        <v>36838.227272727272</v>
      </c>
      <c r="N57" s="8">
        <f>IFERROR('7) Paid on Settled (NY)'!G8/'4) Settled At Cost (NY)'!G8,"")</f>
        <v>16826.512195121952</v>
      </c>
      <c r="O57" s="10">
        <f>IFERROR('7) Paid on Settled (NY)'!I8/'4) Settled At Cost (NY)'!I8,"")</f>
        <v>70980.907348242807</v>
      </c>
      <c r="R57" s="128"/>
      <c r="S57" s="132"/>
      <c r="T57" s="132"/>
      <c r="U57" s="132"/>
      <c r="V57" s="132"/>
      <c r="W57" s="132"/>
      <c r="Z57" s="128"/>
      <c r="AA57" s="132"/>
      <c r="AB57" s="132"/>
      <c r="AC57" s="132"/>
      <c r="AD57" s="132"/>
      <c r="AE57" s="132"/>
      <c r="AH57" s="128"/>
      <c r="AI57" s="132"/>
      <c r="AJ57" s="132"/>
      <c r="AK57" s="132"/>
      <c r="AL57" s="132"/>
      <c r="AM57" s="132"/>
      <c r="AN57" s="35"/>
      <c r="AO57" s="134"/>
      <c r="AP57" s="134"/>
      <c r="AQ57" s="134"/>
      <c r="AR57" s="134"/>
      <c r="AS57" s="134"/>
    </row>
    <row r="58" spans="2:45" x14ac:dyDescent="0.2">
      <c r="B58" s="120">
        <f t="shared" si="18"/>
        <v>2001</v>
      </c>
      <c r="C58" s="9">
        <f>IFERROR('7) Paid on Settled (NY)'!D9/SUM('4) Settled At Cost (NY)'!D9,'2) Nil Settled (NY)'!D9),"")</f>
        <v>10459.804123711339</v>
      </c>
      <c r="D58" s="8">
        <f>IFERROR('7) Paid on Settled (NY)'!E9/SUM('4) Settled At Cost (NY)'!E9,'2) Nil Settled (NY)'!E9),"")</f>
        <v>12627.352122986822</v>
      </c>
      <c r="E58" s="8">
        <f>IFERROR('7) Paid on Settled (NY)'!F9/SUM('4) Settled At Cost (NY)'!F9,'2) Nil Settled (NY)'!F9),"")</f>
        <v>27664.564516129034</v>
      </c>
      <c r="F58" s="8">
        <f>IFERROR('7) Paid on Settled (NY)'!G9/SUM('4) Settled At Cost (NY)'!G9,'2) Nil Settled (NY)'!G9),"")</f>
        <v>18089.773195876289</v>
      </c>
      <c r="G58" s="10">
        <f>IFERROR('7) Paid on Settled (NY)'!I9/SUM('4) Settled At Cost (NY)'!I9,'2) Nil Settled (NY)'!I9),"")</f>
        <v>57226.189732142855</v>
      </c>
      <c r="J58" s="120">
        <f t="shared" si="19"/>
        <v>2001</v>
      </c>
      <c r="K58" s="9">
        <f>IFERROR('7) Paid on Settled (NY)'!D9/'4) Settled At Cost (NY)'!D9,"")</f>
        <v>12682.512500000001</v>
      </c>
      <c r="L58" s="8">
        <f>IFERROR('7) Paid on Settled (NY)'!E9/'4) Settled At Cost (NY)'!E9,"")</f>
        <v>21009.699147381241</v>
      </c>
      <c r="M58" s="8">
        <f>IFERROR('7) Paid on Settled (NY)'!F9/'4) Settled At Cost (NY)'!F9,"")</f>
        <v>32984.673076923078</v>
      </c>
      <c r="N58" s="8">
        <f>IFERROR('7) Paid on Settled (NY)'!G9/'4) Settled At Cost (NY)'!G9,"")</f>
        <v>21933.85</v>
      </c>
      <c r="O58" s="10">
        <f>IFERROR('7) Paid on Settled (NY)'!I9/'4) Settled At Cost (NY)'!I9,"")</f>
        <v>74635.612809315862</v>
      </c>
      <c r="R58" s="128"/>
      <c r="S58" s="132"/>
      <c r="T58" s="132"/>
      <c r="U58" s="132"/>
      <c r="V58" s="132"/>
      <c r="W58" s="132"/>
      <c r="Z58" s="128"/>
      <c r="AA58" s="132"/>
      <c r="AB58" s="132"/>
      <c r="AC58" s="132"/>
      <c r="AD58" s="132"/>
      <c r="AE58" s="132"/>
      <c r="AH58" s="128"/>
      <c r="AI58" s="132"/>
      <c r="AJ58" s="132"/>
      <c r="AK58" s="132"/>
      <c r="AL58" s="132"/>
      <c r="AM58" s="132"/>
      <c r="AN58" s="35"/>
      <c r="AO58" s="134"/>
      <c r="AP58" s="134"/>
      <c r="AQ58" s="134"/>
      <c r="AR58" s="134"/>
      <c r="AS58" s="134"/>
    </row>
    <row r="59" spans="2:45" x14ac:dyDescent="0.2">
      <c r="B59" s="120">
        <f t="shared" si="18"/>
        <v>2002</v>
      </c>
      <c r="C59" s="9">
        <f>IFERROR('7) Paid on Settled (NY)'!D10/SUM('4) Settled At Cost (NY)'!D10,'2) Nil Settled (NY)'!D10),"")</f>
        <v>9256.6554621848736</v>
      </c>
      <c r="D59" s="8">
        <f>IFERROR('7) Paid on Settled (NY)'!E10/SUM('4) Settled At Cost (NY)'!E10,'2) Nil Settled (NY)'!E10),"")</f>
        <v>12596.239778239778</v>
      </c>
      <c r="E59" s="8">
        <f>IFERROR('7) Paid on Settled (NY)'!F10/SUM('4) Settled At Cost (NY)'!F10,'2) Nil Settled (NY)'!F10),"")</f>
        <v>25450.487499999999</v>
      </c>
      <c r="F59" s="8">
        <f>IFERROR('7) Paid on Settled (NY)'!G10/SUM('4) Settled At Cost (NY)'!G10,'2) Nil Settled (NY)'!G10),"")</f>
        <v>15490.247619047619</v>
      </c>
      <c r="G59" s="10">
        <f>IFERROR('7) Paid on Settled (NY)'!I10/SUM('4) Settled At Cost (NY)'!I10,'2) Nil Settled (NY)'!I10),"")</f>
        <v>55477.207525655642</v>
      </c>
      <c r="J59" s="120">
        <f t="shared" si="19"/>
        <v>2002</v>
      </c>
      <c r="K59" s="9">
        <f>IFERROR('7) Paid on Settled (NY)'!D10/'4) Settled At Cost (NY)'!D10,"")</f>
        <v>12376.876404494382</v>
      </c>
      <c r="L59" s="8">
        <f>IFERROR('7) Paid on Settled (NY)'!E10/'4) Settled At Cost (NY)'!E10,"")</f>
        <v>22274.968137254902</v>
      </c>
      <c r="M59" s="8">
        <f>IFERROR('7) Paid on Settled (NY)'!F10/'4) Settled At Cost (NY)'!F10,"")</f>
        <v>29941.75</v>
      </c>
      <c r="N59" s="8">
        <f>IFERROR('7) Paid on Settled (NY)'!G10/'4) Settled At Cost (NY)'!G10,"")</f>
        <v>18482.68181818182</v>
      </c>
      <c r="O59" s="10">
        <f>IFERROR('7) Paid on Settled (NY)'!I10/'4) Settled At Cost (NY)'!I10,"")</f>
        <v>76021.110937499994</v>
      </c>
      <c r="R59" s="128"/>
      <c r="S59" s="132"/>
      <c r="T59" s="132"/>
      <c r="U59" s="132"/>
      <c r="V59" s="132"/>
      <c r="W59" s="132"/>
      <c r="Z59" s="128"/>
      <c r="AA59" s="132"/>
      <c r="AB59" s="132"/>
      <c r="AC59" s="132"/>
      <c r="AD59" s="132"/>
      <c r="AE59" s="132"/>
      <c r="AH59" s="128"/>
      <c r="AI59" s="132"/>
      <c r="AJ59" s="132"/>
      <c r="AK59" s="132"/>
      <c r="AL59" s="132"/>
      <c r="AM59" s="132"/>
      <c r="AN59" s="35"/>
      <c r="AO59" s="134"/>
      <c r="AP59" s="134"/>
      <c r="AQ59" s="134"/>
      <c r="AR59" s="134"/>
      <c r="AS59" s="134"/>
    </row>
    <row r="60" spans="2:45" x14ac:dyDescent="0.2">
      <c r="B60" s="120">
        <f t="shared" si="18"/>
        <v>2003</v>
      </c>
      <c r="C60" s="9">
        <f>IFERROR('7) Paid on Settled (NY)'!D11/SUM('4) Settled At Cost (NY)'!D11,'2) Nil Settled (NY)'!D11),"")</f>
        <v>7932.687116564417</v>
      </c>
      <c r="D60" s="8">
        <f>IFERROR('7) Paid on Settled (NY)'!E11/SUM('4) Settled At Cost (NY)'!E11,'2) Nil Settled (NY)'!E11),"")</f>
        <v>11357.377855014896</v>
      </c>
      <c r="E60" s="8">
        <f>IFERROR('7) Paid on Settled (NY)'!F11/SUM('4) Settled At Cost (NY)'!F11,'2) Nil Settled (NY)'!F11),"")</f>
        <v>26300.15748031496</v>
      </c>
      <c r="F60" s="8">
        <f>IFERROR('7) Paid on Settled (NY)'!G11/SUM('4) Settled At Cost (NY)'!G11,'2) Nil Settled (NY)'!G11),"")</f>
        <v>14472.711974110032</v>
      </c>
      <c r="G60" s="10">
        <f>IFERROR('7) Paid on Settled (NY)'!I11/SUM('4) Settled At Cost (NY)'!I11,'2) Nil Settled (NY)'!I11),"")</f>
        <v>57335.515854601705</v>
      </c>
      <c r="J60" s="120">
        <f t="shared" si="19"/>
        <v>2003</v>
      </c>
      <c r="K60" s="9">
        <f>IFERROR('7) Paid on Settled (NY)'!D11/'4) Settled At Cost (NY)'!D11,"")</f>
        <v>11051.521367521367</v>
      </c>
      <c r="L60" s="8">
        <f>IFERROR('7) Paid on Settled (NY)'!E11/'4) Settled At Cost (NY)'!E11,"")</f>
        <v>20422.999107142856</v>
      </c>
      <c r="M60" s="8">
        <f>IFERROR('7) Paid on Settled (NY)'!F11/'4) Settled At Cost (NY)'!F11,"")</f>
        <v>40733.170731707316</v>
      </c>
      <c r="N60" s="8">
        <f>IFERROR('7) Paid on Settled (NY)'!G11/'4) Settled At Cost (NY)'!G11,"")</f>
        <v>18253.338775510205</v>
      </c>
      <c r="O60" s="10">
        <f>IFERROR('7) Paid on Settled (NY)'!I11/'4) Settled At Cost (NY)'!I11,"")</f>
        <v>76664.759048603926</v>
      </c>
      <c r="R60" s="128"/>
      <c r="S60" s="132"/>
      <c r="T60" s="132"/>
      <c r="U60" s="132"/>
      <c r="V60" s="132"/>
      <c r="W60" s="132"/>
      <c r="Z60" s="128"/>
      <c r="AA60" s="132"/>
      <c r="AB60" s="132"/>
      <c r="AC60" s="132"/>
      <c r="AD60" s="132"/>
      <c r="AE60" s="132"/>
      <c r="AH60" s="128"/>
      <c r="AI60" s="132"/>
      <c r="AJ60" s="132"/>
      <c r="AK60" s="132"/>
      <c r="AL60" s="132"/>
      <c r="AM60" s="132"/>
      <c r="AN60" s="35"/>
      <c r="AO60" s="134"/>
      <c r="AP60" s="134"/>
      <c r="AQ60" s="134"/>
      <c r="AR60" s="134"/>
      <c r="AS60" s="134"/>
    </row>
    <row r="61" spans="2:45" x14ac:dyDescent="0.2">
      <c r="B61" s="120">
        <f t="shared" si="18"/>
        <v>2004</v>
      </c>
      <c r="C61" s="9">
        <f>IFERROR('7) Paid on Settled (NY)'!D12/SUM('4) Settled At Cost (NY)'!D12,'2) Nil Settled (NY)'!D12),"")</f>
        <v>5093.2064777327932</v>
      </c>
      <c r="D61" s="8">
        <f>IFERROR('7) Paid on Settled (NY)'!E12/SUM('4) Settled At Cost (NY)'!E12,'2) Nil Settled (NY)'!E12),"")</f>
        <v>12920.348184818482</v>
      </c>
      <c r="E61" s="8">
        <f>IFERROR('7) Paid on Settled (NY)'!F12/SUM('4) Settled At Cost (NY)'!F12,'2) Nil Settled (NY)'!F12),"")</f>
        <v>34000.947368421053</v>
      </c>
      <c r="F61" s="8">
        <f>IFERROR('7) Paid on Settled (NY)'!G12/SUM('4) Settled At Cost (NY)'!G12,'2) Nil Settled (NY)'!G12),"")</f>
        <v>15657.850948509486</v>
      </c>
      <c r="G61" s="10">
        <f>IFERROR('7) Paid on Settled (NY)'!I12/SUM('4) Settled At Cost (NY)'!I12,'2) Nil Settled (NY)'!I12),"")</f>
        <v>54791.954892966358</v>
      </c>
      <c r="J61" s="120">
        <f t="shared" si="19"/>
        <v>2004</v>
      </c>
      <c r="K61" s="9">
        <f>IFERROR('7) Paid on Settled (NY)'!D12/'4) Settled At Cost (NY)'!D12,"")</f>
        <v>8676.0137931034478</v>
      </c>
      <c r="L61" s="8">
        <f>IFERROR('7) Paid on Settled (NY)'!E12/'4) Settled At Cost (NY)'!E12,"")</f>
        <v>22629.280346820808</v>
      </c>
      <c r="M61" s="8">
        <f>IFERROR('7) Paid on Settled (NY)'!F12/'4) Settled At Cost (NY)'!F12,"")</f>
        <v>44773.524752475249</v>
      </c>
      <c r="N61" s="8">
        <f>IFERROR('7) Paid on Settled (NY)'!G12/'4) Settled At Cost (NY)'!G12,"")</f>
        <v>20416.067137809187</v>
      </c>
      <c r="O61" s="10">
        <f>IFERROR('7) Paid on Settled (NY)'!I12/'4) Settled At Cost (NY)'!I12,"")</f>
        <v>73808.318228630276</v>
      </c>
      <c r="R61" s="128"/>
      <c r="S61" s="132"/>
      <c r="T61" s="132"/>
      <c r="U61" s="132"/>
      <c r="V61" s="132"/>
      <c r="W61" s="132"/>
      <c r="Z61" s="128"/>
      <c r="AA61" s="132"/>
      <c r="AB61" s="132"/>
      <c r="AC61" s="132"/>
      <c r="AD61" s="132"/>
      <c r="AE61" s="132"/>
      <c r="AH61" s="128"/>
      <c r="AI61" s="132"/>
      <c r="AJ61" s="132"/>
      <c r="AK61" s="132"/>
      <c r="AL61" s="132"/>
      <c r="AM61" s="132"/>
      <c r="AN61" s="35"/>
      <c r="AO61" s="134"/>
      <c r="AP61" s="134"/>
      <c r="AQ61" s="134"/>
      <c r="AR61" s="134"/>
      <c r="AS61" s="134"/>
    </row>
    <row r="62" spans="2:45" x14ac:dyDescent="0.2">
      <c r="B62" s="120">
        <f t="shared" si="18"/>
        <v>2005</v>
      </c>
      <c r="C62" s="9">
        <f>IFERROR('7) Paid on Settled (NY)'!D13/SUM('4) Settled At Cost (NY)'!D13,'2) Nil Settled (NY)'!D13),"")</f>
        <v>2161.9207048458152</v>
      </c>
      <c r="D62" s="8">
        <f>IFERROR('7) Paid on Settled (NY)'!E13/SUM('4) Settled At Cost (NY)'!E13,'2) Nil Settled (NY)'!E13),"")</f>
        <v>12605.440702781845</v>
      </c>
      <c r="E62" s="8">
        <f>IFERROR('7) Paid on Settled (NY)'!F13/SUM('4) Settled At Cost (NY)'!F13,'2) Nil Settled (NY)'!F13),"")</f>
        <v>24900.934640522875</v>
      </c>
      <c r="F62" s="8">
        <f>IFERROR('7) Paid on Settled (NY)'!G13/SUM('4) Settled At Cost (NY)'!G13,'2) Nil Settled (NY)'!G13),"")</f>
        <v>10401.710669077758</v>
      </c>
      <c r="G62" s="10">
        <f>IFERROR('7) Paid on Settled (NY)'!I13/SUM('4) Settled At Cost (NY)'!I13,'2) Nil Settled (NY)'!I13),"")</f>
        <v>61468.947004608293</v>
      </c>
      <c r="J62" s="120">
        <f t="shared" si="19"/>
        <v>2005</v>
      </c>
      <c r="K62" s="9">
        <f>IFERROR('7) Paid on Settled (NY)'!D13/'4) Settled At Cost (NY)'!D13,"")</f>
        <v>5576.772727272727</v>
      </c>
      <c r="L62" s="8">
        <f>IFERROR('7) Paid on Settled (NY)'!E13/'4) Settled At Cost (NY)'!E13,"")</f>
        <v>24252.157746478872</v>
      </c>
      <c r="M62" s="8">
        <f>IFERROR('7) Paid on Settled (NY)'!F13/'4) Settled At Cost (NY)'!F13,"")</f>
        <v>37351.401960784315</v>
      </c>
      <c r="N62" s="8">
        <f>IFERROR('7) Paid on Settled (NY)'!G13/'4) Settled At Cost (NY)'!G13,"")</f>
        <v>16672.886956521739</v>
      </c>
      <c r="O62" s="10">
        <f>IFERROR('7) Paid on Settled (NY)'!I13/'4) Settled At Cost (NY)'!I13,"")</f>
        <v>84422.541139240508</v>
      </c>
      <c r="R62" s="128"/>
      <c r="S62" s="132"/>
      <c r="T62" s="132"/>
      <c r="U62" s="132"/>
      <c r="V62" s="132"/>
      <c r="W62" s="132"/>
      <c r="Z62" s="128"/>
      <c r="AA62" s="132"/>
      <c r="AB62" s="132"/>
      <c r="AC62" s="132"/>
      <c r="AD62" s="132"/>
      <c r="AE62" s="132"/>
      <c r="AH62" s="128"/>
      <c r="AI62" s="132"/>
      <c r="AJ62" s="132"/>
      <c r="AK62" s="132"/>
      <c r="AL62" s="132"/>
      <c r="AM62" s="132"/>
      <c r="AN62" s="35"/>
      <c r="AO62" s="134"/>
      <c r="AP62" s="134"/>
      <c r="AQ62" s="134"/>
      <c r="AR62" s="134"/>
      <c r="AS62" s="134"/>
    </row>
    <row r="63" spans="2:45" x14ac:dyDescent="0.2">
      <c r="B63" s="120">
        <f t="shared" si="18"/>
        <v>2006</v>
      </c>
      <c r="C63" s="9">
        <f>IFERROR('7) Paid on Settled (NY)'!D14/SUM('4) Settled At Cost (NY)'!D14,'2) Nil Settled (NY)'!D14),"")</f>
        <v>4513.0240963855422</v>
      </c>
      <c r="D63" s="8">
        <f>IFERROR('7) Paid on Settled (NY)'!E14/SUM('4) Settled At Cost (NY)'!E14,'2) Nil Settled (NY)'!E14),"")</f>
        <v>16739.865607819182</v>
      </c>
      <c r="E63" s="8">
        <f>IFERROR('7) Paid on Settled (NY)'!F14/SUM('4) Settled At Cost (NY)'!F14,'2) Nil Settled (NY)'!F14),"")</f>
        <v>32045.5</v>
      </c>
      <c r="F63" s="8">
        <f>IFERROR('7) Paid on Settled (NY)'!G14/SUM('4) Settled At Cost (NY)'!G14,'2) Nil Settled (NY)'!G14),"")</f>
        <v>14223.900641025641</v>
      </c>
      <c r="G63" s="10">
        <f>IFERROR('7) Paid on Settled (NY)'!I14/SUM('4) Settled At Cost (NY)'!I14,'2) Nil Settled (NY)'!I14),"")</f>
        <v>65657.925407925402</v>
      </c>
      <c r="J63" s="120">
        <f t="shared" si="19"/>
        <v>2006</v>
      </c>
      <c r="K63" s="9">
        <f>IFERROR('7) Paid on Settled (NY)'!D14/'4) Settled At Cost (NY)'!D14,"")</f>
        <v>12083.258064516129</v>
      </c>
      <c r="L63" s="8">
        <f>IFERROR('7) Paid on Settled (NY)'!E14/'4) Settled At Cost (NY)'!E14,"")</f>
        <v>31139.954545454544</v>
      </c>
      <c r="M63" s="8">
        <f>IFERROR('7) Paid on Settled (NY)'!F14/'4) Settled At Cost (NY)'!F14,"")</f>
        <v>49196.612676056335</v>
      </c>
      <c r="N63" s="8">
        <f>IFERROR('7) Paid on Settled (NY)'!G14/'4) Settled At Cost (NY)'!G14,"")</f>
        <v>24586.465373961219</v>
      </c>
      <c r="O63" s="10">
        <f>IFERROR('7) Paid on Settled (NY)'!I14/'4) Settled At Cost (NY)'!I14,"")</f>
        <v>85549.734244495063</v>
      </c>
      <c r="R63" s="128"/>
      <c r="S63" s="132"/>
      <c r="T63" s="132"/>
      <c r="U63" s="132"/>
      <c r="V63" s="132"/>
      <c r="W63" s="132"/>
      <c r="Z63" s="128"/>
      <c r="AA63" s="132"/>
      <c r="AB63" s="132"/>
      <c r="AC63" s="132"/>
      <c r="AD63" s="132"/>
      <c r="AE63" s="132"/>
      <c r="AH63" s="128"/>
      <c r="AI63" s="132"/>
      <c r="AJ63" s="132"/>
      <c r="AK63" s="132"/>
      <c r="AL63" s="132"/>
      <c r="AM63" s="132"/>
      <c r="AN63" s="35"/>
      <c r="AO63" s="134"/>
      <c r="AP63" s="134"/>
      <c r="AQ63" s="134"/>
      <c r="AR63" s="134"/>
      <c r="AS63" s="134"/>
    </row>
    <row r="64" spans="2:45" x14ac:dyDescent="0.2">
      <c r="B64" s="120">
        <f t="shared" si="18"/>
        <v>2007</v>
      </c>
      <c r="C64" s="9">
        <f>IFERROR('7) Paid on Settled (NY)'!D15/SUM('4) Settled At Cost (NY)'!D15,'2) Nil Settled (NY)'!D15),"")</f>
        <v>1248.6969696969697</v>
      </c>
      <c r="D64" s="8">
        <f>IFERROR('7) Paid on Settled (NY)'!E15/SUM('4) Settled At Cost (NY)'!E15,'2) Nil Settled (NY)'!E15),"")</f>
        <v>14373.580976863754</v>
      </c>
      <c r="E64" s="8">
        <f>IFERROR('7) Paid on Settled (NY)'!F15/SUM('4) Settled At Cost (NY)'!F15,'2) Nil Settled (NY)'!F15),"")</f>
        <v>27547.415637860082</v>
      </c>
      <c r="F64" s="8">
        <f>IFERROR('7) Paid on Settled (NY)'!G15/SUM('4) Settled At Cost (NY)'!G15,'2) Nil Settled (NY)'!G15),"")</f>
        <v>17343.174013921114</v>
      </c>
      <c r="G64" s="10">
        <f>IFERROR('7) Paid on Settled (NY)'!I15/SUM('4) Settled At Cost (NY)'!I15,'2) Nil Settled (NY)'!I15),"")</f>
        <v>66459.087792207793</v>
      </c>
      <c r="J64" s="120">
        <f t="shared" si="19"/>
        <v>2007</v>
      </c>
      <c r="K64" s="9">
        <f>IFERROR('7) Paid on Settled (NY)'!D15/'4) Settled At Cost (NY)'!D15,"")</f>
        <v>6867.833333333333</v>
      </c>
      <c r="L64" s="8">
        <f>IFERROR('7) Paid on Settled (NY)'!E15/'4) Settled At Cost (NY)'!E15,"")</f>
        <v>25110.732035928144</v>
      </c>
      <c r="M64" s="8">
        <f>IFERROR('7) Paid on Settled (NY)'!F15/'4) Settled At Cost (NY)'!F15,"")</f>
        <v>41321.123456790127</v>
      </c>
      <c r="N64" s="8">
        <f>IFERROR('7) Paid on Settled (NY)'!G15/'4) Settled At Cost (NY)'!G15,"")</f>
        <v>27684.844444444443</v>
      </c>
      <c r="O64" s="10">
        <f>IFERROR('7) Paid on Settled (NY)'!I15/'4) Settled At Cost (NY)'!I15,"")</f>
        <v>89464.156643356648</v>
      </c>
      <c r="R64" s="128"/>
      <c r="S64" s="132"/>
      <c r="T64" s="132"/>
      <c r="U64" s="132"/>
      <c r="V64" s="132"/>
      <c r="W64" s="132"/>
      <c r="Z64" s="146"/>
      <c r="AA64" s="132"/>
      <c r="AB64" s="132"/>
      <c r="AC64" s="132"/>
      <c r="AD64" s="132"/>
      <c r="AE64" s="132"/>
      <c r="AH64" s="128"/>
      <c r="AI64" s="132"/>
      <c r="AJ64" s="132"/>
      <c r="AK64" s="132"/>
      <c r="AL64" s="132"/>
      <c r="AM64" s="132"/>
      <c r="AN64" s="35"/>
      <c r="AO64" s="134"/>
      <c r="AP64" s="134"/>
      <c r="AQ64" s="134"/>
      <c r="AR64" s="134"/>
      <c r="AS64" s="134"/>
    </row>
    <row r="65" spans="2:45" x14ac:dyDescent="0.2">
      <c r="B65" s="120">
        <f t="shared" si="18"/>
        <v>2008</v>
      </c>
      <c r="C65" s="9">
        <f>IFERROR('7) Paid on Settled (NY)'!D16/SUM('4) Settled At Cost (NY)'!D16,'2) Nil Settled (NY)'!D16),"")</f>
        <v>2777.2068965517242</v>
      </c>
      <c r="D65" s="8">
        <f>IFERROR('7) Paid on Settled (NY)'!E16/SUM('4) Settled At Cost (NY)'!E16,'2) Nil Settled (NY)'!E16),"")</f>
        <v>16714.643636363635</v>
      </c>
      <c r="E65" s="8">
        <f>IFERROR('7) Paid on Settled (NY)'!F16/SUM('4) Settled At Cost (NY)'!F16,'2) Nil Settled (NY)'!F16),"")</f>
        <v>22584.988593155893</v>
      </c>
      <c r="F65" s="8">
        <f>IFERROR('7) Paid on Settled (NY)'!G16/SUM('4) Settled At Cost (NY)'!G16,'2) Nil Settled (NY)'!G16),"")</f>
        <v>15918.27572815534</v>
      </c>
      <c r="G65" s="10">
        <f>IFERROR('7) Paid on Settled (NY)'!I16/SUM('4) Settled At Cost (NY)'!I16,'2) Nil Settled (NY)'!I16),"")</f>
        <v>69159.814222222223</v>
      </c>
      <c r="J65" s="120">
        <f t="shared" si="19"/>
        <v>2008</v>
      </c>
      <c r="K65" s="9">
        <f>IFERROR('7) Paid on Settled (NY)'!D16/'4) Settled At Cost (NY)'!D16,"")</f>
        <v>6195.3076923076924</v>
      </c>
      <c r="L65" s="8">
        <f>IFERROR('7) Paid on Settled (NY)'!E16/'4) Settled At Cost (NY)'!E16,"")</f>
        <v>27482.971599402092</v>
      </c>
      <c r="M65" s="8">
        <f>IFERROR('7) Paid on Settled (NY)'!F16/'4) Settled At Cost (NY)'!F16,"")</f>
        <v>39599.013333333336</v>
      </c>
      <c r="N65" s="8">
        <f>IFERROR('7) Paid on Settled (NY)'!G16/'4) Settled At Cost (NY)'!G16,"")</f>
        <v>26530.459546925566</v>
      </c>
      <c r="O65" s="10">
        <f>IFERROR('7) Paid on Settled (NY)'!I16/'4) Settled At Cost (NY)'!I16,"")</f>
        <v>91373.800352319435</v>
      </c>
      <c r="R65" s="128"/>
      <c r="S65" s="132"/>
      <c r="T65" s="132"/>
      <c r="U65" s="132"/>
      <c r="V65" s="132"/>
      <c r="W65" s="132"/>
      <c r="Z65" s="146"/>
      <c r="AA65" s="132"/>
      <c r="AB65" s="132"/>
      <c r="AC65" s="132"/>
      <c r="AD65" s="132"/>
      <c r="AE65" s="132"/>
      <c r="AH65" s="128"/>
      <c r="AI65" s="132"/>
      <c r="AJ65" s="132"/>
      <c r="AK65" s="132"/>
      <c r="AL65" s="132"/>
      <c r="AM65" s="132"/>
      <c r="AN65" s="35"/>
      <c r="AO65" s="134"/>
      <c r="AP65" s="134"/>
      <c r="AQ65" s="134"/>
      <c r="AR65" s="134"/>
      <c r="AS65" s="134"/>
    </row>
    <row r="66" spans="2:45" x14ac:dyDescent="0.2">
      <c r="B66" s="120">
        <f t="shared" si="18"/>
        <v>2009</v>
      </c>
      <c r="C66" s="9">
        <f>IFERROR('7) Paid on Settled (NY)'!D17/SUM('4) Settled At Cost (NY)'!D17,'2) Nil Settled (NY)'!D17),"")</f>
        <v>3094.9101123595506</v>
      </c>
      <c r="D66" s="8">
        <f>IFERROR('7) Paid on Settled (NY)'!E17/SUM('4) Settled At Cost (NY)'!E17,'2) Nil Settled (NY)'!E17),"")</f>
        <v>16926.075098814228</v>
      </c>
      <c r="E66" s="8">
        <f>IFERROR('7) Paid on Settled (NY)'!F17/SUM('4) Settled At Cost (NY)'!F17,'2) Nil Settled (NY)'!F17),"")</f>
        <v>28626.694656488551</v>
      </c>
      <c r="F66" s="8">
        <f>IFERROR('7) Paid on Settled (NY)'!G17/SUM('4) Settled At Cost (NY)'!G17,'2) Nil Settled (NY)'!G17),"")</f>
        <v>17351.299256505576</v>
      </c>
      <c r="G66" s="10">
        <f>IFERROR('7) Paid on Settled (NY)'!I17/SUM('4) Settled At Cost (NY)'!I17,'2) Nil Settled (NY)'!I17),"")</f>
        <v>68971.124119718312</v>
      </c>
      <c r="J66" s="120">
        <f t="shared" si="19"/>
        <v>2009</v>
      </c>
      <c r="K66" s="9">
        <f>IFERROR('7) Paid on Settled (NY)'!D17/'4) Settled At Cost (NY)'!D17,"")</f>
        <v>4515.5245901639346</v>
      </c>
      <c r="L66" s="8">
        <f>IFERROR('7) Paid on Settled (NY)'!E17/'4) Settled At Cost (NY)'!E17,"")</f>
        <v>28126.745484400657</v>
      </c>
      <c r="M66" s="8">
        <f>IFERROR('7) Paid on Settled (NY)'!F17/'4) Settled At Cost (NY)'!F17,"")</f>
        <v>47771.936305732481</v>
      </c>
      <c r="N66" s="8">
        <f>IFERROR('7) Paid on Settled (NY)'!G17/'4) Settled At Cost (NY)'!G17,"")</f>
        <v>27455.879411764705</v>
      </c>
      <c r="O66" s="10">
        <f>IFERROR('7) Paid on Settled (NY)'!I17/'4) Settled At Cost (NY)'!I17,"")</f>
        <v>91106.043023255814</v>
      </c>
      <c r="R66" s="128"/>
      <c r="S66" s="132"/>
      <c r="T66" s="132"/>
      <c r="U66" s="132"/>
      <c r="V66" s="132"/>
      <c r="W66" s="132"/>
      <c r="Z66" s="146"/>
      <c r="AA66" s="132"/>
      <c r="AB66" s="132"/>
      <c r="AC66" s="132"/>
      <c r="AD66" s="132"/>
      <c r="AE66" s="132"/>
      <c r="AH66" s="128"/>
      <c r="AI66" s="132"/>
      <c r="AJ66" s="132"/>
      <c r="AK66" s="132"/>
      <c r="AL66" s="132"/>
      <c r="AM66" s="132"/>
      <c r="AN66" s="35"/>
      <c r="AO66" s="134"/>
      <c r="AP66" s="134"/>
      <c r="AQ66" s="134"/>
      <c r="AR66" s="134"/>
      <c r="AS66" s="134"/>
    </row>
    <row r="67" spans="2:45" x14ac:dyDescent="0.2">
      <c r="B67" s="120">
        <f t="shared" si="18"/>
        <v>2010</v>
      </c>
      <c r="C67" s="9">
        <f>IFERROR('7) Paid on Settled (NY)'!D18/SUM('4) Settled At Cost (NY)'!D18,'2) Nil Settled (NY)'!D18),"")</f>
        <v>4363.0418994413412</v>
      </c>
      <c r="D67" s="8">
        <f>IFERROR('7) Paid on Settled (NY)'!E18/SUM('4) Settled At Cost (NY)'!E18,'2) Nil Settled (NY)'!E18),"")</f>
        <v>15752.91765704584</v>
      </c>
      <c r="E67" s="8">
        <f>IFERROR('7) Paid on Settled (NY)'!F18/SUM('4) Settled At Cost (NY)'!F18,'2) Nil Settled (NY)'!F18),"")</f>
        <v>27601.212698412699</v>
      </c>
      <c r="F67" s="8">
        <f>IFERROR('7) Paid on Settled (NY)'!G18/SUM('4) Settled At Cost (NY)'!G18,'2) Nil Settled (NY)'!G18),"")</f>
        <v>15408.022514071294</v>
      </c>
      <c r="G67" s="10">
        <f>IFERROR('7) Paid on Settled (NY)'!I18/SUM('4) Settled At Cost (NY)'!I18,'2) Nil Settled (NY)'!I18),"")</f>
        <v>71386.189669771382</v>
      </c>
      <c r="J67" s="120">
        <f t="shared" si="19"/>
        <v>2010</v>
      </c>
      <c r="K67" s="9">
        <f>IFERROR('7) Paid on Settled (NY)'!D18/'4) Settled At Cost (NY)'!D18,"")</f>
        <v>6030.7683397683395</v>
      </c>
      <c r="L67" s="8">
        <f>IFERROR('7) Paid on Settled (NY)'!E18/'4) Settled At Cost (NY)'!E18,"")</f>
        <v>27905.168421052633</v>
      </c>
      <c r="M67" s="8">
        <f>IFERROR('7) Paid on Settled (NY)'!F18/'4) Settled At Cost (NY)'!F18,"")</f>
        <v>46743.989247311831</v>
      </c>
      <c r="N67" s="8">
        <f>IFERROR('7) Paid on Settled (NY)'!G18/'4) Settled At Cost (NY)'!G18,"")</f>
        <v>25347.14814814815</v>
      </c>
      <c r="O67" s="10">
        <f>IFERROR('7) Paid on Settled (NY)'!I18/'4) Settled At Cost (NY)'!I18,"")</f>
        <v>96240.970319634696</v>
      </c>
      <c r="R67" s="128"/>
      <c r="S67" s="132"/>
      <c r="T67" s="132"/>
      <c r="U67" s="132"/>
      <c r="V67" s="132"/>
      <c r="W67" s="132"/>
      <c r="Z67" s="146"/>
      <c r="AA67" s="132"/>
      <c r="AB67" s="132"/>
      <c r="AC67" s="132"/>
      <c r="AD67" s="132"/>
      <c r="AE67" s="132"/>
      <c r="AH67" s="128"/>
      <c r="AI67" s="132"/>
      <c r="AJ67" s="132"/>
      <c r="AK67" s="132"/>
      <c r="AL67" s="132"/>
      <c r="AM67" s="132"/>
      <c r="AN67" s="35"/>
      <c r="AO67" s="134"/>
      <c r="AP67" s="134"/>
      <c r="AQ67" s="134"/>
      <c r="AR67" s="134"/>
      <c r="AS67" s="134"/>
    </row>
    <row r="68" spans="2:45" x14ac:dyDescent="0.2">
      <c r="B68" s="120">
        <f t="shared" si="18"/>
        <v>2011</v>
      </c>
      <c r="C68" s="9">
        <f>IFERROR('7) Paid on Settled (NY)'!D19/SUM('4) Settled At Cost (NY)'!D19,'2) Nil Settled (NY)'!D19),"")</f>
        <v>5000.2200435729847</v>
      </c>
      <c r="D68" s="8">
        <f>IFERROR('7) Paid on Settled (NY)'!E19/SUM('4) Settled At Cost (NY)'!E19,'2) Nil Settled (NY)'!E19),"")</f>
        <v>16581.518821603928</v>
      </c>
      <c r="E68" s="8">
        <f>IFERROR('7) Paid on Settled (NY)'!F19/SUM('4) Settled At Cost (NY)'!F19,'2) Nil Settled (NY)'!F19),"")</f>
        <v>24482.015113350128</v>
      </c>
      <c r="F68" s="8">
        <f>IFERROR('7) Paid on Settled (NY)'!G19/SUM('4) Settled At Cost (NY)'!G19,'2) Nil Settled (NY)'!G19),"")</f>
        <v>18588.891268533771</v>
      </c>
      <c r="G68" s="10">
        <f>IFERROR('7) Paid on Settled (NY)'!I19/SUM('4) Settled At Cost (NY)'!I19,'2) Nil Settled (NY)'!I19),"")</f>
        <v>69922.509360374417</v>
      </c>
      <c r="J68" s="120">
        <f t="shared" si="19"/>
        <v>2011</v>
      </c>
      <c r="K68" s="9">
        <f>IFERROR('7) Paid on Settled (NY)'!D19/'4) Settled At Cost (NY)'!D19,"")</f>
        <v>6997.2591463414637</v>
      </c>
      <c r="L68" s="8">
        <f>IFERROR('7) Paid on Settled (NY)'!E19/'4) Settled At Cost (NY)'!E19,"")</f>
        <v>28538.895774647888</v>
      </c>
      <c r="M68" s="8">
        <f>IFERROR('7) Paid on Settled (NY)'!F19/'4) Settled At Cost (NY)'!F19,"")</f>
        <v>40497.333333333336</v>
      </c>
      <c r="N68" s="8">
        <f>IFERROR('7) Paid on Settled (NY)'!G19/'4) Settled At Cost (NY)'!G19,"")</f>
        <v>29384.002604166668</v>
      </c>
      <c r="O68" s="10">
        <f>IFERROR('7) Paid on Settled (NY)'!I19/'4) Settled At Cost (NY)'!I19,"")</f>
        <v>94209.833946400424</v>
      </c>
      <c r="R68" s="128"/>
      <c r="S68" s="132"/>
      <c r="T68" s="132"/>
      <c r="U68" s="132"/>
      <c r="V68" s="132"/>
      <c r="W68" s="132"/>
      <c r="Z68" s="146"/>
      <c r="AA68" s="132"/>
      <c r="AB68" s="132"/>
      <c r="AC68" s="132"/>
      <c r="AD68" s="132"/>
      <c r="AE68" s="132"/>
      <c r="AH68" s="128"/>
      <c r="AI68" s="132"/>
      <c r="AJ68" s="132"/>
      <c r="AK68" s="132"/>
      <c r="AL68" s="132"/>
      <c r="AM68" s="132"/>
      <c r="AN68" s="35"/>
      <c r="AO68" s="134"/>
      <c r="AP68" s="134"/>
      <c r="AQ68" s="134"/>
      <c r="AR68" s="134"/>
      <c r="AS68" s="134"/>
    </row>
    <row r="69" spans="2:45" x14ac:dyDescent="0.2">
      <c r="B69" s="120">
        <f t="shared" si="18"/>
        <v>2012</v>
      </c>
      <c r="C69" s="9">
        <f>IFERROR('7) Paid on Settled (NY)'!D20/SUM('4) Settled At Cost (NY)'!D20,'2) Nil Settled (NY)'!D20),"")</f>
        <v>5297.7568627450983</v>
      </c>
      <c r="D69" s="8">
        <f>IFERROR('7) Paid on Settled (NY)'!E20/SUM('4) Settled At Cost (NY)'!E20,'2) Nil Settled (NY)'!E20),"")</f>
        <v>15563.590673575129</v>
      </c>
      <c r="E69" s="8">
        <f>IFERROR('7) Paid on Settled (NY)'!F20/SUM('4) Settled At Cost (NY)'!F20,'2) Nil Settled (NY)'!F20),"")</f>
        <v>23632.058673469386</v>
      </c>
      <c r="F69" s="8">
        <f>IFERROR('7) Paid on Settled (NY)'!G20/SUM('4) Settled At Cost (NY)'!G20,'2) Nil Settled (NY)'!G20),"")</f>
        <v>19017.407239819004</v>
      </c>
      <c r="G69" s="10">
        <f>IFERROR('7) Paid on Settled (NY)'!I20/SUM('4) Settled At Cost (NY)'!I20,'2) Nil Settled (NY)'!I20),"")</f>
        <v>68840.269461077842</v>
      </c>
      <c r="J69" s="120">
        <f t="shared" si="19"/>
        <v>2012</v>
      </c>
      <c r="K69" s="9">
        <f>IFERROR('7) Paid on Settled (NY)'!D20/'4) Settled At Cost (NY)'!D20,"")</f>
        <v>7204.949333333333</v>
      </c>
      <c r="L69" s="8">
        <f>IFERROR('7) Paid on Settled (NY)'!E20/'4) Settled At Cost (NY)'!E20,"")</f>
        <v>26939.668161434976</v>
      </c>
      <c r="M69" s="8">
        <f>IFERROR('7) Paid on Settled (NY)'!F20/'4) Settled At Cost (NY)'!F20,"")</f>
        <v>44752.497584541066</v>
      </c>
      <c r="N69" s="8">
        <f>IFERROR('7) Paid on Settled (NY)'!G20/'4) Settled At Cost (NY)'!G20,"")</f>
        <v>29051.937788018433</v>
      </c>
      <c r="O69" s="10">
        <f>IFERROR('7) Paid on Settled (NY)'!I20/'4) Settled At Cost (NY)'!I20,"")</f>
        <v>95590.285476718404</v>
      </c>
      <c r="R69" s="128"/>
      <c r="S69" s="132"/>
      <c r="T69" s="132"/>
      <c r="U69" s="132"/>
      <c r="V69" s="132"/>
      <c r="W69" s="132"/>
      <c r="Z69" s="146"/>
      <c r="AA69" s="132"/>
      <c r="AB69" s="132"/>
      <c r="AC69" s="132"/>
      <c r="AD69" s="132"/>
      <c r="AE69" s="132"/>
      <c r="AH69" s="128"/>
      <c r="AI69" s="132"/>
      <c r="AJ69" s="132"/>
      <c r="AK69" s="132"/>
      <c r="AL69" s="132"/>
      <c r="AM69" s="132"/>
      <c r="AN69" s="35"/>
      <c r="AO69" s="134"/>
      <c r="AP69" s="134"/>
      <c r="AQ69" s="134"/>
      <c r="AR69" s="134"/>
      <c r="AS69" s="134"/>
    </row>
    <row r="70" spans="2:45" x14ac:dyDescent="0.2">
      <c r="B70" s="120">
        <f t="shared" si="18"/>
        <v>2013</v>
      </c>
      <c r="C70" s="9">
        <f>IFERROR('7) Paid on Settled (NY)'!D21/SUM('4) Settled At Cost (NY)'!D21,'2) Nil Settled (NY)'!D21),"")</f>
        <v>6465.6748251748249</v>
      </c>
      <c r="D70" s="8">
        <f>IFERROR('7) Paid on Settled (NY)'!E21/SUM('4) Settled At Cost (NY)'!E21,'2) Nil Settled (NY)'!E21),"")</f>
        <v>13132.930212765958</v>
      </c>
      <c r="E70" s="8">
        <f>IFERROR('7) Paid on Settled (NY)'!F21/SUM('4) Settled At Cost (NY)'!F21,'2) Nil Settled (NY)'!F21),"")</f>
        <v>20233.845911949684</v>
      </c>
      <c r="F70" s="8">
        <f>IFERROR('7) Paid on Settled (NY)'!G21/SUM('4) Settled At Cost (NY)'!G21,'2) Nil Settled (NY)'!G21),"")</f>
        <v>17098.875</v>
      </c>
      <c r="G70" s="10">
        <f>IFERROR('7) Paid on Settled (NY)'!I21/SUM('4) Settled At Cost (NY)'!I21,'2) Nil Settled (NY)'!I21),"")</f>
        <v>65624.755731554818</v>
      </c>
      <c r="J70" s="120">
        <f t="shared" si="19"/>
        <v>2013</v>
      </c>
      <c r="K70" s="9">
        <f>IFERROR('7) Paid on Settled (NY)'!D21/'4) Settled At Cost (NY)'!D21,"")</f>
        <v>8534.6907692307686</v>
      </c>
      <c r="L70" s="8">
        <f>IFERROR('7) Paid on Settled (NY)'!E21/'4) Settled At Cost (NY)'!E21,"")</f>
        <v>25633.210963455149</v>
      </c>
      <c r="M70" s="8">
        <f>IFERROR('7) Paid on Settled (NY)'!F21/'4) Settled At Cost (NY)'!F21,"")</f>
        <v>38529.119760479043</v>
      </c>
      <c r="N70" s="8">
        <f>IFERROR('7) Paid on Settled (NY)'!G21/'4) Settled At Cost (NY)'!G21,"")</f>
        <v>26938.381074168799</v>
      </c>
      <c r="O70" s="10">
        <f>IFERROR('7) Paid on Settled (NY)'!I21/'4) Settled At Cost (NY)'!I21,"")</f>
        <v>93990.321791044771</v>
      </c>
      <c r="R70" s="128"/>
      <c r="S70" s="132"/>
      <c r="T70" s="132"/>
      <c r="U70" s="132"/>
      <c r="V70" s="132"/>
      <c r="W70" s="132"/>
      <c r="Z70" s="146"/>
      <c r="AA70" s="132"/>
      <c r="AB70" s="132"/>
      <c r="AC70" s="132"/>
      <c r="AD70" s="132"/>
      <c r="AE70" s="132"/>
      <c r="AH70" s="128"/>
      <c r="AI70" s="132"/>
      <c r="AJ70" s="132"/>
      <c r="AK70" s="132"/>
      <c r="AL70" s="132"/>
      <c r="AM70" s="132"/>
      <c r="AN70" s="35"/>
      <c r="AO70" s="134"/>
      <c r="AP70" s="134"/>
      <c r="AQ70" s="134"/>
      <c r="AR70" s="134"/>
      <c r="AS70" s="134"/>
    </row>
    <row r="71" spans="2:45" x14ac:dyDescent="0.2">
      <c r="B71" s="120">
        <f t="shared" si="18"/>
        <v>2014</v>
      </c>
      <c r="C71" s="9">
        <f>IFERROR('7) Paid on Settled (NY)'!D22/SUM('4) Settled At Cost (NY)'!D22,'2) Nil Settled (NY)'!D22),"")</f>
        <v>6916.0956175298807</v>
      </c>
      <c r="D71" s="8">
        <f>IFERROR('7) Paid on Settled (NY)'!E22/SUM('4) Settled At Cost (NY)'!E22,'2) Nil Settled (NY)'!E22),"")</f>
        <v>10996.444011684518</v>
      </c>
      <c r="E71" s="8">
        <f>IFERROR('7) Paid on Settled (NY)'!F22/SUM('4) Settled At Cost (NY)'!F22,'2) Nil Settled (NY)'!F22),"")</f>
        <v>20012.572327044025</v>
      </c>
      <c r="F71" s="8">
        <f>IFERROR('7) Paid on Settled (NY)'!G22/SUM('4) Settled At Cost (NY)'!G22,'2) Nil Settled (NY)'!G22),"")</f>
        <v>13160.356275303644</v>
      </c>
      <c r="G71" s="10">
        <f>IFERROR('7) Paid on Settled (NY)'!I22/SUM('4) Settled At Cost (NY)'!I22,'2) Nil Settled (NY)'!I22),"")</f>
        <v>59864.325261158592</v>
      </c>
      <c r="J71" s="120">
        <f t="shared" si="19"/>
        <v>2014</v>
      </c>
      <c r="K71" s="9">
        <f>IFERROR('7) Paid on Settled (NY)'!D22/'4) Settled At Cost (NY)'!D22,"")</f>
        <v>9608.5239852398518</v>
      </c>
      <c r="L71" s="8">
        <f>IFERROR('7) Paid on Settled (NY)'!E22/'4) Settled At Cost (NY)'!E22,"")</f>
        <v>22231</v>
      </c>
      <c r="M71" s="8">
        <f>IFERROR('7) Paid on Settled (NY)'!F22/'4) Settled At Cost (NY)'!F22,"")</f>
        <v>39042.932515337423</v>
      </c>
      <c r="N71" s="8">
        <f>IFERROR('7) Paid on Settled (NY)'!G22/'4) Settled At Cost (NY)'!G22,"")</f>
        <v>23301.84946236559</v>
      </c>
      <c r="O71" s="10">
        <f>IFERROR('7) Paid on Settled (NY)'!I22/'4) Settled At Cost (NY)'!I22,"")</f>
        <v>92362.10183150183</v>
      </c>
      <c r="R71" s="128"/>
      <c r="S71" s="132"/>
      <c r="T71" s="132"/>
      <c r="U71" s="132"/>
      <c r="V71" s="132"/>
      <c r="W71" s="132"/>
      <c r="Z71" s="146"/>
      <c r="AA71" s="132"/>
      <c r="AB71" s="132"/>
      <c r="AC71" s="132"/>
      <c r="AD71" s="132"/>
      <c r="AE71" s="132"/>
      <c r="AH71" s="128"/>
      <c r="AI71" s="132"/>
      <c r="AJ71" s="132"/>
      <c r="AK71" s="132"/>
      <c r="AL71" s="132"/>
      <c r="AM71" s="132"/>
      <c r="AN71" s="35"/>
      <c r="AO71" s="134"/>
      <c r="AP71" s="134"/>
      <c r="AQ71" s="134"/>
      <c r="AR71" s="134"/>
      <c r="AS71" s="134"/>
    </row>
    <row r="72" spans="2:45" x14ac:dyDescent="0.2">
      <c r="B72" s="120">
        <f t="shared" si="18"/>
        <v>2015</v>
      </c>
      <c r="C72" s="9">
        <f>IFERROR('7) Paid on Settled (NY)'!D23/SUM('4) Settled At Cost (NY)'!D23,'2) Nil Settled (NY)'!D23),"")</f>
        <v>5770.484552845528</v>
      </c>
      <c r="D72" s="8">
        <f>IFERROR('7) Paid on Settled (NY)'!E23/SUM('4) Settled At Cost (NY)'!E23,'2) Nil Settled (NY)'!E23),"")</f>
        <v>10142.858741258742</v>
      </c>
      <c r="E72" s="8">
        <f>IFERROR('7) Paid on Settled (NY)'!F23/SUM('4) Settled At Cost (NY)'!F23,'2) Nil Settled (NY)'!F23),"")</f>
        <v>12066.686991869919</v>
      </c>
      <c r="F72" s="8">
        <f>IFERROR('7) Paid on Settled (NY)'!G23/SUM('4) Settled At Cost (NY)'!G23,'2) Nil Settled (NY)'!G23),"")</f>
        <v>10241.83651226158</v>
      </c>
      <c r="G72" s="10">
        <f>IFERROR('7) Paid on Settled (NY)'!I23/SUM('4) Settled At Cost (NY)'!I23,'2) Nil Settled (NY)'!I23),"")</f>
        <v>57337.774923547404</v>
      </c>
      <c r="J72" s="120">
        <f t="shared" si="19"/>
        <v>2015</v>
      </c>
      <c r="K72" s="9">
        <f>IFERROR('7) Paid on Settled (NY)'!D23/'4) Settled At Cost (NY)'!D23,"")</f>
        <v>9617.4742547425467</v>
      </c>
      <c r="L72" s="8">
        <f>IFERROR('7) Paid on Settled (NY)'!E23/'4) Settled At Cost (NY)'!E23,"")</f>
        <v>22733.993730407525</v>
      </c>
      <c r="M72" s="8">
        <f>IFERROR('7) Paid on Settled (NY)'!F23/'4) Settled At Cost (NY)'!F23,"")</f>
        <v>27742.102803738318</v>
      </c>
      <c r="N72" s="8">
        <f>IFERROR('7) Paid on Settled (NY)'!G23/'4) Settled At Cost (NY)'!G23,"")</f>
        <v>19782.915789473685</v>
      </c>
      <c r="O72" s="10">
        <f>IFERROR('7) Paid on Settled (NY)'!I23/'4) Settled At Cost (NY)'!I23,"")</f>
        <v>97857.267223382049</v>
      </c>
      <c r="R72" s="128"/>
      <c r="S72" s="132"/>
      <c r="T72" s="132"/>
      <c r="U72" s="132"/>
      <c r="V72" s="132"/>
      <c r="W72" s="132"/>
      <c r="Z72" s="146"/>
      <c r="AA72" s="132"/>
      <c r="AB72" s="132"/>
      <c r="AC72" s="132"/>
      <c r="AD72" s="132"/>
      <c r="AE72" s="132"/>
      <c r="AH72" s="128"/>
      <c r="AI72" s="132"/>
      <c r="AJ72" s="132"/>
      <c r="AK72" s="132"/>
      <c r="AL72" s="132"/>
      <c r="AM72" s="132"/>
      <c r="AN72" s="35"/>
      <c r="AO72" s="134"/>
      <c r="AP72" s="134"/>
      <c r="AQ72" s="134"/>
      <c r="AR72" s="134"/>
      <c r="AS72" s="134"/>
    </row>
    <row r="73" spans="2:45" x14ac:dyDescent="0.2">
      <c r="B73" s="120">
        <f t="shared" si="18"/>
        <v>2016</v>
      </c>
      <c r="C73" s="9">
        <f>IFERROR('7) Paid on Settled (NY)'!D24/SUM('4) Settled At Cost (NY)'!D24,'2) Nil Settled (NY)'!D24),"")</f>
        <v>4353.2861271676302</v>
      </c>
      <c r="D73" s="8">
        <f>IFERROR('7) Paid on Settled (NY)'!E24/SUM('4) Settled At Cost (NY)'!E24,'2) Nil Settled (NY)'!E24),"")</f>
        <v>5918.8450292397665</v>
      </c>
      <c r="E73" s="8">
        <f>IFERROR('7) Paid on Settled (NY)'!F24/SUM('4) Settled At Cost (NY)'!F24,'2) Nil Settled (NY)'!F24),"")</f>
        <v>18836.039215686276</v>
      </c>
      <c r="F73" s="8">
        <f>IFERROR('7) Paid on Settled (NY)'!G24/SUM('4) Settled At Cost (NY)'!G24,'2) Nil Settled (NY)'!G24),"")</f>
        <v>7549.8491620111736</v>
      </c>
      <c r="G73" s="10">
        <f>IFERROR('7) Paid on Settled (NY)'!I24/SUM('4) Settled At Cost (NY)'!I24,'2) Nil Settled (NY)'!I24),"")</f>
        <v>43959.320185614852</v>
      </c>
      <c r="J73" s="120">
        <f t="shared" si="19"/>
        <v>2016</v>
      </c>
      <c r="K73" s="9">
        <f>IFERROR('7) Paid on Settled (NY)'!D24/'4) Settled At Cost (NY)'!D24,"")</f>
        <v>9413.9812500000007</v>
      </c>
      <c r="L73" s="8">
        <f>IFERROR('7) Paid on Settled (NY)'!E24/'4) Settled At Cost (NY)'!E24,"")</f>
        <v>19652.864077669903</v>
      </c>
      <c r="M73" s="8">
        <f>IFERROR('7) Paid on Settled (NY)'!F24/'4) Settled At Cost (NY)'!F24,"")</f>
        <v>53368.777777777781</v>
      </c>
      <c r="N73" s="8">
        <f>IFERROR('7) Paid on Settled (NY)'!G24/'4) Settled At Cost (NY)'!G24,"")</f>
        <v>19585.840579710144</v>
      </c>
      <c r="O73" s="10">
        <f>IFERROR('7) Paid on Settled (NY)'!I24/'4) Settled At Cost (NY)'!I24,"")</f>
        <v>90436.59665871122</v>
      </c>
      <c r="R73" s="128"/>
      <c r="S73" s="132"/>
      <c r="T73" s="132"/>
      <c r="U73" s="132"/>
      <c r="V73" s="132"/>
      <c r="W73" s="132"/>
      <c r="Z73" s="128"/>
      <c r="AA73" s="132"/>
      <c r="AB73" s="132"/>
      <c r="AC73" s="132"/>
      <c r="AD73" s="132"/>
      <c r="AE73" s="132"/>
      <c r="AH73" s="128"/>
      <c r="AI73" s="132"/>
      <c r="AJ73" s="132"/>
      <c r="AK73" s="132"/>
      <c r="AL73" s="132"/>
      <c r="AM73" s="132"/>
      <c r="AN73" s="35"/>
      <c r="AO73" s="134"/>
      <c r="AP73" s="134"/>
      <c r="AQ73" s="134"/>
      <c r="AR73" s="134"/>
      <c r="AS73" s="134"/>
    </row>
    <row r="74" spans="2:45" x14ac:dyDescent="0.2">
      <c r="B74" s="124">
        <f t="shared" si="18"/>
        <v>2017</v>
      </c>
      <c r="C74" s="11">
        <f>IFERROR('7) Paid on Settled (NY)'!D25/SUM('4) Settled At Cost (NY)'!D25,'2) Nil Settled (NY)'!D25),"")</f>
        <v>2068.2133333333331</v>
      </c>
      <c r="D74" s="12">
        <f>IFERROR('7) Paid on Settled (NY)'!E25/SUM('4) Settled At Cost (NY)'!E25,'2) Nil Settled (NY)'!E25),"")</f>
        <v>4118.7545454545452</v>
      </c>
      <c r="E74" s="12">
        <f>IFERROR('7) Paid on Settled (NY)'!F25/SUM('4) Settled At Cost (NY)'!F25,'2) Nil Settled (NY)'!F25),"")</f>
        <v>468.18421052631578</v>
      </c>
      <c r="F74" s="12">
        <f>IFERROR('7) Paid on Settled (NY)'!G25/SUM('4) Settled At Cost (NY)'!G25,'2) Nil Settled (NY)'!G25),"")</f>
        <v>3360.42</v>
      </c>
      <c r="G74" s="13">
        <f>IFERROR('7) Paid on Settled (NY)'!I25/SUM('4) Settled At Cost (NY)'!I25,'2) Nil Settled (NY)'!I25),"")</f>
        <v>23644.123287671231</v>
      </c>
      <c r="J74" s="124">
        <f t="shared" si="19"/>
        <v>2017</v>
      </c>
      <c r="K74" s="11">
        <f>IFERROR('7) Paid on Settled (NY)'!D25/'4) Settled At Cost (NY)'!D25,"")</f>
        <v>9694.75</v>
      </c>
      <c r="L74" s="12">
        <f>IFERROR('7) Paid on Settled (NY)'!E25/'4) Settled At Cost (NY)'!E25,"")</f>
        <v>19698.391304347828</v>
      </c>
      <c r="M74" s="12">
        <f>IFERROR('7) Paid on Settled (NY)'!F25/'4) Settled At Cost (NY)'!F25,"")</f>
        <v>508.31428571428569</v>
      </c>
      <c r="N74" s="12">
        <f>IFERROR('7) Paid on Settled (NY)'!G25/'4) Settled At Cost (NY)'!G25,"")</f>
        <v>15274.636363636364</v>
      </c>
      <c r="O74" s="13">
        <f>IFERROR('7) Paid on Settled (NY)'!I25/'4) Settled At Cost (NY)'!I25,"")</f>
        <v>112566.58695652174</v>
      </c>
      <c r="R74" s="128"/>
      <c r="S74" s="132"/>
      <c r="T74" s="132"/>
      <c r="U74" s="132"/>
      <c r="V74" s="132"/>
      <c r="W74" s="132"/>
      <c r="Z74" s="128"/>
      <c r="AA74" s="132"/>
      <c r="AB74" s="132"/>
      <c r="AC74" s="132"/>
      <c r="AD74" s="132"/>
      <c r="AE74" s="132"/>
      <c r="AH74" s="128"/>
      <c r="AI74" s="132"/>
      <c r="AJ74" s="132"/>
      <c r="AK74" s="132"/>
      <c r="AL74" s="132"/>
      <c r="AM74" s="132"/>
      <c r="AN74" s="35"/>
      <c r="AO74" s="134"/>
      <c r="AP74" s="134"/>
      <c r="AQ74" s="134"/>
      <c r="AR74" s="134"/>
      <c r="AS74" s="134"/>
    </row>
    <row r="75" spans="2:45" x14ac:dyDescent="0.2"/>
    <row r="76" spans="2:45" x14ac:dyDescent="0.2"/>
    <row r="77" spans="2:45" x14ac:dyDescent="0.2"/>
    <row r="78" spans="2:45" x14ac:dyDescent="0.2">
      <c r="B78" s="184" t="s">
        <v>38</v>
      </c>
      <c r="C78" s="185"/>
      <c r="D78" s="185"/>
      <c r="E78" s="185"/>
      <c r="F78" s="185"/>
      <c r="G78" s="186"/>
      <c r="J78" s="184" t="s">
        <v>37</v>
      </c>
      <c r="K78" s="185"/>
      <c r="L78" s="185"/>
      <c r="M78" s="185"/>
      <c r="N78" s="185"/>
      <c r="O78" s="186"/>
      <c r="R78" s="184" t="s">
        <v>39</v>
      </c>
      <c r="S78" s="185"/>
      <c r="T78" s="185"/>
      <c r="U78" s="185"/>
      <c r="V78" s="185"/>
      <c r="W78" s="186"/>
    </row>
    <row r="79" spans="2:45" ht="38.25" x14ac:dyDescent="0.2">
      <c r="B79" s="52" t="s">
        <v>17</v>
      </c>
      <c r="C79" s="108" t="s">
        <v>31</v>
      </c>
      <c r="D79" s="108" t="s">
        <v>2</v>
      </c>
      <c r="E79" s="108" t="s">
        <v>3</v>
      </c>
      <c r="F79" s="108" t="s">
        <v>7</v>
      </c>
      <c r="G79" s="119" t="s">
        <v>4</v>
      </c>
      <c r="J79" s="52" t="s">
        <v>17</v>
      </c>
      <c r="K79" s="108" t="s">
        <v>31</v>
      </c>
      <c r="L79" s="108" t="s">
        <v>2</v>
      </c>
      <c r="M79" s="108" t="s">
        <v>3</v>
      </c>
      <c r="N79" s="108" t="s">
        <v>7</v>
      </c>
      <c r="O79" s="119" t="s">
        <v>4</v>
      </c>
      <c r="R79" s="52" t="s">
        <v>17</v>
      </c>
      <c r="S79" s="108" t="s">
        <v>31</v>
      </c>
      <c r="T79" s="108" t="s">
        <v>2</v>
      </c>
      <c r="U79" s="108" t="s">
        <v>3</v>
      </c>
      <c r="V79" s="108" t="s">
        <v>7</v>
      </c>
      <c r="W79" s="119" t="s">
        <v>4</v>
      </c>
      <c r="Y79" s="138"/>
      <c r="AD79" s="138"/>
    </row>
    <row r="80" spans="2:45" x14ac:dyDescent="0.2">
      <c r="B80" s="120">
        <f>$B$5</f>
        <v>1998</v>
      </c>
      <c r="C80" s="9" t="str">
        <f>IFERROR('8) Paid on Settled (SY)'!D6/('5) Settled At Cost (SY)'!D6+'3) Nil Settled (SY)'!D6),"")</f>
        <v/>
      </c>
      <c r="D80" s="8">
        <f>IFERROR('8) Paid on Settled (SY)'!E6/('5) Settled At Cost (SY)'!E6+'3) Nil Settled (SY)'!E6),"")</f>
        <v>9790.4375</v>
      </c>
      <c r="E80" s="8">
        <f>IFERROR('8) Paid on Settled (SY)'!F6/('5) Settled At Cost (SY)'!F6+'3) Nil Settled (SY)'!F6),"")</f>
        <v>14065.054545454546</v>
      </c>
      <c r="F80" s="8" t="str">
        <f>IFERROR('8) Paid on Settled (SY)'!G6/('5) Settled At Cost (SY)'!G6+'3) Nil Settled (SY)'!G6),"")</f>
        <v/>
      </c>
      <c r="G80" s="10">
        <f>IFERROR('8) Paid on Settled (SY)'!I6/('5) Settled At Cost (SY)'!I6+'3) Nil Settled (SY)'!I6),"")</f>
        <v>28961.452941176471</v>
      </c>
      <c r="J80" s="120">
        <f>$B$5</f>
        <v>1998</v>
      </c>
      <c r="K80" s="9">
        <f>IFERROR('8) Paid on Settled (SY)'!D6/'5) Settled At Cost (SY)'!D6,"")</f>
        <v>10290.166666666666</v>
      </c>
      <c r="L80" s="8">
        <f>IFERROR('8) Paid on Settled (SY)'!E6/'5) Settled At Cost (SY)'!E6,"")</f>
        <v>13446.094420600859</v>
      </c>
      <c r="M80" s="8">
        <f>IFERROR('8) Paid on Settled (SY)'!F6/'5) Settled At Cost (SY)'!F6,"")</f>
        <v>17990.18604651163</v>
      </c>
      <c r="N80" s="8" t="str">
        <f>IFERROR('8) Paid on Settled (SY)'!G6/'5) Settled At Cost (SY)'!G6,"")</f>
        <v/>
      </c>
      <c r="O80" s="10">
        <f>IFERROR('8) Paid on Settled (SY)'!I6/'5) Settled At Cost (SY)'!I6,"")</f>
        <v>37727.563218390802</v>
      </c>
      <c r="R80" s="120">
        <f>$B$5</f>
        <v>1998</v>
      </c>
      <c r="S80" s="131" t="str">
        <f>IFERROR('3) Nil Settled (SY)'!D6/('5) Settled At Cost (SY)'!D6+'3) Nil Settled (SY)'!D6),"")</f>
        <v/>
      </c>
      <c r="T80" s="132">
        <f>IFERROR('3) Nil Settled (SY)'!E6/('5) Settled At Cost (SY)'!E6+'3) Nil Settled (SY)'!E6),"")</f>
        <v>0.27187499999999998</v>
      </c>
      <c r="U80" s="132">
        <f>IFERROR('3) Nil Settled (SY)'!F6/('5) Settled At Cost (SY)'!F6+'3) Nil Settled (SY)'!F6),"")</f>
        <v>0.21818181818181817</v>
      </c>
      <c r="V80" s="132" t="str">
        <f>IFERROR('3) Nil Settled (SY)'!G6/('5) Settled At Cost (SY)'!G6+'3) Nil Settled (SY)'!G6),"")</f>
        <v/>
      </c>
      <c r="W80" s="133">
        <f>IFERROR('3) Nil Settled (SY)'!I6/('5) Settled At Cost (SY)'!I6+'3) Nil Settled (SY)'!I6),"")</f>
        <v>0.2323529411764706</v>
      </c>
      <c r="Y80" s="138"/>
    </row>
    <row r="81" spans="2:27" x14ac:dyDescent="0.2">
      <c r="B81" s="120">
        <f t="shared" ref="B81:B97" si="20">B80+1</f>
        <v>1999</v>
      </c>
      <c r="C81" s="9" t="str">
        <f>IFERROR('8) Paid on Settled (SY)'!D7/('5) Settled At Cost (SY)'!D7+'3) Nil Settled (SY)'!D7),"")</f>
        <v/>
      </c>
      <c r="D81" s="8">
        <f>IFERROR('8) Paid on Settled (SY)'!E7/('5) Settled At Cost (SY)'!E7+'3) Nil Settled (SY)'!E7),"")</f>
        <v>8380.1658914728687</v>
      </c>
      <c r="E81" s="8">
        <f>IFERROR('8) Paid on Settled (SY)'!F7/('5) Settled At Cost (SY)'!F7+'3) Nil Settled (SY)'!F7),"")</f>
        <v>15095.340425531915</v>
      </c>
      <c r="F81" s="8" t="str">
        <f>IFERROR('8) Paid on Settled (SY)'!G7/('5) Settled At Cost (SY)'!G7+'3) Nil Settled (SY)'!G7),"")</f>
        <v/>
      </c>
      <c r="G81" s="10">
        <f>IFERROR('8) Paid on Settled (SY)'!I7/('5) Settled At Cost (SY)'!I7+'3) Nil Settled (SY)'!I7),"")</f>
        <v>26709.481042654028</v>
      </c>
      <c r="J81" s="120">
        <f t="shared" ref="J81:J97" si="21">J80+1</f>
        <v>1999</v>
      </c>
      <c r="K81" s="9">
        <f>IFERROR('8) Paid on Settled (SY)'!D7/'5) Settled At Cost (SY)'!D7,"")</f>
        <v>34120.909090909088</v>
      </c>
      <c r="L81" s="8">
        <f>IFERROR('8) Paid on Settled (SY)'!E7/'5) Settled At Cost (SY)'!E7,"")</f>
        <v>16039.189910979228</v>
      </c>
      <c r="M81" s="8">
        <f>IFERROR('8) Paid on Settled (SY)'!F7/'5) Settled At Cost (SY)'!F7,"")</f>
        <v>20270.885714285716</v>
      </c>
      <c r="N81" s="8">
        <f>IFERROR('8) Paid on Settled (SY)'!G7/'5) Settled At Cost (SY)'!G7,"")</f>
        <v>17869</v>
      </c>
      <c r="O81" s="10">
        <f>IFERROR('8) Paid on Settled (SY)'!I7/'5) Settled At Cost (SY)'!I7,"")</f>
        <v>37823.493288590602</v>
      </c>
      <c r="R81" s="120">
        <f t="shared" ref="R81:R97" si="22">R80+1</f>
        <v>1999</v>
      </c>
      <c r="S81" s="131" t="str">
        <f>IFERROR('3) Nil Settled (SY)'!D7/('5) Settled At Cost (SY)'!D7+'3) Nil Settled (SY)'!D7),"")</f>
        <v/>
      </c>
      <c r="T81" s="132">
        <f>IFERROR('3) Nil Settled (SY)'!E7/('5) Settled At Cost (SY)'!E7+'3) Nil Settled (SY)'!E7),"")</f>
        <v>0.47751937984496123</v>
      </c>
      <c r="U81" s="132">
        <f>IFERROR('3) Nil Settled (SY)'!F7/('5) Settled At Cost (SY)'!F7+'3) Nil Settled (SY)'!F7),"")</f>
        <v>0.25531914893617019</v>
      </c>
      <c r="V81" s="132" t="str">
        <f>IFERROR('3) Nil Settled (SY)'!G7/('5) Settled At Cost (SY)'!G7+'3) Nil Settled (SY)'!G7),"")</f>
        <v/>
      </c>
      <c r="W81" s="133">
        <f>IFERROR('3) Nil Settled (SY)'!I7/('5) Settled At Cost (SY)'!I7+'3) Nil Settled (SY)'!I7),"")</f>
        <v>0.29383886255924169</v>
      </c>
      <c r="Y81" s="138"/>
    </row>
    <row r="82" spans="2:27" x14ac:dyDescent="0.2">
      <c r="B82" s="120">
        <f t="shared" si="20"/>
        <v>2000</v>
      </c>
      <c r="C82" s="9">
        <f>IFERROR('8) Paid on Settled (SY)'!D8/('5) Settled At Cost (SY)'!D8+'3) Nil Settled (SY)'!D8),"")</f>
        <v>9440.4210526315783</v>
      </c>
      <c r="D82" s="8">
        <f>IFERROR('8) Paid on Settled (SY)'!E8/('5) Settled At Cost (SY)'!E8+'3) Nil Settled (SY)'!E8),"")</f>
        <v>8097.8028503562946</v>
      </c>
      <c r="E82" s="8">
        <f>IFERROR('8) Paid on Settled (SY)'!F8/('5) Settled At Cost (SY)'!F8+'3) Nil Settled (SY)'!F8),"")</f>
        <v>14907.340425531915</v>
      </c>
      <c r="F82" s="8" t="str">
        <f>IFERROR('8) Paid on Settled (SY)'!G8/('5) Settled At Cost (SY)'!G8+'3) Nil Settled (SY)'!G8),"")</f>
        <v/>
      </c>
      <c r="G82" s="10">
        <f>IFERROR('8) Paid on Settled (SY)'!I8/('5) Settled At Cost (SY)'!I8+'3) Nil Settled (SY)'!I8),"")</f>
        <v>31352.233409610984</v>
      </c>
      <c r="J82" s="120">
        <f t="shared" si="21"/>
        <v>2000</v>
      </c>
      <c r="K82" s="9">
        <f>IFERROR('8) Paid on Settled (SY)'!D8/'5) Settled At Cost (SY)'!D8,"")</f>
        <v>9964.8888888888887</v>
      </c>
      <c r="L82" s="8">
        <f>IFERROR('8) Paid on Settled (SY)'!E8/'5) Settled At Cost (SY)'!E8,"")</f>
        <v>15084.845132743363</v>
      </c>
      <c r="M82" s="8">
        <f>IFERROR('8) Paid on Settled (SY)'!F8/'5) Settled At Cost (SY)'!F8,"")</f>
        <v>21231.666666666668</v>
      </c>
      <c r="N82" s="8">
        <f>IFERROR('8) Paid on Settled (SY)'!G8/'5) Settled At Cost (SY)'!G8,"")</f>
        <v>17951.714285714286</v>
      </c>
      <c r="O82" s="10">
        <f>IFERROR('8) Paid on Settled (SY)'!I8/'5) Settled At Cost (SY)'!I8,"")</f>
        <v>44196.535483870968</v>
      </c>
      <c r="R82" s="120">
        <f t="shared" si="22"/>
        <v>2000</v>
      </c>
      <c r="S82" s="131">
        <f>IFERROR('3) Nil Settled (SY)'!D8/('5) Settled At Cost (SY)'!D8+'3) Nil Settled (SY)'!D8),"")</f>
        <v>5.2631578947368418E-2</v>
      </c>
      <c r="T82" s="132">
        <f>IFERROR('3) Nil Settled (SY)'!E8/('5) Settled At Cost (SY)'!E8+'3) Nil Settled (SY)'!E8),"")</f>
        <v>0.46318289786223277</v>
      </c>
      <c r="U82" s="132">
        <f>IFERROR('3) Nil Settled (SY)'!F8/('5) Settled At Cost (SY)'!F8+'3) Nil Settled (SY)'!F8),"")</f>
        <v>0.2978723404255319</v>
      </c>
      <c r="V82" s="132" t="str">
        <f>IFERROR('3) Nil Settled (SY)'!G8/('5) Settled At Cost (SY)'!G8+'3) Nil Settled (SY)'!G8),"")</f>
        <v/>
      </c>
      <c r="W82" s="133">
        <f>IFERROR('3) Nil Settled (SY)'!I8/('5) Settled At Cost (SY)'!I8+'3) Nil Settled (SY)'!I8),"")</f>
        <v>0.29061784897025172</v>
      </c>
      <c r="Y82" s="138"/>
    </row>
    <row r="83" spans="2:27" x14ac:dyDescent="0.2">
      <c r="B83" s="120">
        <f t="shared" si="20"/>
        <v>2001</v>
      </c>
      <c r="C83" s="9">
        <f>IFERROR('8) Paid on Settled (SY)'!D9/('5) Settled At Cost (SY)'!D9+'3) Nil Settled (SY)'!D9),"")</f>
        <v>15359.290322580646</v>
      </c>
      <c r="D83" s="8">
        <f>IFERROR('8) Paid on Settled (SY)'!E9/('5) Settled At Cost (SY)'!E9+'3) Nil Settled (SY)'!E9),"")</f>
        <v>8211.738636363636</v>
      </c>
      <c r="E83" s="8">
        <f>IFERROR('8) Paid on Settled (SY)'!F9/('5) Settled At Cost (SY)'!F9+'3) Nil Settled (SY)'!F9),"")</f>
        <v>3540.2608695652175</v>
      </c>
      <c r="F83" s="8">
        <f>IFERROR('8) Paid on Settled (SY)'!G9/('5) Settled At Cost (SY)'!G9+'3) Nil Settled (SY)'!G9),"")</f>
        <v>19853.166666666668</v>
      </c>
      <c r="G83" s="10">
        <f>IFERROR('8) Paid on Settled (SY)'!I9/('5) Settled At Cost (SY)'!I9+'3) Nil Settled (SY)'!I9),"")</f>
        <v>33394.556851311951</v>
      </c>
      <c r="J83" s="120">
        <f t="shared" si="21"/>
        <v>2001</v>
      </c>
      <c r="K83" s="9">
        <f>IFERROR('8) Paid on Settled (SY)'!D9/'5) Settled At Cost (SY)'!D9,"")</f>
        <v>18313</v>
      </c>
      <c r="L83" s="8">
        <f>IFERROR('8) Paid on Settled (SY)'!E9/'5) Settled At Cost (SY)'!E9,"")</f>
        <v>20562.727642276423</v>
      </c>
      <c r="M83" s="8">
        <f>IFERROR('8) Paid on Settled (SY)'!F9/'5) Settled At Cost (SY)'!F9,"")</f>
        <v>4789.7647058823532</v>
      </c>
      <c r="N83" s="8">
        <f>IFERROR('8) Paid on Settled (SY)'!G9/'5) Settled At Cost (SY)'!G9,"")</f>
        <v>59559.5</v>
      </c>
      <c r="O83" s="10">
        <f>IFERROR('8) Paid on Settled (SY)'!I9/'5) Settled At Cost (SY)'!I9,"")</f>
        <v>55603.558252427181</v>
      </c>
      <c r="R83" s="120">
        <f t="shared" si="22"/>
        <v>2001</v>
      </c>
      <c r="S83" s="131">
        <f>IFERROR('3) Nil Settled (SY)'!D9/('5) Settled At Cost (SY)'!D9+'3) Nil Settled (SY)'!D9),"")</f>
        <v>0.16129032258064516</v>
      </c>
      <c r="T83" s="132">
        <f>IFERROR('3) Nil Settled (SY)'!E9/('5) Settled At Cost (SY)'!E9+'3) Nil Settled (SY)'!E9),"")</f>
        <v>0.60064935064935066</v>
      </c>
      <c r="U83" s="132">
        <f>IFERROR('3) Nil Settled (SY)'!F9/('5) Settled At Cost (SY)'!F9+'3) Nil Settled (SY)'!F9),"")</f>
        <v>0.2608695652173913</v>
      </c>
      <c r="V83" s="132">
        <f>IFERROR('3) Nil Settled (SY)'!G9/('5) Settled At Cost (SY)'!G9+'3) Nil Settled (SY)'!G9),"")</f>
        <v>0.66666666666666663</v>
      </c>
      <c r="W83" s="133">
        <f>IFERROR('3) Nil Settled (SY)'!I9/('5) Settled At Cost (SY)'!I9+'3) Nil Settled (SY)'!I9),"")</f>
        <v>0.39941690962099125</v>
      </c>
      <c r="Y83" s="138"/>
    </row>
    <row r="84" spans="2:27" x14ac:dyDescent="0.2">
      <c r="B84" s="120">
        <f t="shared" si="20"/>
        <v>2002</v>
      </c>
      <c r="C84" s="9">
        <f>IFERROR('8) Paid on Settled (SY)'!D10/('5) Settled At Cost (SY)'!D10+'3) Nil Settled (SY)'!D10),"")</f>
        <v>13049.45945945946</v>
      </c>
      <c r="D84" s="8">
        <f>IFERROR('8) Paid on Settled (SY)'!E10/('5) Settled At Cost (SY)'!E10+'3) Nil Settled (SY)'!E10),"")</f>
        <v>10687.502044989775</v>
      </c>
      <c r="E84" s="8">
        <f>IFERROR('8) Paid on Settled (SY)'!F10/('5) Settled At Cost (SY)'!F10+'3) Nil Settled (SY)'!F10),"")</f>
        <v>21518.536585365855</v>
      </c>
      <c r="F84" s="8">
        <f>IFERROR('8) Paid on Settled (SY)'!G10/('5) Settled At Cost (SY)'!G10+'3) Nil Settled (SY)'!G10),"")</f>
        <v>8181.333333333333</v>
      </c>
      <c r="G84" s="10">
        <f>IFERROR('8) Paid on Settled (SY)'!I10/('5) Settled At Cost (SY)'!I10+'3) Nil Settled (SY)'!I10),"")</f>
        <v>41411.215355805245</v>
      </c>
      <c r="J84" s="120">
        <f t="shared" si="21"/>
        <v>2002</v>
      </c>
      <c r="K84" s="9">
        <f>IFERROR('8) Paid on Settled (SY)'!D10/'5) Settled At Cost (SY)'!D10,"")</f>
        <v>16094.333333333334</v>
      </c>
      <c r="L84" s="8">
        <f>IFERROR('8) Paid on Settled (SY)'!E10/'5) Settled At Cost (SY)'!E10,"")</f>
        <v>19647.325187969924</v>
      </c>
      <c r="M84" s="8">
        <f>IFERROR('8) Paid on Settled (SY)'!F10/'5) Settled At Cost (SY)'!F10,"")</f>
        <v>29408.666666666668</v>
      </c>
      <c r="N84" s="8">
        <f>IFERROR('8) Paid on Settled (SY)'!G10/'5) Settled At Cost (SY)'!G10,"")</f>
        <v>12993.882352941177</v>
      </c>
      <c r="O84" s="10">
        <f>IFERROR('8) Paid on Settled (SY)'!I10/'5) Settled At Cost (SY)'!I10,"")</f>
        <v>64471.104956268224</v>
      </c>
      <c r="R84" s="120">
        <f t="shared" si="22"/>
        <v>2002</v>
      </c>
      <c r="S84" s="131">
        <f>IFERROR('3) Nil Settled (SY)'!D10/('5) Settled At Cost (SY)'!D10+'3) Nil Settled (SY)'!D10),"")</f>
        <v>0.1891891891891892</v>
      </c>
      <c r="T84" s="132">
        <f>IFERROR('3) Nil Settled (SY)'!E10/('5) Settled At Cost (SY)'!E10+'3) Nil Settled (SY)'!E10),"")</f>
        <v>0.45603271983640081</v>
      </c>
      <c r="U84" s="132">
        <f>IFERROR('3) Nil Settled (SY)'!F10/('5) Settled At Cost (SY)'!F10+'3) Nil Settled (SY)'!F10),"")</f>
        <v>0.26829268292682928</v>
      </c>
      <c r="V84" s="132">
        <f>IFERROR('3) Nil Settled (SY)'!G10/('5) Settled At Cost (SY)'!G10+'3) Nil Settled (SY)'!G10),"")</f>
        <v>0.37037037037037035</v>
      </c>
      <c r="W84" s="133">
        <f>IFERROR('3) Nil Settled (SY)'!I10/('5) Settled At Cost (SY)'!I10+'3) Nil Settled (SY)'!I10),"")</f>
        <v>0.35767790262172283</v>
      </c>
      <c r="Y84" s="138"/>
      <c r="AA84" s="147"/>
    </row>
    <row r="85" spans="2:27" x14ac:dyDescent="0.2">
      <c r="B85" s="120">
        <f t="shared" si="20"/>
        <v>2003</v>
      </c>
      <c r="C85" s="9">
        <f>IFERROR('8) Paid on Settled (SY)'!D11/('5) Settled At Cost (SY)'!D11+'3) Nil Settled (SY)'!D11),"")</f>
        <v>11333.066666666668</v>
      </c>
      <c r="D85" s="8">
        <f>IFERROR('8) Paid on Settled (SY)'!E11/('5) Settled At Cost (SY)'!E11+'3) Nil Settled (SY)'!E11),"")</f>
        <v>10200.350958360872</v>
      </c>
      <c r="E85" s="8">
        <f>IFERROR('8) Paid on Settled (SY)'!F11/('5) Settled At Cost (SY)'!F11+'3) Nil Settled (SY)'!F11),"")</f>
        <v>19160.397058823528</v>
      </c>
      <c r="F85" s="8">
        <f>IFERROR('8) Paid on Settled (SY)'!G11/('5) Settled At Cost (SY)'!G11+'3) Nil Settled (SY)'!G11),"")</f>
        <v>8028.1964285714284</v>
      </c>
      <c r="G85" s="10">
        <f>IFERROR('8) Paid on Settled (SY)'!I11/('5) Settled At Cost (SY)'!I11+'3) Nil Settled (SY)'!I11),"")</f>
        <v>36713.45671641791</v>
      </c>
      <c r="J85" s="120">
        <f t="shared" si="21"/>
        <v>2003</v>
      </c>
      <c r="K85" s="9">
        <f>IFERROR('8) Paid on Settled (SY)'!D11/'5) Settled At Cost (SY)'!D11,"")</f>
        <v>16666.274509803923</v>
      </c>
      <c r="L85" s="8">
        <f>IFERROR('8) Paid on Settled (SY)'!E11/'5) Settled At Cost (SY)'!E11,"")</f>
        <v>18890.00122399021</v>
      </c>
      <c r="M85" s="8">
        <f>IFERROR('8) Paid on Settled (SY)'!F11/'5) Settled At Cost (SY)'!F11,"")</f>
        <v>25547.196078431374</v>
      </c>
      <c r="N85" s="8">
        <f>IFERROR('8) Paid on Settled (SY)'!G11/'5) Settled At Cost (SY)'!G11,"")</f>
        <v>17983.16</v>
      </c>
      <c r="O85" s="10">
        <f>IFERROR('8) Paid on Settled (SY)'!I11/'5) Settled At Cost (SY)'!I11,"")</f>
        <v>57472</v>
      </c>
      <c r="R85" s="120">
        <f t="shared" si="22"/>
        <v>2003</v>
      </c>
      <c r="S85" s="131">
        <f>IFERROR('3) Nil Settled (SY)'!D11/('5) Settled At Cost (SY)'!D11+'3) Nil Settled (SY)'!D11),"")</f>
        <v>0.32</v>
      </c>
      <c r="T85" s="132">
        <f>IFERROR('3) Nil Settled (SY)'!E11/('5) Settled At Cost (SY)'!E11+'3) Nil Settled (SY)'!E11),"")</f>
        <v>0.46001321877065432</v>
      </c>
      <c r="U85" s="132">
        <f>IFERROR('3) Nil Settled (SY)'!F11/('5) Settled At Cost (SY)'!F11+'3) Nil Settled (SY)'!F11),"")</f>
        <v>0.25</v>
      </c>
      <c r="V85" s="132">
        <f>IFERROR('3) Nil Settled (SY)'!G11/('5) Settled At Cost (SY)'!G11+'3) Nil Settled (SY)'!G11),"")</f>
        <v>0.5535714285714286</v>
      </c>
      <c r="W85" s="133">
        <f>IFERROR('3) Nil Settled (SY)'!I11/('5) Settled At Cost (SY)'!I11+'3) Nil Settled (SY)'!I11),"")</f>
        <v>0.36119402985074628</v>
      </c>
      <c r="Y85" s="138"/>
      <c r="AA85" s="147"/>
    </row>
    <row r="86" spans="2:27" x14ac:dyDescent="0.2">
      <c r="B86" s="120">
        <f t="shared" si="20"/>
        <v>2004</v>
      </c>
      <c r="C86" s="9">
        <f>IFERROR('8) Paid on Settled (SY)'!D12/('5) Settled At Cost (SY)'!D12+'3) Nil Settled (SY)'!D12),"")</f>
        <v>8060.3894736842103</v>
      </c>
      <c r="D86" s="8">
        <f>IFERROR('8) Paid on Settled (SY)'!E12/('5) Settled At Cost (SY)'!E12+'3) Nil Settled (SY)'!E12),"")</f>
        <v>9472.117739403453</v>
      </c>
      <c r="E86" s="8">
        <f>IFERROR('8) Paid on Settled (SY)'!F12/('5) Settled At Cost (SY)'!F12+'3) Nil Settled (SY)'!F12),"")</f>
        <v>15237.528089887641</v>
      </c>
      <c r="F86" s="8">
        <f>IFERROR('8) Paid on Settled (SY)'!G12/('5) Settled At Cost (SY)'!G12+'3) Nil Settled (SY)'!G12),"")</f>
        <v>13607.547619047618</v>
      </c>
      <c r="G86" s="10">
        <f>IFERROR('8) Paid on Settled (SY)'!I12/('5) Settled At Cost (SY)'!I12+'3) Nil Settled (SY)'!I12),"")</f>
        <v>45742.618134263299</v>
      </c>
      <c r="J86" s="120">
        <f t="shared" si="21"/>
        <v>2004</v>
      </c>
      <c r="K86" s="9">
        <f>IFERROR('8) Paid on Settled (SY)'!D12/'5) Settled At Cost (SY)'!D12,"")</f>
        <v>11780.569230769232</v>
      </c>
      <c r="L86" s="8">
        <f>IFERROR('8) Paid on Settled (SY)'!E12/'5) Settled At Cost (SY)'!E12,"")</f>
        <v>17206.480038022815</v>
      </c>
      <c r="M86" s="8">
        <f>IFERROR('8) Paid on Settled (SY)'!F12/'5) Settled At Cost (SY)'!F12,"")</f>
        <v>24216.785714285714</v>
      </c>
      <c r="N86" s="8">
        <f>IFERROR('8) Paid on Settled (SY)'!G12/'5) Settled At Cost (SY)'!G12,"")</f>
        <v>18841.219780219781</v>
      </c>
      <c r="O86" s="10">
        <f>IFERROR('8) Paid on Settled (SY)'!I12/'5) Settled At Cost (SY)'!I12,"")</f>
        <v>66666.814485387542</v>
      </c>
      <c r="R86" s="120">
        <f t="shared" si="22"/>
        <v>2004</v>
      </c>
      <c r="S86" s="131">
        <f>IFERROR('3) Nil Settled (SY)'!D12/('5) Settled At Cost (SY)'!D12+'3) Nil Settled (SY)'!D12),"")</f>
        <v>0.31578947368421051</v>
      </c>
      <c r="T86" s="132">
        <f>IFERROR('3) Nil Settled (SY)'!E12/('5) Settled At Cost (SY)'!E12+'3) Nil Settled (SY)'!E12),"")</f>
        <v>0.44950287807430667</v>
      </c>
      <c r="U86" s="132">
        <f>IFERROR('3) Nil Settled (SY)'!F12/('5) Settled At Cost (SY)'!F12+'3) Nil Settled (SY)'!F12),"")</f>
        <v>0.3707865168539326</v>
      </c>
      <c r="V86" s="132">
        <f>IFERROR('3) Nil Settled (SY)'!G12/('5) Settled At Cost (SY)'!G12+'3) Nil Settled (SY)'!G12),"")</f>
        <v>0.27777777777777779</v>
      </c>
      <c r="W86" s="133">
        <f>IFERROR('3) Nil Settled (SY)'!I12/('5) Settled At Cost (SY)'!I12+'3) Nil Settled (SY)'!I12),"")</f>
        <v>0.31386224934612034</v>
      </c>
      <c r="Y86" s="138"/>
      <c r="AA86" s="147"/>
    </row>
    <row r="87" spans="2:27" x14ac:dyDescent="0.2">
      <c r="B87" s="120">
        <f t="shared" si="20"/>
        <v>2005</v>
      </c>
      <c r="C87" s="9">
        <f>IFERROR('8) Paid on Settled (SY)'!D13/('5) Settled At Cost (SY)'!D13+'3) Nil Settled (SY)'!D13),"")</f>
        <v>8220.8916666666664</v>
      </c>
      <c r="D87" s="8">
        <f>IFERROR('8) Paid on Settled (SY)'!E13/('5) Settled At Cost (SY)'!E13+'3) Nil Settled (SY)'!E13),"")</f>
        <v>10153.926229508197</v>
      </c>
      <c r="E87" s="8">
        <f>IFERROR('8) Paid on Settled (SY)'!F13/('5) Settled At Cost (SY)'!F13+'3) Nil Settled (SY)'!F13),"")</f>
        <v>24722.111111111109</v>
      </c>
      <c r="F87" s="8">
        <f>IFERROR('8) Paid on Settled (SY)'!G13/('5) Settled At Cost (SY)'!G13+'3) Nil Settled (SY)'!G13),"")</f>
        <v>10101.510989010989</v>
      </c>
      <c r="G87" s="10">
        <f>IFERROR('8) Paid on Settled (SY)'!I13/('5) Settled At Cost (SY)'!I13+'3) Nil Settled (SY)'!I13),"")</f>
        <v>43550.194897959183</v>
      </c>
      <c r="J87" s="120">
        <f t="shared" si="21"/>
        <v>2005</v>
      </c>
      <c r="K87" s="9">
        <f>IFERROR('8) Paid on Settled (SY)'!D13/'5) Settled At Cost (SY)'!D13,"")</f>
        <v>12408.893081761007</v>
      </c>
      <c r="L87" s="8">
        <f>IFERROR('8) Paid on Settled (SY)'!E13/'5) Settled At Cost (SY)'!E13,"")</f>
        <v>18901.55751173709</v>
      </c>
      <c r="M87" s="8">
        <f>IFERROR('8) Paid on Settled (SY)'!F13/'5) Settled At Cost (SY)'!F13,"")</f>
        <v>37083.166666666664</v>
      </c>
      <c r="N87" s="8">
        <f>IFERROR('8) Paid on Settled (SY)'!G13/'5) Settled At Cost (SY)'!G13,"")</f>
        <v>15194.008264462809</v>
      </c>
      <c r="O87" s="10">
        <f>IFERROR('8) Paid on Settled (SY)'!I13/'5) Settled At Cost (SY)'!I13,"")</f>
        <v>63041.641063515512</v>
      </c>
      <c r="R87" s="120">
        <f t="shared" si="22"/>
        <v>2005</v>
      </c>
      <c r="S87" s="131">
        <f>IFERROR('3) Nil Settled (SY)'!D13/('5) Settled At Cost (SY)'!D13+'3) Nil Settled (SY)'!D13),"")</f>
        <v>0.33750000000000002</v>
      </c>
      <c r="T87" s="132">
        <f>IFERROR('3) Nil Settled (SY)'!E13/('5) Settled At Cost (SY)'!E13+'3) Nil Settled (SY)'!E13),"")</f>
        <v>0.46279949558638084</v>
      </c>
      <c r="U87" s="132">
        <f>IFERROR('3) Nil Settled (SY)'!F13/('5) Settled At Cost (SY)'!F13+'3) Nil Settled (SY)'!F13),"")</f>
        <v>0.33333333333333331</v>
      </c>
      <c r="V87" s="132">
        <f>IFERROR('3) Nil Settled (SY)'!G13/('5) Settled At Cost (SY)'!G13+'3) Nil Settled (SY)'!G13),"")</f>
        <v>0.33516483516483514</v>
      </c>
      <c r="W87" s="133">
        <f>IFERROR('3) Nil Settled (SY)'!I13/('5) Settled At Cost (SY)'!I13+'3) Nil Settled (SY)'!I13),"")</f>
        <v>0.30918367346938774</v>
      </c>
      <c r="Y87" s="138"/>
      <c r="AA87" s="147"/>
    </row>
    <row r="88" spans="2:27" x14ac:dyDescent="0.2">
      <c r="B88" s="120">
        <f t="shared" si="20"/>
        <v>2006</v>
      </c>
      <c r="C88" s="9">
        <f>IFERROR('8) Paid on Settled (SY)'!D14/('5) Settled At Cost (SY)'!D14+'3) Nil Settled (SY)'!D14),"")</f>
        <v>5907.1448598130837</v>
      </c>
      <c r="D88" s="8">
        <f>IFERROR('8) Paid on Settled (SY)'!E14/('5) Settled At Cost (SY)'!E14+'3) Nil Settled (SY)'!E14),"")</f>
        <v>12476.874137931034</v>
      </c>
      <c r="E88" s="8">
        <f>IFERROR('8) Paid on Settled (SY)'!F14/('5) Settled At Cost (SY)'!F14+'3) Nil Settled (SY)'!F14),"")</f>
        <v>8056.7692307692305</v>
      </c>
      <c r="F88" s="8">
        <f>IFERROR('8) Paid on Settled (SY)'!G14/('5) Settled At Cost (SY)'!G14+'3) Nil Settled (SY)'!G14),"")</f>
        <v>9913.1050228310505</v>
      </c>
      <c r="G88" s="10">
        <f>IFERROR('8) Paid on Settled (SY)'!I14/('5) Settled At Cost (SY)'!I14+'3) Nil Settled (SY)'!I14),"")</f>
        <v>52089.095381526102</v>
      </c>
      <c r="J88" s="120">
        <f t="shared" si="21"/>
        <v>2006</v>
      </c>
      <c r="K88" s="9">
        <f>IFERROR('8) Paid on Settled (SY)'!D14/'5) Settled At Cost (SY)'!D14,"")</f>
        <v>9876.0078125</v>
      </c>
      <c r="L88" s="8">
        <f>IFERROR('8) Paid on Settled (SY)'!E14/'5) Settled At Cost (SY)'!E14,"")</f>
        <v>22720.838304552592</v>
      </c>
      <c r="M88" s="8">
        <f>IFERROR('8) Paid on Settled (SY)'!F14/'5) Settled At Cost (SY)'!F14,"")</f>
        <v>14546.944444444445</v>
      </c>
      <c r="N88" s="8">
        <f>IFERROR('8) Paid on Settled (SY)'!G14/'5) Settled At Cost (SY)'!G14,"")</f>
        <v>15076.180555555555</v>
      </c>
      <c r="O88" s="10">
        <f>IFERROR('8) Paid on Settled (SY)'!I14/'5) Settled At Cost (SY)'!I14,"")</f>
        <v>76860.354074074072</v>
      </c>
      <c r="R88" s="120">
        <f t="shared" si="22"/>
        <v>2006</v>
      </c>
      <c r="S88" s="131">
        <f>IFERROR('3) Nil Settled (SY)'!D14/('5) Settled At Cost (SY)'!D14+'3) Nil Settled (SY)'!D14),"")</f>
        <v>0.40186915887850466</v>
      </c>
      <c r="T88" s="132">
        <f>IFERROR('3) Nil Settled (SY)'!E14/('5) Settled At Cost (SY)'!E14+'3) Nil Settled (SY)'!E14),"")</f>
        <v>0.45086206896551723</v>
      </c>
      <c r="U88" s="132">
        <f>IFERROR('3) Nil Settled (SY)'!F14/('5) Settled At Cost (SY)'!F14+'3) Nil Settled (SY)'!F14),"")</f>
        <v>0.44615384615384618</v>
      </c>
      <c r="V88" s="132">
        <f>IFERROR('3) Nil Settled (SY)'!G14/('5) Settled At Cost (SY)'!G14+'3) Nil Settled (SY)'!G14),"")</f>
        <v>0.34246575342465752</v>
      </c>
      <c r="W88" s="133">
        <f>IFERROR('3) Nil Settled (SY)'!I14/('5) Settled At Cost (SY)'!I14+'3) Nil Settled (SY)'!I14),"")</f>
        <v>0.32228915662650603</v>
      </c>
      <c r="Y88" s="138"/>
      <c r="AA88" s="147"/>
    </row>
    <row r="89" spans="2:27" x14ac:dyDescent="0.2">
      <c r="B89" s="120">
        <f t="shared" si="20"/>
        <v>2007</v>
      </c>
      <c r="C89" s="9">
        <f>IFERROR('8) Paid on Settled (SY)'!D15/('5) Settled At Cost (SY)'!D15+'3) Nil Settled (SY)'!D15),"")</f>
        <v>6557.1769230769232</v>
      </c>
      <c r="D89" s="8">
        <f>IFERROR('8) Paid on Settled (SY)'!E15/('5) Settled At Cost (SY)'!E15+'3) Nil Settled (SY)'!E15),"")</f>
        <v>12477.815008726004</v>
      </c>
      <c r="E89" s="8">
        <f>IFERROR('8) Paid on Settled (SY)'!F15/('5) Settled At Cost (SY)'!F15+'3) Nil Settled (SY)'!F15),"")</f>
        <v>25131.650602409638</v>
      </c>
      <c r="F89" s="8">
        <f>IFERROR('8) Paid on Settled (SY)'!G15/('5) Settled At Cost (SY)'!G15+'3) Nil Settled (SY)'!G15),"")</f>
        <v>10572.809290953544</v>
      </c>
      <c r="G89" s="10">
        <f>IFERROR('8) Paid on Settled (SY)'!I15/('5) Settled At Cost (SY)'!I15+'3) Nil Settled (SY)'!I15),"")</f>
        <v>54914.453538461537</v>
      </c>
      <c r="J89" s="120">
        <f t="shared" si="21"/>
        <v>2007</v>
      </c>
      <c r="K89" s="9">
        <f>IFERROR('8) Paid on Settled (SY)'!D15/'5) Settled At Cost (SY)'!D15,"")</f>
        <v>11839.347222222223</v>
      </c>
      <c r="L89" s="8">
        <f>IFERROR('8) Paid on Settled (SY)'!E15/'5) Settled At Cost (SY)'!E15,"")</f>
        <v>23648.692392502755</v>
      </c>
      <c r="M89" s="8">
        <f>IFERROR('8) Paid on Settled (SY)'!F15/'5) Settled At Cost (SY)'!F15,"")</f>
        <v>39357.113207547169</v>
      </c>
      <c r="N89" s="8">
        <f>IFERROR('8) Paid on Settled (SY)'!G15/'5) Settled At Cost (SY)'!G15,"")</f>
        <v>17943.066390041495</v>
      </c>
      <c r="O89" s="10">
        <f>IFERROR('8) Paid on Settled (SY)'!I15/'5) Settled At Cost (SY)'!I15,"")</f>
        <v>76927.574999999997</v>
      </c>
      <c r="R89" s="120">
        <f t="shared" si="22"/>
        <v>2007</v>
      </c>
      <c r="S89" s="131">
        <f>IFERROR('3) Nil Settled (SY)'!D15/('5) Settled At Cost (SY)'!D15+'3) Nil Settled (SY)'!D15),"")</f>
        <v>0.44615384615384618</v>
      </c>
      <c r="T89" s="132">
        <f>IFERROR('3) Nil Settled (SY)'!E15/('5) Settled At Cost (SY)'!E15+'3) Nil Settled (SY)'!E15),"")</f>
        <v>0.4723676556137289</v>
      </c>
      <c r="U89" s="132">
        <f>IFERROR('3) Nil Settled (SY)'!F15/('5) Settled At Cost (SY)'!F15+'3) Nil Settled (SY)'!F15),"")</f>
        <v>0.36144578313253012</v>
      </c>
      <c r="V89" s="132">
        <f>IFERROR('3) Nil Settled (SY)'!G15/('5) Settled At Cost (SY)'!G15+'3) Nil Settled (SY)'!G15),"")</f>
        <v>0.41075794621026895</v>
      </c>
      <c r="W89" s="133">
        <f>IFERROR('3) Nil Settled (SY)'!I15/('5) Settled At Cost (SY)'!I15+'3) Nil Settled (SY)'!I15),"")</f>
        <v>0.28615384615384615</v>
      </c>
      <c r="Y89" s="138"/>
      <c r="AA89" s="147"/>
    </row>
    <row r="90" spans="2:27" x14ac:dyDescent="0.2">
      <c r="B90" s="120">
        <f t="shared" si="20"/>
        <v>2008</v>
      </c>
      <c r="C90" s="9">
        <f>IFERROR('8) Paid on Settled (SY)'!D16/('5) Settled At Cost (SY)'!D16+'3) Nil Settled (SY)'!D16),"")</f>
        <v>5126.032608695652</v>
      </c>
      <c r="D90" s="8">
        <f>IFERROR('8) Paid on Settled (SY)'!E16/('5) Settled At Cost (SY)'!E16+'3) Nil Settled (SY)'!E16),"")</f>
        <v>12922.066414686826</v>
      </c>
      <c r="E90" s="8">
        <f>IFERROR('8) Paid on Settled (SY)'!F16/('5) Settled At Cost (SY)'!F16+'3) Nil Settled (SY)'!F16),"")</f>
        <v>18437.583333333332</v>
      </c>
      <c r="F90" s="8">
        <f>IFERROR('8) Paid on Settled (SY)'!G16/('5) Settled At Cost (SY)'!G16+'3) Nil Settled (SY)'!G16),"")</f>
        <v>11289.585284280936</v>
      </c>
      <c r="G90" s="10">
        <f>IFERROR('8) Paid on Settled (SY)'!I16/('5) Settled At Cost (SY)'!I16+'3) Nil Settled (SY)'!I16),"")</f>
        <v>57142.576763485478</v>
      </c>
      <c r="J90" s="120">
        <f t="shared" si="21"/>
        <v>2008</v>
      </c>
      <c r="K90" s="9">
        <f>IFERROR('8) Paid on Settled (SY)'!D16/'5) Settled At Cost (SY)'!D16,"")</f>
        <v>8273.5964912280706</v>
      </c>
      <c r="L90" s="8">
        <f>IFERROR('8) Paid on Settled (SY)'!E16/'5) Settled At Cost (SY)'!E16,"")</f>
        <v>22813.791229742612</v>
      </c>
      <c r="M90" s="8">
        <f>IFERROR('8) Paid on Settled (SY)'!F16/'5) Settled At Cost (SY)'!F16,"")</f>
        <v>32023.17105263158</v>
      </c>
      <c r="N90" s="8">
        <f>IFERROR('8) Paid on Settled (SY)'!G16/'5) Settled At Cost (SY)'!G16,"")</f>
        <v>20092.773809523809</v>
      </c>
      <c r="O90" s="10">
        <f>IFERROR('8) Paid on Settled (SY)'!I16/'5) Settled At Cost (SY)'!I16,"")</f>
        <v>76887.251240694794</v>
      </c>
      <c r="R90" s="120">
        <f t="shared" si="22"/>
        <v>2008</v>
      </c>
      <c r="S90" s="131">
        <f>IFERROR('3) Nil Settled (SY)'!D16/('5) Settled At Cost (SY)'!D16+'3) Nil Settled (SY)'!D16),"")</f>
        <v>0.38043478260869568</v>
      </c>
      <c r="T90" s="132">
        <f>IFERROR('3) Nil Settled (SY)'!E16/('5) Settled At Cost (SY)'!E16+'3) Nil Settled (SY)'!E16),"")</f>
        <v>0.43358531317494603</v>
      </c>
      <c r="U90" s="132">
        <f>IFERROR('3) Nil Settled (SY)'!F16/('5) Settled At Cost (SY)'!F16+'3) Nil Settled (SY)'!F16),"")</f>
        <v>0.42424242424242425</v>
      </c>
      <c r="V90" s="132">
        <f>IFERROR('3) Nil Settled (SY)'!G16/('5) Settled At Cost (SY)'!G16+'3) Nil Settled (SY)'!G16),"")</f>
        <v>0.43812709030100333</v>
      </c>
      <c r="W90" s="133">
        <f>IFERROR('3) Nil Settled (SY)'!I16/('5) Settled At Cost (SY)'!I16+'3) Nil Settled (SY)'!I16),"")</f>
        <v>0.25680036883356383</v>
      </c>
      <c r="Y90" s="138"/>
      <c r="AA90" s="147"/>
    </row>
    <row r="91" spans="2:27" x14ac:dyDescent="0.2">
      <c r="B91" s="120">
        <f t="shared" si="20"/>
        <v>2009</v>
      </c>
      <c r="C91" s="9">
        <f>IFERROR('8) Paid on Settled (SY)'!D17/('5) Settled At Cost (SY)'!D17+'3) Nil Settled (SY)'!D17),"")</f>
        <v>3917.2820512820513</v>
      </c>
      <c r="D91" s="8">
        <f>IFERROR('8) Paid on Settled (SY)'!E17/('5) Settled At Cost (SY)'!E17+'3) Nil Settled (SY)'!E17),"")</f>
        <v>19207.265017667843</v>
      </c>
      <c r="E91" s="8">
        <f>IFERROR('8) Paid on Settled (SY)'!F17/('5) Settled At Cost (SY)'!F17+'3) Nil Settled (SY)'!F17),"")</f>
        <v>24023.400709219859</v>
      </c>
      <c r="F91" s="8">
        <f>IFERROR('8) Paid on Settled (SY)'!G17/('5) Settled At Cost (SY)'!G17+'3) Nil Settled (SY)'!G17),"")</f>
        <v>14577.704467353951</v>
      </c>
      <c r="G91" s="10">
        <f>IFERROR('8) Paid on Settled (SY)'!I17/('5) Settled At Cost (SY)'!I17+'3) Nil Settled (SY)'!I17),"")</f>
        <v>64435.400268336314</v>
      </c>
      <c r="J91" s="120">
        <f t="shared" si="21"/>
        <v>2009</v>
      </c>
      <c r="K91" s="9">
        <f>IFERROR('8) Paid on Settled (SY)'!D17/'5) Settled At Cost (SY)'!D17,"")</f>
        <v>6642.347826086957</v>
      </c>
      <c r="L91" s="8">
        <f>IFERROR('8) Paid on Settled (SY)'!E17/'5) Settled At Cost (SY)'!E17,"")</f>
        <v>26645.372549019608</v>
      </c>
      <c r="M91" s="8">
        <f>IFERROR('8) Paid on Settled (SY)'!F17/'5) Settled At Cost (SY)'!F17,"")</f>
        <v>37846.9217877095</v>
      </c>
      <c r="N91" s="8">
        <f>IFERROR('8) Paid on Settled (SY)'!G17/'5) Settled At Cost (SY)'!G17,"")</f>
        <v>22685.090909090908</v>
      </c>
      <c r="O91" s="10">
        <f>IFERROR('8) Paid on Settled (SY)'!I17/'5) Settled At Cost (SY)'!I17,"")</f>
        <v>85202.575399172085</v>
      </c>
      <c r="R91" s="120">
        <f t="shared" si="22"/>
        <v>2009</v>
      </c>
      <c r="S91" s="131">
        <f>IFERROR('3) Nil Settled (SY)'!D17/('5) Settled At Cost (SY)'!D17+'3) Nil Settled (SY)'!D17),"")</f>
        <v>0.41025641025641024</v>
      </c>
      <c r="T91" s="132">
        <f>IFERROR('3) Nil Settled (SY)'!E17/('5) Settled At Cost (SY)'!E17+'3) Nil Settled (SY)'!E17),"")</f>
        <v>0.27915194346289751</v>
      </c>
      <c r="U91" s="132">
        <f>IFERROR('3) Nil Settled (SY)'!F17/('5) Settled At Cost (SY)'!F17+'3) Nil Settled (SY)'!F17),"")</f>
        <v>0.36524822695035464</v>
      </c>
      <c r="V91" s="132">
        <f>IFERROR('3) Nil Settled (SY)'!G17/('5) Settled At Cost (SY)'!G17+'3) Nil Settled (SY)'!G17),"")</f>
        <v>0.35738831615120276</v>
      </c>
      <c r="W91" s="133">
        <f>IFERROR('3) Nil Settled (SY)'!I17/('5) Settled At Cost (SY)'!I17+'3) Nil Settled (SY)'!I17),"")</f>
        <v>0.24373881932021466</v>
      </c>
      <c r="Y91" s="138"/>
    </row>
    <row r="92" spans="2:27" x14ac:dyDescent="0.2">
      <c r="B92" s="120">
        <f t="shared" si="20"/>
        <v>2010</v>
      </c>
      <c r="C92" s="9">
        <f>IFERROR('8) Paid on Settled (SY)'!D18/('5) Settled At Cost (SY)'!D18+'3) Nil Settled (SY)'!D18),"")</f>
        <v>410.73811033608115</v>
      </c>
      <c r="D92" s="8">
        <f>IFERROR('8) Paid on Settled (SY)'!E18/('5) Settled At Cost (SY)'!E18+'3) Nil Settled (SY)'!E18),"")</f>
        <v>13721.228818800248</v>
      </c>
      <c r="E92" s="8">
        <f>IFERROR('8) Paid on Settled (SY)'!F18/('5) Settled At Cost (SY)'!F18+'3) Nil Settled (SY)'!F18),"")</f>
        <v>20633.640692640693</v>
      </c>
      <c r="F92" s="8">
        <f>IFERROR('8) Paid on Settled (SY)'!G18/('5) Settled At Cost (SY)'!G18+'3) Nil Settled (SY)'!G18),"")</f>
        <v>12543.739067055394</v>
      </c>
      <c r="G92" s="10">
        <f>IFERROR('8) Paid on Settled (SY)'!I18/('5) Settled At Cost (SY)'!I18+'3) Nil Settled (SY)'!I18),"")</f>
        <v>63948.903451725862</v>
      </c>
      <c r="J92" s="120">
        <f t="shared" si="21"/>
        <v>2010</v>
      </c>
      <c r="K92" s="9">
        <f>IFERROR('8) Paid on Settled (SY)'!D18/'5) Settled At Cost (SY)'!D18,"")</f>
        <v>4289.6291390728475</v>
      </c>
      <c r="L92" s="8">
        <f>IFERROR('8) Paid on Settled (SY)'!E18/'5) Settled At Cost (SY)'!E18,"")</f>
        <v>26539.745215311006</v>
      </c>
      <c r="M92" s="8">
        <f>IFERROR('8) Paid on Settled (SY)'!F18/'5) Settled At Cost (SY)'!F18,"")</f>
        <v>34290.438848920865</v>
      </c>
      <c r="N92" s="8">
        <f>IFERROR('8) Paid on Settled (SY)'!G18/'5) Settled At Cost (SY)'!G18,"")</f>
        <v>23008.034759358288</v>
      </c>
      <c r="O92" s="10">
        <f>IFERROR('8) Paid on Settled (SY)'!I18/'5) Settled At Cost (SY)'!I18,"")</f>
        <v>87080.284741144409</v>
      </c>
      <c r="R92" s="120">
        <f t="shared" si="22"/>
        <v>2010</v>
      </c>
      <c r="S92" s="131">
        <f>IFERROR('3) Nil Settled (SY)'!D18/('5) Settled At Cost (SY)'!D18+'3) Nil Settled (SY)'!D18),"")</f>
        <v>0.9042485732403297</v>
      </c>
      <c r="T92" s="132">
        <f>IFERROR('3) Nil Settled (SY)'!E18/('5) Settled At Cost (SY)'!E18+'3) Nil Settled (SY)'!E18),"")</f>
        <v>0.48299319727891155</v>
      </c>
      <c r="U92" s="132">
        <f>IFERROR('3) Nil Settled (SY)'!F18/('5) Settled At Cost (SY)'!F18+'3) Nil Settled (SY)'!F18),"")</f>
        <v>0.39826839826839827</v>
      </c>
      <c r="V92" s="132">
        <f>IFERROR('3) Nil Settled (SY)'!G18/('5) Settled At Cost (SY)'!G18+'3) Nil Settled (SY)'!G18),"")</f>
        <v>0.45481049562682213</v>
      </c>
      <c r="W92" s="133">
        <f>IFERROR('3) Nil Settled (SY)'!I18/('5) Settled At Cost (SY)'!I18+'3) Nil Settled (SY)'!I18),"")</f>
        <v>0.26563281640820408</v>
      </c>
      <c r="Y92" s="138"/>
    </row>
    <row r="93" spans="2:27" x14ac:dyDescent="0.2">
      <c r="B93" s="120">
        <f t="shared" si="20"/>
        <v>2011</v>
      </c>
      <c r="C93" s="9">
        <f>IFERROR('8) Paid on Settled (SY)'!D19/('5) Settled At Cost (SY)'!D19+'3) Nil Settled (SY)'!D19),"")</f>
        <v>4868.7777777777774</v>
      </c>
      <c r="D93" s="8">
        <f>IFERROR('8) Paid on Settled (SY)'!E19/('5) Settled At Cost (SY)'!E19+'3) Nil Settled (SY)'!E19),"")</f>
        <v>16168.9592760181</v>
      </c>
      <c r="E93" s="8">
        <f>IFERROR('8) Paid on Settled (SY)'!F19/('5) Settled At Cost (SY)'!F19+'3) Nil Settled (SY)'!F19),"")</f>
        <v>29154.667711598748</v>
      </c>
      <c r="F93" s="8">
        <f>IFERROR('8) Paid on Settled (SY)'!G19/('5) Settled At Cost (SY)'!G19+'3) Nil Settled (SY)'!G19),"")</f>
        <v>17366.250972762646</v>
      </c>
      <c r="G93" s="10">
        <f>IFERROR('8) Paid on Settled (SY)'!I19/('5) Settled At Cost (SY)'!I19+'3) Nil Settled (SY)'!I19),"")</f>
        <v>59928.269145639664</v>
      </c>
      <c r="J93" s="120">
        <f t="shared" si="21"/>
        <v>2011</v>
      </c>
      <c r="K93" s="9">
        <f>IFERROR('8) Paid on Settled (SY)'!D19/'5) Settled At Cost (SY)'!D19,"")</f>
        <v>9250.677777777777</v>
      </c>
      <c r="L93" s="8">
        <f>IFERROR('8) Paid on Settled (SY)'!E19/'5) Settled At Cost (SY)'!E19,"")</f>
        <v>27700.310077519382</v>
      </c>
      <c r="M93" s="8">
        <f>IFERROR('8) Paid on Settled (SY)'!F19/'5) Settled At Cost (SY)'!F19,"")</f>
        <v>48439.265625</v>
      </c>
      <c r="N93" s="8">
        <f>IFERROR('8) Paid on Settled (SY)'!G19/'5) Settled At Cost (SY)'!G19,"")</f>
        <v>28158.526813880126</v>
      </c>
      <c r="O93" s="10">
        <f>IFERROR('8) Paid on Settled (SY)'!I19/'5) Settled At Cost (SY)'!I19,"")</f>
        <v>82799.975535168196</v>
      </c>
      <c r="R93" s="120">
        <f t="shared" si="22"/>
        <v>2011</v>
      </c>
      <c r="S93" s="131">
        <f>IFERROR('3) Nil Settled (SY)'!D19/('5) Settled At Cost (SY)'!D19+'3) Nil Settled (SY)'!D19),"")</f>
        <v>0.47368421052631576</v>
      </c>
      <c r="T93" s="132">
        <f>IFERROR('3) Nil Settled (SY)'!E19/('5) Settled At Cost (SY)'!E19+'3) Nil Settled (SY)'!E19),"")</f>
        <v>0.41628959276018102</v>
      </c>
      <c r="U93" s="132">
        <f>IFERROR('3) Nil Settled (SY)'!F19/('5) Settled At Cost (SY)'!F19+'3) Nil Settled (SY)'!F19),"")</f>
        <v>0.39811912225705332</v>
      </c>
      <c r="V93" s="132">
        <f>IFERROR('3) Nil Settled (SY)'!G19/('5) Settled At Cost (SY)'!G19+'3) Nil Settled (SY)'!G19),"")</f>
        <v>0.3832684824902724</v>
      </c>
      <c r="W93" s="133">
        <f>IFERROR('3) Nil Settled (SY)'!I19/('5) Settled At Cost (SY)'!I19+'3) Nil Settled (SY)'!I19),"")</f>
        <v>0.27622841965471445</v>
      </c>
      <c r="Y93" s="138"/>
    </row>
    <row r="94" spans="2:27" x14ac:dyDescent="0.2">
      <c r="B94" s="120">
        <f t="shared" si="20"/>
        <v>2012</v>
      </c>
      <c r="C94" s="9">
        <f>IFERROR('8) Paid on Settled (SY)'!D20/('5) Settled At Cost (SY)'!D20+'3) Nil Settled (SY)'!D20),"")</f>
        <v>3575.4239482200646</v>
      </c>
      <c r="D94" s="8">
        <f>IFERROR('8) Paid on Settled (SY)'!E20/('5) Settled At Cost (SY)'!E20+'3) Nil Settled (SY)'!E20),"")</f>
        <v>17860.780238500851</v>
      </c>
      <c r="E94" s="8">
        <f>IFERROR('8) Paid on Settled (SY)'!F20/('5) Settled At Cost (SY)'!F20+'3) Nil Settled (SY)'!F20),"")</f>
        <v>24282.9375</v>
      </c>
      <c r="F94" s="8">
        <f>IFERROR('8) Paid on Settled (SY)'!G20/('5) Settled At Cost (SY)'!G20+'3) Nil Settled (SY)'!G20),"")</f>
        <v>14485.815686274509</v>
      </c>
      <c r="G94" s="10">
        <f>IFERROR('8) Paid on Settled (SY)'!I20/('5) Settled At Cost (SY)'!I20+'3) Nil Settled (SY)'!I20),"")</f>
        <v>68175.16793248945</v>
      </c>
      <c r="J94" s="120">
        <f t="shared" si="21"/>
        <v>2012</v>
      </c>
      <c r="K94" s="9">
        <f>IFERROR('8) Paid on Settled (SY)'!D20/'5) Settled At Cost (SY)'!D20,"")</f>
        <v>7220.9542483660134</v>
      </c>
      <c r="L94" s="8">
        <f>IFERROR('8) Paid on Settled (SY)'!E20/'5) Settled At Cost (SY)'!E20,"")</f>
        <v>30257.656565656565</v>
      </c>
      <c r="M94" s="8">
        <f>IFERROR('8) Paid on Settled (SY)'!F20/'5) Settled At Cost (SY)'!F20,"")</f>
        <v>44544.496815286628</v>
      </c>
      <c r="N94" s="8">
        <f>IFERROR('8) Paid on Settled (SY)'!G20/'5) Settled At Cost (SY)'!G20,"")</f>
        <v>25921.985964912281</v>
      </c>
      <c r="O94" s="10">
        <f>IFERROR('8) Paid on Settled (SY)'!I20/'5) Settled At Cost (SY)'!I20,"")</f>
        <v>91699.856980703742</v>
      </c>
      <c r="R94" s="120">
        <f t="shared" si="22"/>
        <v>2012</v>
      </c>
      <c r="S94" s="131">
        <f>IFERROR('3) Nil Settled (SY)'!D20/('5) Settled At Cost (SY)'!D20+'3) Nil Settled (SY)'!D20),"")</f>
        <v>0.50485436893203883</v>
      </c>
      <c r="T94" s="132">
        <f>IFERROR('3) Nil Settled (SY)'!E20/('5) Settled At Cost (SY)'!E20+'3) Nil Settled (SY)'!E20),"")</f>
        <v>0.40971039182282792</v>
      </c>
      <c r="U94" s="132">
        <f>IFERROR('3) Nil Settled (SY)'!F20/('5) Settled At Cost (SY)'!F20+'3) Nil Settled (SY)'!F20),"")</f>
        <v>0.4548611111111111</v>
      </c>
      <c r="V94" s="132">
        <f>IFERROR('3) Nil Settled (SY)'!G20/('5) Settled At Cost (SY)'!G20+'3) Nil Settled (SY)'!G20),"")</f>
        <v>0.44117647058823528</v>
      </c>
      <c r="W94" s="133">
        <f>IFERROR('3) Nil Settled (SY)'!I20/('5) Settled At Cost (SY)'!I20+'3) Nil Settled (SY)'!I20),"")</f>
        <v>0.25654008438818565</v>
      </c>
      <c r="Y94" s="138"/>
    </row>
    <row r="95" spans="2:27" x14ac:dyDescent="0.2">
      <c r="B95" s="120">
        <f t="shared" si="20"/>
        <v>2013</v>
      </c>
      <c r="C95" s="9">
        <f>IFERROR('8) Paid on Settled (SY)'!D21/('5) Settled At Cost (SY)'!D21+'3) Nil Settled (SY)'!D21),"")</f>
        <v>5970.1523364485984</v>
      </c>
      <c r="D95" s="8">
        <f>IFERROR('8) Paid on Settled (SY)'!E21/('5) Settled At Cost (SY)'!E21+'3) Nil Settled (SY)'!E21),"")</f>
        <v>15930.892763731474</v>
      </c>
      <c r="E95" s="8">
        <f>IFERROR('8) Paid on Settled (SY)'!F21/('5) Settled At Cost (SY)'!F21+'3) Nil Settled (SY)'!F21),"")</f>
        <v>24414.912280701756</v>
      </c>
      <c r="F95" s="8">
        <f>IFERROR('8) Paid on Settled (SY)'!G21/('5) Settled At Cost (SY)'!G21+'3) Nil Settled (SY)'!G21),"")</f>
        <v>16037.39382940109</v>
      </c>
      <c r="G95" s="10">
        <f>IFERROR('8) Paid on Settled (SY)'!I21/('5) Settled At Cost (SY)'!I21+'3) Nil Settled (SY)'!I21),"")</f>
        <v>67180.529232111687</v>
      </c>
      <c r="J95" s="120">
        <f t="shared" si="21"/>
        <v>2013</v>
      </c>
      <c r="K95" s="9">
        <f>IFERROR('8) Paid on Settled (SY)'!D21/'5) Settled At Cost (SY)'!D21,"")</f>
        <v>8394.3009198423133</v>
      </c>
      <c r="L95" s="8">
        <f>IFERROR('8) Paid on Settled (SY)'!E21/'5) Settled At Cost (SY)'!E21,"")</f>
        <v>26029.535612535612</v>
      </c>
      <c r="M95" s="8">
        <f>IFERROR('8) Paid on Settled (SY)'!F21/'5) Settled At Cost (SY)'!F21,"")</f>
        <v>45627.868852459018</v>
      </c>
      <c r="N95" s="8">
        <f>IFERROR('8) Paid on Settled (SY)'!G21/'5) Settled At Cost (SY)'!G21,"")</f>
        <v>25175.509971509971</v>
      </c>
      <c r="O95" s="10">
        <f>IFERROR('8) Paid on Settled (SY)'!I21/'5) Settled At Cost (SY)'!I21,"")</f>
        <v>91927.028656716415</v>
      </c>
      <c r="R95" s="120">
        <f t="shared" si="22"/>
        <v>2013</v>
      </c>
      <c r="S95" s="131">
        <f>IFERROR('3) Nil Settled (SY)'!D21/('5) Settled At Cost (SY)'!D21+'3) Nil Settled (SY)'!D21),"")</f>
        <v>0.28878504672897198</v>
      </c>
      <c r="T95" s="132">
        <f>IFERROR('3) Nil Settled (SY)'!E21/('5) Settled At Cost (SY)'!E21+'3) Nil Settled (SY)'!E21),"")</f>
        <v>0.38796861377506536</v>
      </c>
      <c r="U95" s="132">
        <f>IFERROR('3) Nil Settled (SY)'!F21/('5) Settled At Cost (SY)'!F21+'3) Nil Settled (SY)'!F21),"")</f>
        <v>0.46491228070175439</v>
      </c>
      <c r="V95" s="132">
        <f>IFERROR('3) Nil Settled (SY)'!G21/('5) Settled At Cost (SY)'!G21+'3) Nil Settled (SY)'!G21),"")</f>
        <v>0.36297640653357532</v>
      </c>
      <c r="W95" s="133">
        <f>IFERROR('3) Nil Settled (SY)'!I21/('5) Settled At Cost (SY)'!I21+'3) Nil Settled (SY)'!I21),"")</f>
        <v>0.26919720767888305</v>
      </c>
      <c r="Y95" s="138"/>
    </row>
    <row r="96" spans="2:27" x14ac:dyDescent="0.2">
      <c r="B96" s="120">
        <f t="shared" si="20"/>
        <v>2014</v>
      </c>
      <c r="C96" s="9">
        <f>IFERROR('8) Paid on Settled (SY)'!D22/('5) Settled At Cost (SY)'!D22+'3) Nil Settled (SY)'!D22),"")</f>
        <v>5355.7936046511632</v>
      </c>
      <c r="D96" s="8">
        <f>IFERROR('8) Paid on Settled (SY)'!E22/('5) Settled At Cost (SY)'!E22+'3) Nil Settled (SY)'!E22),"")</f>
        <v>15844.606250000001</v>
      </c>
      <c r="E96" s="8">
        <f>IFERROR('8) Paid on Settled (SY)'!F22/('5) Settled At Cost (SY)'!F22+'3) Nil Settled (SY)'!F22),"")</f>
        <v>23500.878980891721</v>
      </c>
      <c r="F96" s="8">
        <f>IFERROR('8) Paid on Settled (SY)'!G22/('5) Settled At Cost (SY)'!G22+'3) Nil Settled (SY)'!G22),"")</f>
        <v>17536.91493383743</v>
      </c>
      <c r="G96" s="10">
        <f>IFERROR('8) Paid on Settled (SY)'!I22/('5) Settled At Cost (SY)'!I22+'3) Nil Settled (SY)'!I22),"")</f>
        <v>70950.621137483206</v>
      </c>
      <c r="J96" s="120">
        <f t="shared" si="21"/>
        <v>2014</v>
      </c>
      <c r="K96" s="9">
        <f>IFERROR('8) Paid on Settled (SY)'!D22/'5) Settled At Cost (SY)'!D22,"")</f>
        <v>6611.4581339712922</v>
      </c>
      <c r="L96" s="8">
        <f>IFERROR('8) Paid on Settled (SY)'!E22/'5) Settled At Cost (SY)'!E22,"")</f>
        <v>27301.475384615384</v>
      </c>
      <c r="M96" s="8">
        <f>IFERROR('8) Paid on Settled (SY)'!F22/'5) Settled At Cost (SY)'!F22,"")</f>
        <v>44453.469879518074</v>
      </c>
      <c r="N96" s="8">
        <f>IFERROR('8) Paid on Settled (SY)'!G22/'5) Settled At Cost (SY)'!G22,"")</f>
        <v>27528.27299703264</v>
      </c>
      <c r="O96" s="10">
        <f>IFERROR('8) Paid on Settled (SY)'!I22/'5) Settled At Cost (SY)'!I22,"")</f>
        <v>95845.57592256504</v>
      </c>
      <c r="R96" s="120">
        <f t="shared" si="22"/>
        <v>2014</v>
      </c>
      <c r="S96" s="131">
        <f>IFERROR('3) Nil Settled (SY)'!D22/('5) Settled At Cost (SY)'!D22+'3) Nil Settled (SY)'!D22),"")</f>
        <v>0.18992248062015504</v>
      </c>
      <c r="T96" s="132">
        <f>IFERROR('3) Nil Settled (SY)'!E22/('5) Settled At Cost (SY)'!E22+'3) Nil Settled (SY)'!E22),"")</f>
        <v>0.41964285714285715</v>
      </c>
      <c r="U96" s="132">
        <f>IFERROR('3) Nil Settled (SY)'!F22/('5) Settled At Cost (SY)'!F22+'3) Nil Settled (SY)'!F22),"")</f>
        <v>0.4713375796178344</v>
      </c>
      <c r="V96" s="132">
        <f>IFERROR('3) Nil Settled (SY)'!G22/('5) Settled At Cost (SY)'!G22+'3) Nil Settled (SY)'!G22),"")</f>
        <v>0.36294896030245749</v>
      </c>
      <c r="W96" s="133">
        <f>IFERROR('3) Nil Settled (SY)'!I22/('5) Settled At Cost (SY)'!I22+'3) Nil Settled (SY)'!I22),"")</f>
        <v>0.25974025974025972</v>
      </c>
      <c r="Y96" s="138"/>
    </row>
    <row r="97" spans="2:25" x14ac:dyDescent="0.2">
      <c r="B97" s="120">
        <f t="shared" si="20"/>
        <v>2015</v>
      </c>
      <c r="C97" s="9">
        <f>IFERROR('8) Paid on Settled (SY)'!D23/('5) Settled At Cost (SY)'!D23+'3) Nil Settled (SY)'!D23),"")</f>
        <v>4964.4812925170072</v>
      </c>
      <c r="D97" s="8">
        <f>IFERROR('8) Paid on Settled (SY)'!E23/('5) Settled At Cost (SY)'!E23+'3) Nil Settled (SY)'!E23),"")</f>
        <v>17278.58203125</v>
      </c>
      <c r="E97" s="8">
        <f>IFERROR('8) Paid on Settled (SY)'!F23/('5) Settled At Cost (SY)'!F23+'3) Nil Settled (SY)'!F23),"")</f>
        <v>26040.504132231406</v>
      </c>
      <c r="F97" s="8">
        <f>IFERROR('8) Paid on Settled (SY)'!G23/('5) Settled At Cost (SY)'!G23+'3) Nil Settled (SY)'!G23),"")</f>
        <v>16303.246511627907</v>
      </c>
      <c r="G97" s="10">
        <f>IFERROR('8) Paid on Settled (SY)'!I23/('5) Settled At Cost (SY)'!I23+'3) Nil Settled (SY)'!I23),"")</f>
        <v>63238.907379518074</v>
      </c>
      <c r="J97" s="120">
        <f t="shared" si="21"/>
        <v>2015</v>
      </c>
      <c r="K97" s="9">
        <f>IFERROR('8) Paid on Settled (SY)'!D23/'5) Settled At Cost (SY)'!D23,"")</f>
        <v>7051.0024154589373</v>
      </c>
      <c r="L97" s="8">
        <f>IFERROR('8) Paid on Settled (SY)'!E23/'5) Settled At Cost (SY)'!E23,"")</f>
        <v>30090.591836734693</v>
      </c>
      <c r="M97" s="8">
        <f>IFERROR('8) Paid on Settled (SY)'!F23/'5) Settled At Cost (SY)'!F23,"")</f>
        <v>45886.907766990291</v>
      </c>
      <c r="N97" s="8">
        <f>IFERROR('8) Paid on Settled (SY)'!G23/'5) Settled At Cost (SY)'!G23,"")</f>
        <v>25399.985507246376</v>
      </c>
      <c r="O97" s="10">
        <f>IFERROR('8) Paid on Settled (SY)'!I23/'5) Settled At Cost (SY)'!I23,"")</f>
        <v>90790.561081081076</v>
      </c>
      <c r="R97" s="120">
        <f t="shared" si="22"/>
        <v>2015</v>
      </c>
      <c r="S97" s="131">
        <f>IFERROR('3) Nil Settled (SY)'!D23/('5) Settled At Cost (SY)'!D23+'3) Nil Settled (SY)'!D23),"")</f>
        <v>0.29591836734693877</v>
      </c>
      <c r="T97" s="132">
        <f>IFERROR('3) Nil Settled (SY)'!E23/('5) Settled At Cost (SY)'!E23+'3) Nil Settled (SY)'!E23),"")</f>
        <v>0.42578125</v>
      </c>
      <c r="U97" s="132">
        <f>IFERROR('3) Nil Settled (SY)'!F23/('5) Settled At Cost (SY)'!F23+'3) Nil Settled (SY)'!F23),"")</f>
        <v>0.43250688705234158</v>
      </c>
      <c r="V97" s="132">
        <f>IFERROR('3) Nil Settled (SY)'!G23/('5) Settled At Cost (SY)'!G23+'3) Nil Settled (SY)'!G23),"")</f>
        <v>0.35813953488372091</v>
      </c>
      <c r="W97" s="133">
        <f>IFERROR('3) Nil Settled (SY)'!I23/('5) Settled At Cost (SY)'!I23+'3) Nil Settled (SY)'!I23),"")</f>
        <v>0.30346385542168675</v>
      </c>
      <c r="Y97" s="138"/>
    </row>
    <row r="98" spans="2:25" x14ac:dyDescent="0.2">
      <c r="B98" s="120">
        <f t="shared" ref="B98:B99" si="23">B97+1</f>
        <v>2016</v>
      </c>
      <c r="C98" s="9">
        <f>IFERROR('8) Paid on Settled (SY)'!D24/('5) Settled At Cost (SY)'!D24+'3) Nil Settled (SY)'!D24),"")</f>
        <v>6951.8475559237777</v>
      </c>
      <c r="D98" s="8">
        <f>IFERROR('8) Paid on Settled (SY)'!E24/('5) Settled At Cost (SY)'!E24+'3) Nil Settled (SY)'!E24),"")</f>
        <v>14457.834364261169</v>
      </c>
      <c r="E98" s="8">
        <f>IFERROR('8) Paid on Settled (SY)'!F24/('5) Settled At Cost (SY)'!F24+'3) Nil Settled (SY)'!F24),"")</f>
        <v>24091.628997867803</v>
      </c>
      <c r="F98" s="8">
        <f>IFERROR('8) Paid on Settled (SY)'!G24/('5) Settled At Cost (SY)'!G24+'3) Nil Settled (SY)'!G24),"")</f>
        <v>18268.538258575198</v>
      </c>
      <c r="G98" s="10">
        <f>IFERROR('8) Paid on Settled (SY)'!I24/('5) Settled At Cost (SY)'!I24+'3) Nil Settled (SY)'!I24),"")</f>
        <v>68715.973178807952</v>
      </c>
      <c r="J98" s="120">
        <f t="shared" ref="J98:J99" si="24">J97+1</f>
        <v>2016</v>
      </c>
      <c r="K98" s="9">
        <f>IFERROR('8) Paid on Settled (SY)'!D24/'5) Settled At Cost (SY)'!D24,"")</f>
        <v>9281.9469026548668</v>
      </c>
      <c r="L98" s="8">
        <f>IFERROR('8) Paid on Settled (SY)'!E24/'5) Settled At Cost (SY)'!E24,"")</f>
        <v>23877.581157775254</v>
      </c>
      <c r="M98" s="8">
        <f>IFERROR('8) Paid on Settled (SY)'!F24/'5) Settled At Cost (SY)'!F24,"")</f>
        <v>38301.606779661015</v>
      </c>
      <c r="N98" s="8">
        <f>IFERROR('8) Paid on Settled (SY)'!G24/'5) Settled At Cost (SY)'!G24,"")</f>
        <v>27152.062745098039</v>
      </c>
      <c r="O98" s="10">
        <f>IFERROR('8) Paid on Settled (SY)'!I24/'5) Settled At Cost (SY)'!I24,"")</f>
        <v>96164.151529193696</v>
      </c>
      <c r="R98" s="120">
        <f t="shared" ref="R98:R99" si="25">R97+1</f>
        <v>2016</v>
      </c>
      <c r="S98" s="131">
        <f>IFERROR('3) Nil Settled (SY)'!D24/('5) Settled At Cost (SY)'!D24+'3) Nil Settled (SY)'!D24),"")</f>
        <v>0.25103562551781278</v>
      </c>
      <c r="T98" s="132">
        <f>IFERROR('3) Nil Settled (SY)'!E24/('5) Settled At Cost (SY)'!E24+'3) Nil Settled (SY)'!E24),"")</f>
        <v>0.39450171821305841</v>
      </c>
      <c r="U98" s="132">
        <f>IFERROR('3) Nil Settled (SY)'!F24/('5) Settled At Cost (SY)'!F24+'3) Nil Settled (SY)'!F24),"")</f>
        <v>0.37100213219616207</v>
      </c>
      <c r="V98" s="132">
        <f>IFERROR('3) Nil Settled (SY)'!G24/('5) Settled At Cost (SY)'!G24+'3) Nil Settled (SY)'!G24),"")</f>
        <v>0.32717678100263853</v>
      </c>
      <c r="W98" s="133">
        <f>IFERROR('3) Nil Settled (SY)'!I24/('5) Settled At Cost (SY)'!I24+'3) Nil Settled (SY)'!I24),"")</f>
        <v>0.28543046357615892</v>
      </c>
      <c r="Y98" s="138"/>
    </row>
    <row r="99" spans="2:25" x14ac:dyDescent="0.2">
      <c r="B99" s="124">
        <f t="shared" si="23"/>
        <v>2017</v>
      </c>
      <c r="C99" s="11">
        <f>IFERROR('8) Paid on Settled (SY)'!D25/('5) Settled At Cost (SY)'!D25+'3) Nil Settled (SY)'!D25),"")</f>
        <v>8470.509478672986</v>
      </c>
      <c r="D99" s="12">
        <f>IFERROR('8) Paid on Settled (SY)'!E25/('5) Settled At Cost (SY)'!E25+'3) Nil Settled (SY)'!E25),"")</f>
        <v>19750.784326018809</v>
      </c>
      <c r="E99" s="12">
        <f>IFERROR('8) Paid on Settled (SY)'!F25/('5) Settled At Cost (SY)'!F25+'3) Nil Settled (SY)'!F25),"")</f>
        <v>30427.417372881355</v>
      </c>
      <c r="F99" s="12">
        <f>IFERROR('8) Paid on Settled (SY)'!G25/('5) Settled At Cost (SY)'!G25+'3) Nil Settled (SY)'!G25),"")</f>
        <v>18939.065508021391</v>
      </c>
      <c r="G99" s="13">
        <f>IFERROR('8) Paid on Settled (SY)'!I25/('5) Settled At Cost (SY)'!I25+'3) Nil Settled (SY)'!I25),"")</f>
        <v>74868.943627450979</v>
      </c>
      <c r="J99" s="124">
        <f t="shared" si="24"/>
        <v>2017</v>
      </c>
      <c r="K99" s="11">
        <f>IFERROR('8) Paid on Settled (SY)'!D25/'5) Settled At Cost (SY)'!D25,"")</f>
        <v>11580.631749460043</v>
      </c>
      <c r="L99" s="12">
        <f>IFERROR('8) Paid on Settled (SY)'!E25/'5) Settled At Cost (SY)'!E25,"")</f>
        <v>29007.827808471455</v>
      </c>
      <c r="M99" s="12">
        <f>IFERROR('8) Paid on Settled (SY)'!F25/'5) Settled At Cost (SY)'!F25,"")</f>
        <v>46933.794117647056</v>
      </c>
      <c r="N99" s="12">
        <f>IFERROR('8) Paid on Settled (SY)'!G25/'5) Settled At Cost (SY)'!G25,"")</f>
        <v>26234.112962962961</v>
      </c>
      <c r="O99" s="13">
        <f>IFERROR('8) Paid on Settled (SY)'!I25/'5) Settled At Cost (SY)'!I25,"")</f>
        <v>99500.094462540714</v>
      </c>
      <c r="R99" s="124">
        <f t="shared" si="25"/>
        <v>2017</v>
      </c>
      <c r="S99" s="135">
        <f>IFERROR('3) Nil Settled (SY)'!D25/('5) Settled At Cost (SY)'!D25+'3) Nil Settled (SY)'!D25),"")</f>
        <v>0.26856240126382308</v>
      </c>
      <c r="T99" s="136">
        <f>IFERROR('3) Nil Settled (SY)'!E25/('5) Settled At Cost (SY)'!E25+'3) Nil Settled (SY)'!E25),"")</f>
        <v>0.31912225705329156</v>
      </c>
      <c r="U99" s="136">
        <f>IFERROR('3) Nil Settled (SY)'!F25/('5) Settled At Cost (SY)'!F25+'3) Nil Settled (SY)'!F25),"")</f>
        <v>0.35169491525423729</v>
      </c>
      <c r="V99" s="136">
        <f>IFERROR('3) Nil Settled (SY)'!G25/('5) Settled At Cost (SY)'!G25+'3) Nil Settled (SY)'!G25),"")</f>
        <v>0.27807486631016043</v>
      </c>
      <c r="W99" s="137">
        <f>IFERROR('3) Nil Settled (SY)'!I25/('5) Settled At Cost (SY)'!I25+'3) Nil Settled (SY)'!I25),"")</f>
        <v>0.24754901960784315</v>
      </c>
      <c r="Y99" s="138"/>
    </row>
    <row r="100" spans="2:25" x14ac:dyDescent="0.2"/>
    <row r="101" spans="2:25" x14ac:dyDescent="0.2">
      <c r="B101" s="34" t="str">
        <f>"* Based on the assumption that the survey is "&amp;(D2*100)&amp;"% of insurance market."</f>
        <v>* Based on the assumption that the survey is 80% of insurance market.</v>
      </c>
      <c r="R101" s="129" t="s">
        <v>41</v>
      </c>
      <c r="S101" s="139">
        <f>AVERAGE(S95:S99)</f>
        <v>0.25884478429554031</v>
      </c>
      <c r="T101" s="139">
        <f t="shared" ref="T101:W101" si="26">AVERAGE(T95:T99)</f>
        <v>0.3894033392368545</v>
      </c>
      <c r="U101" s="139">
        <f t="shared" si="26"/>
        <v>0.41829075896446594</v>
      </c>
      <c r="V101" s="139">
        <f t="shared" si="26"/>
        <v>0.33786330980651053</v>
      </c>
      <c r="W101" s="139">
        <f t="shared" si="26"/>
        <v>0.27307616120496631</v>
      </c>
    </row>
    <row r="102" spans="2:25" x14ac:dyDescent="0.2">
      <c r="R102" s="129" t="s">
        <v>42</v>
      </c>
      <c r="S102" s="35">
        <f>SUM('3) Nil Settled (SY)'!D21:D25)/SUM('3) Nil Settled (SY)'!D21:D25,'5) Settled At Cost (SY)'!D21:D25)</f>
        <v>0.26012867327421318</v>
      </c>
      <c r="T102" s="35">
        <f>SUM('3) Nil Settled (SY)'!E21:E25)/SUM('3) Nil Settled (SY)'!E21:E25,'5) Settled At Cost (SY)'!E21:E25)</f>
        <v>0.38547824768834321</v>
      </c>
      <c r="U102" s="35">
        <f>SUM('3) Nil Settled (SY)'!F21:F25)/SUM('3) Nil Settled (SY)'!F21:F25,'5) Settled At Cost (SY)'!F21:F25)</f>
        <v>0.41020408163265304</v>
      </c>
      <c r="V102" s="35">
        <f>SUM('3) Nil Settled (SY)'!G21:G25)/SUM('3) Nil Settled (SY)'!G21:G25,'5) Settled At Cost (SY)'!G21:G25)</f>
        <v>0.33395233673785207</v>
      </c>
      <c r="W102" s="35">
        <f>SUM('3) Nil Settled (SY)'!I21:I25)/SUM('3) Nil Settled (SY)'!I21:I25,'5) Settled At Cost (SY)'!I21:I25)</f>
        <v>0.27278128481247677</v>
      </c>
      <c r="X102" s="35"/>
    </row>
    <row r="103" spans="2:25" x14ac:dyDescent="0.2"/>
  </sheetData>
  <sheetProtection sheet="1" objects="1" scenarios="1"/>
  <mergeCells count="13">
    <mergeCell ref="Z28:AE28"/>
    <mergeCell ref="AH28:AM28"/>
    <mergeCell ref="B3:G3"/>
    <mergeCell ref="B28:G28"/>
    <mergeCell ref="J78:O78"/>
    <mergeCell ref="J3:O3"/>
    <mergeCell ref="R78:W78"/>
    <mergeCell ref="B78:G78"/>
    <mergeCell ref="J28:O28"/>
    <mergeCell ref="R28:W28"/>
    <mergeCell ref="B53:G53"/>
    <mergeCell ref="J53:O53"/>
    <mergeCell ref="AH3:A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AX62"/>
  <sheetViews>
    <sheetView showGridLines="0" showRowColHeaders="0" zoomScale="70" zoomScaleNormal="70" workbookViewId="0"/>
  </sheetViews>
  <sheetFormatPr defaultColWidth="0" defaultRowHeight="14.25" zeroHeight="1" x14ac:dyDescent="0.2"/>
  <cols>
    <col min="1" max="1" width="3.7109375" style="6" customWidth="1"/>
    <col min="2" max="8" width="16.7109375" style="6" customWidth="1"/>
    <col min="9" max="9" width="14" style="6" bestFit="1" customWidth="1"/>
    <col min="10" max="10" width="16.7109375" style="148" customWidth="1"/>
    <col min="11" max="11" width="16.7109375" style="6" customWidth="1"/>
    <col min="12" max="12" width="16.7109375" style="148" customWidth="1"/>
    <col min="13" max="13" width="3.85546875" style="148" customWidth="1"/>
    <col min="14" max="14" width="16.7109375" style="148" customWidth="1"/>
    <col min="15" max="15" width="17.85546875" style="156" customWidth="1"/>
    <col min="16" max="16" width="3.85546875" style="156" customWidth="1"/>
    <col min="17" max="17" width="13.140625" style="6" bestFit="1" customWidth="1"/>
    <col min="18" max="18" width="15.28515625" style="6" bestFit="1" customWidth="1"/>
    <col min="19" max="19" width="11" style="6" bestFit="1" customWidth="1"/>
    <col min="20" max="20" width="12.42578125" style="6" bestFit="1" customWidth="1"/>
    <col min="21" max="21" width="10.5703125" style="6" bestFit="1" customWidth="1"/>
    <col min="22" max="22" width="14.140625" style="6" customWidth="1"/>
    <col min="23" max="23" width="3.28515625" style="6" customWidth="1"/>
    <col min="24" max="24" width="15.28515625" style="6" bestFit="1" customWidth="1"/>
    <col min="25" max="25" width="11" style="6" bestFit="1" customWidth="1"/>
    <col min="26" max="26" width="12.42578125" style="6" bestFit="1" customWidth="1"/>
    <col min="27" max="27" width="10.5703125" style="6" bestFit="1" customWidth="1"/>
    <col min="28" max="28" width="14.140625" style="6" customWidth="1"/>
    <col min="29" max="29" width="4.140625" style="6" customWidth="1"/>
    <col min="30" max="30" width="15.28515625" style="6" bestFit="1" customWidth="1"/>
    <col min="31" max="31" width="11" style="6" bestFit="1" customWidth="1"/>
    <col min="32" max="32" width="12.42578125" style="6" bestFit="1" customWidth="1"/>
    <col min="33" max="33" width="10.5703125" style="6" bestFit="1" customWidth="1"/>
    <col min="34" max="34" width="14.140625" style="6" customWidth="1"/>
    <col min="35" max="35" width="3.7109375" style="6" customWidth="1"/>
    <col min="36" max="48" width="9.140625" style="6" hidden="1" customWidth="1"/>
    <col min="49" max="50" width="0" style="6" hidden="1" customWidth="1"/>
    <col min="51" max="16384" width="9.140625" style="6" hidden="1"/>
  </cols>
  <sheetData>
    <row r="1" spans="1:34" ht="15.75" x14ac:dyDescent="0.25">
      <c r="A1" s="49" t="s">
        <v>67</v>
      </c>
      <c r="B1" s="155"/>
      <c r="R1" s="157"/>
    </row>
    <row r="2" spans="1:34" ht="12.75" x14ac:dyDescent="0.2">
      <c r="A2" s="43"/>
      <c r="O2" s="6"/>
      <c r="P2" s="6"/>
    </row>
    <row r="3" spans="1:34" ht="12.75" x14ac:dyDescent="0.2">
      <c r="A3" s="43"/>
      <c r="O3" s="6"/>
      <c r="P3" s="148"/>
    </row>
    <row r="4" spans="1:34" ht="15" customHeight="1" x14ac:dyDescent="0.2">
      <c r="B4" s="191" t="s">
        <v>10</v>
      </c>
      <c r="C4" s="192"/>
      <c r="D4" s="192"/>
      <c r="E4" s="192"/>
      <c r="F4" s="192"/>
      <c r="G4" s="192"/>
      <c r="H4" s="192"/>
      <c r="I4" s="192"/>
      <c r="J4" s="192"/>
      <c r="K4" s="192"/>
      <c r="L4" s="193"/>
      <c r="M4" s="50"/>
      <c r="N4" s="50"/>
      <c r="O4" s="158"/>
      <c r="P4" s="148"/>
      <c r="R4" s="194" t="s">
        <v>33</v>
      </c>
      <c r="S4" s="195"/>
      <c r="T4" s="195"/>
      <c r="U4" s="195"/>
      <c r="V4" s="196"/>
      <c r="X4" s="194" t="s">
        <v>34</v>
      </c>
      <c r="Y4" s="195"/>
      <c r="Z4" s="195"/>
      <c r="AA4" s="195"/>
      <c r="AB4" s="196"/>
      <c r="AD4" s="194" t="s">
        <v>35</v>
      </c>
      <c r="AE4" s="195"/>
      <c r="AF4" s="195"/>
      <c r="AG4" s="195"/>
      <c r="AH4" s="196"/>
    </row>
    <row r="5" spans="1:34" ht="43.15" customHeight="1" x14ac:dyDescent="0.2">
      <c r="A5" s="148"/>
      <c r="B5" s="5" t="s">
        <v>0</v>
      </c>
      <c r="C5" s="5" t="s">
        <v>1</v>
      </c>
      <c r="D5" s="150" t="s">
        <v>31</v>
      </c>
      <c r="E5" s="150" t="s">
        <v>2</v>
      </c>
      <c r="F5" s="150" t="s">
        <v>3</v>
      </c>
      <c r="G5" s="150" t="s">
        <v>7</v>
      </c>
      <c r="H5" s="52" t="s">
        <v>5</v>
      </c>
      <c r="I5" s="108" t="s">
        <v>4</v>
      </c>
      <c r="J5" s="150" t="s">
        <v>8</v>
      </c>
      <c r="K5" s="151" t="s">
        <v>9</v>
      </c>
      <c r="L5" s="3" t="s">
        <v>6</v>
      </c>
      <c r="M5" s="51"/>
      <c r="N5" s="52" t="s">
        <v>75</v>
      </c>
      <c r="O5" s="45" t="s">
        <v>61</v>
      </c>
      <c r="P5" s="148"/>
      <c r="Q5" s="149" t="s">
        <v>56</v>
      </c>
      <c r="R5" s="149" t="s">
        <v>31</v>
      </c>
      <c r="S5" s="150" t="s">
        <v>2</v>
      </c>
      <c r="T5" s="150" t="s">
        <v>3</v>
      </c>
      <c r="U5" s="150" t="s">
        <v>7</v>
      </c>
      <c r="V5" s="151" t="s">
        <v>4</v>
      </c>
      <c r="X5" s="149" t="s">
        <v>31</v>
      </c>
      <c r="Y5" s="150" t="s">
        <v>2</v>
      </c>
      <c r="Z5" s="150" t="s">
        <v>3</v>
      </c>
      <c r="AA5" s="150" t="s">
        <v>7</v>
      </c>
      <c r="AB5" s="151" t="s">
        <v>4</v>
      </c>
      <c r="AD5" s="149" t="s">
        <v>31</v>
      </c>
      <c r="AE5" s="150" t="s">
        <v>2</v>
      </c>
      <c r="AF5" s="150" t="s">
        <v>3</v>
      </c>
      <c r="AG5" s="150" t="s">
        <v>7</v>
      </c>
      <c r="AH5" s="151" t="s">
        <v>4</v>
      </c>
    </row>
    <row r="6" spans="1:34" ht="12.75" customHeight="1" x14ac:dyDescent="0.2">
      <c r="A6" s="148"/>
      <c r="B6" s="86">
        <v>1998</v>
      </c>
      <c r="C6" s="16">
        <v>547</v>
      </c>
      <c r="D6" s="8">
        <v>47</v>
      </c>
      <c r="E6" s="8">
        <v>927</v>
      </c>
      <c r="F6" s="8">
        <v>50</v>
      </c>
      <c r="G6" s="8">
        <v>14</v>
      </c>
      <c r="H6" s="37">
        <f>SUM(D6:G6)</f>
        <v>1038</v>
      </c>
      <c r="I6" s="8">
        <v>586</v>
      </c>
      <c r="J6" s="8">
        <f>SUM(H6:I6)</f>
        <v>1624</v>
      </c>
      <c r="K6" s="10">
        <v>774</v>
      </c>
      <c r="L6" s="17">
        <f>SUM(J6:K6)</f>
        <v>2398</v>
      </c>
      <c r="M6" s="4"/>
      <c r="N6" s="41">
        <v>12</v>
      </c>
      <c r="O6" s="53">
        <v>3</v>
      </c>
      <c r="P6" s="148"/>
      <c r="Q6" s="7">
        <f t="shared" ref="Q6:Q25" si="0">K6/L6</f>
        <v>0.32276897414512096</v>
      </c>
      <c r="R6" s="7">
        <f t="shared" ref="R6:R25" si="1">D6/($L6-$K6)</f>
        <v>2.8940886699507389E-2</v>
      </c>
      <c r="S6" s="110">
        <f t="shared" ref="S6:S25" si="2">E6/($L6-$K6)</f>
        <v>0.57081280788177335</v>
      </c>
      <c r="T6" s="110">
        <f t="shared" ref="T6:T25" si="3">F6/($L6-$K6)</f>
        <v>3.0788177339901478E-2</v>
      </c>
      <c r="U6" s="110">
        <f t="shared" ref="U6:U25" si="4">G6/($L6-$K6)</f>
        <v>8.6206896551724137E-3</v>
      </c>
      <c r="V6" s="111">
        <f t="shared" ref="V6:V25" si="5">I6/($L6-$K6)</f>
        <v>0.3608374384236453</v>
      </c>
      <c r="X6" s="112">
        <f>D6+$K6*R6</f>
        <v>69.400246305418719</v>
      </c>
      <c r="Y6" s="113">
        <f t="shared" ref="Y6:Y25" si="6">E6+$K6*S6</f>
        <v>1368.8091133004925</v>
      </c>
      <c r="Z6" s="113">
        <f t="shared" ref="Z6:Z25" si="7">F6+$K6*T6</f>
        <v>73.830049261083744</v>
      </c>
      <c r="AA6" s="113">
        <f t="shared" ref="AA6:AA25" si="8">G6+$K6*U6</f>
        <v>20.672413793103448</v>
      </c>
      <c r="AB6" s="114">
        <f t="shared" ref="AB6:AB25" si="9">I6+$K6*V6</f>
        <v>865.28817733990149</v>
      </c>
      <c r="AD6" s="112">
        <f>X6/'Data for Website'!$D$2</f>
        <v>86.750307881773395</v>
      </c>
      <c r="AE6" s="113">
        <f>Y6/'Data for Website'!$D$2</f>
        <v>1711.0113916256155</v>
      </c>
      <c r="AF6" s="113">
        <f>Z6/'Data for Website'!$D$2</f>
        <v>92.287561576354676</v>
      </c>
      <c r="AG6" s="113">
        <f>AA6/'Data for Website'!$D$2</f>
        <v>25.84051724137931</v>
      </c>
      <c r="AH6" s="114">
        <f>AB6/'Data for Website'!$D$2</f>
        <v>1081.6102216748768</v>
      </c>
    </row>
    <row r="7" spans="1:34" ht="12.75" x14ac:dyDescent="0.2">
      <c r="A7" s="148"/>
      <c r="B7" s="86">
        <f t="shared" ref="B7:B25" si="10">B6+1</f>
        <v>1999</v>
      </c>
      <c r="C7" s="16">
        <v>674</v>
      </c>
      <c r="D7" s="8">
        <v>45</v>
      </c>
      <c r="E7" s="8">
        <v>1200</v>
      </c>
      <c r="F7" s="8">
        <v>50</v>
      </c>
      <c r="G7" s="8">
        <v>20</v>
      </c>
      <c r="H7" s="37">
        <f t="shared" ref="H7:H25" si="11">SUM(D7:G7)</f>
        <v>1315</v>
      </c>
      <c r="I7" s="8">
        <v>752</v>
      </c>
      <c r="J7" s="8">
        <f t="shared" ref="J7:J25" si="12">SUM(H7:I7)</f>
        <v>2067</v>
      </c>
      <c r="K7" s="10">
        <v>1150</v>
      </c>
      <c r="L7" s="17">
        <f t="shared" ref="L7:L25" si="13">SUM(J7:K7)</f>
        <v>3217</v>
      </c>
      <c r="M7" s="4"/>
      <c r="N7" s="41">
        <v>12</v>
      </c>
      <c r="O7" s="54">
        <v>4</v>
      </c>
      <c r="P7" s="148"/>
      <c r="Q7" s="7">
        <f t="shared" si="0"/>
        <v>0.3574759092322039</v>
      </c>
      <c r="R7" s="7">
        <f t="shared" si="1"/>
        <v>2.1770682148040638E-2</v>
      </c>
      <c r="S7" s="110">
        <f t="shared" si="2"/>
        <v>0.58055152394775034</v>
      </c>
      <c r="T7" s="110">
        <f t="shared" si="3"/>
        <v>2.4189646831156264E-2</v>
      </c>
      <c r="U7" s="110">
        <f t="shared" si="4"/>
        <v>9.6758587324625063E-3</v>
      </c>
      <c r="V7" s="111">
        <f t="shared" si="5"/>
        <v>0.36381228834059021</v>
      </c>
      <c r="X7" s="112">
        <f t="shared" ref="X7:X25" si="14">D7+$K7*R7</f>
        <v>70.036284470246727</v>
      </c>
      <c r="Y7" s="113">
        <f t="shared" si="6"/>
        <v>1867.6342525399127</v>
      </c>
      <c r="Z7" s="113">
        <f t="shared" si="7"/>
        <v>77.818093855829702</v>
      </c>
      <c r="AA7" s="113">
        <f t="shared" si="8"/>
        <v>31.127237542331883</v>
      </c>
      <c r="AB7" s="114">
        <f t="shared" si="9"/>
        <v>1170.3841315916789</v>
      </c>
      <c r="AD7" s="112">
        <f>X7/'Data for Website'!$D$2</f>
        <v>87.545355587808402</v>
      </c>
      <c r="AE7" s="113">
        <f>Y7/'Data for Website'!$D$2</f>
        <v>2334.5428156748908</v>
      </c>
      <c r="AF7" s="113">
        <f>Z7/'Data for Website'!$D$2</f>
        <v>97.272617319787116</v>
      </c>
      <c r="AG7" s="113">
        <f>AA7/'Data for Website'!$D$2</f>
        <v>38.909046927914851</v>
      </c>
      <c r="AH7" s="114">
        <f>AB7/'Data for Website'!$D$2</f>
        <v>1462.9801644895986</v>
      </c>
    </row>
    <row r="8" spans="1:34" ht="12.75" x14ac:dyDescent="0.2">
      <c r="A8" s="148"/>
      <c r="B8" s="86">
        <f t="shared" si="10"/>
        <v>2000</v>
      </c>
      <c r="C8" s="16">
        <v>1286</v>
      </c>
      <c r="D8" s="8">
        <v>72</v>
      </c>
      <c r="E8" s="8">
        <v>1353</v>
      </c>
      <c r="F8" s="8">
        <v>53</v>
      </c>
      <c r="G8" s="8">
        <v>54</v>
      </c>
      <c r="H8" s="37">
        <f t="shared" si="11"/>
        <v>1532</v>
      </c>
      <c r="I8" s="8">
        <v>845</v>
      </c>
      <c r="J8" s="8">
        <f t="shared" si="12"/>
        <v>2377</v>
      </c>
      <c r="K8" s="10">
        <v>1233</v>
      </c>
      <c r="L8" s="17">
        <f t="shared" si="13"/>
        <v>3610</v>
      </c>
      <c r="M8" s="4"/>
      <c r="N8" s="41">
        <v>12</v>
      </c>
      <c r="O8" s="54">
        <v>5</v>
      </c>
      <c r="P8" s="148"/>
      <c r="Q8" s="7">
        <f t="shared" si="0"/>
        <v>0.3415512465373961</v>
      </c>
      <c r="R8" s="7">
        <f t="shared" si="1"/>
        <v>3.0290281867900715E-2</v>
      </c>
      <c r="S8" s="110">
        <f t="shared" si="2"/>
        <v>0.56920488010096759</v>
      </c>
      <c r="T8" s="110">
        <f t="shared" si="3"/>
        <v>2.2297013041649136E-2</v>
      </c>
      <c r="U8" s="110">
        <f t="shared" si="4"/>
        <v>2.2717711400925537E-2</v>
      </c>
      <c r="V8" s="111">
        <f t="shared" si="5"/>
        <v>0.35549011358855698</v>
      </c>
      <c r="X8" s="112">
        <f t="shared" si="14"/>
        <v>109.34791754312158</v>
      </c>
      <c r="Y8" s="113">
        <f t="shared" si="6"/>
        <v>2054.8296171644929</v>
      </c>
      <c r="Z8" s="113">
        <f t="shared" si="7"/>
        <v>80.492217080353385</v>
      </c>
      <c r="AA8" s="113">
        <f t="shared" si="8"/>
        <v>82.010938157341187</v>
      </c>
      <c r="AB8" s="114">
        <f t="shared" si="9"/>
        <v>1283.3193100546907</v>
      </c>
      <c r="AD8" s="112">
        <f>X8/'Data for Website'!$D$2</f>
        <v>136.68489692890196</v>
      </c>
      <c r="AE8" s="113">
        <f>Y8/'Data for Website'!$D$2</f>
        <v>2568.537021455616</v>
      </c>
      <c r="AF8" s="113">
        <f>Z8/'Data for Website'!$D$2</f>
        <v>100.61527135044173</v>
      </c>
      <c r="AG8" s="113">
        <f>AA8/'Data for Website'!$D$2</f>
        <v>102.51367269667648</v>
      </c>
      <c r="AH8" s="114">
        <f>AB8/'Data for Website'!$D$2</f>
        <v>1604.1491375683634</v>
      </c>
    </row>
    <row r="9" spans="1:34" ht="12.75" x14ac:dyDescent="0.2">
      <c r="A9" s="148"/>
      <c r="B9" s="86">
        <f t="shared" si="10"/>
        <v>2001</v>
      </c>
      <c r="C9" s="16">
        <v>1701</v>
      </c>
      <c r="D9" s="8">
        <v>97</v>
      </c>
      <c r="E9" s="8">
        <v>1370</v>
      </c>
      <c r="F9" s="8">
        <v>62</v>
      </c>
      <c r="G9" s="8">
        <v>97</v>
      </c>
      <c r="H9" s="37">
        <f t="shared" si="11"/>
        <v>1626</v>
      </c>
      <c r="I9" s="8">
        <v>896</v>
      </c>
      <c r="J9" s="8">
        <f t="shared" si="12"/>
        <v>2522</v>
      </c>
      <c r="K9" s="10">
        <v>1139</v>
      </c>
      <c r="L9" s="17">
        <f t="shared" si="13"/>
        <v>3661</v>
      </c>
      <c r="M9" s="4"/>
      <c r="N9" s="41">
        <v>12</v>
      </c>
      <c r="O9" s="54">
        <v>5</v>
      </c>
      <c r="P9" s="148"/>
      <c r="Q9" s="7">
        <f t="shared" si="0"/>
        <v>0.31111718109806064</v>
      </c>
      <c r="R9" s="7">
        <f t="shared" si="1"/>
        <v>3.8461538461538464E-2</v>
      </c>
      <c r="S9" s="110">
        <f t="shared" si="2"/>
        <v>0.54321966693100709</v>
      </c>
      <c r="T9" s="110">
        <f t="shared" si="3"/>
        <v>2.458366375892149E-2</v>
      </c>
      <c r="U9" s="110">
        <f t="shared" si="4"/>
        <v>3.8461538461538464E-2</v>
      </c>
      <c r="V9" s="111">
        <f t="shared" si="5"/>
        <v>0.35527359238699446</v>
      </c>
      <c r="X9" s="112">
        <f t="shared" si="14"/>
        <v>140.80769230769232</v>
      </c>
      <c r="Y9" s="113">
        <f t="shared" si="6"/>
        <v>1988.7272006344169</v>
      </c>
      <c r="Z9" s="113">
        <f t="shared" si="7"/>
        <v>90.000793021411582</v>
      </c>
      <c r="AA9" s="113">
        <f t="shared" si="8"/>
        <v>140.80769230769232</v>
      </c>
      <c r="AB9" s="114">
        <f t="shared" si="9"/>
        <v>1300.6566217287868</v>
      </c>
      <c r="AD9" s="112">
        <f>X9/'Data for Website'!$D$2</f>
        <v>176.00961538461539</v>
      </c>
      <c r="AE9" s="113">
        <f>Y9/'Data for Website'!$D$2</f>
        <v>2485.9090007930208</v>
      </c>
      <c r="AF9" s="113">
        <f>Z9/'Data for Website'!$D$2</f>
        <v>112.50099127676447</v>
      </c>
      <c r="AG9" s="113">
        <f>AA9/'Data for Website'!$D$2</f>
        <v>176.00961538461539</v>
      </c>
      <c r="AH9" s="114">
        <f>AB9/'Data for Website'!$D$2</f>
        <v>1625.8207771609834</v>
      </c>
    </row>
    <row r="10" spans="1:34" ht="12.75" x14ac:dyDescent="0.2">
      <c r="A10" s="148"/>
      <c r="B10" s="86">
        <f t="shared" si="10"/>
        <v>2002</v>
      </c>
      <c r="C10" s="16">
        <v>2179</v>
      </c>
      <c r="D10" s="8">
        <v>119</v>
      </c>
      <c r="E10" s="8">
        <v>1445</v>
      </c>
      <c r="F10" s="8">
        <v>81</v>
      </c>
      <c r="G10" s="8">
        <v>105</v>
      </c>
      <c r="H10" s="37">
        <f t="shared" si="11"/>
        <v>1750</v>
      </c>
      <c r="I10" s="8">
        <v>880</v>
      </c>
      <c r="J10" s="8">
        <f t="shared" si="12"/>
        <v>2630</v>
      </c>
      <c r="K10" s="10">
        <v>986</v>
      </c>
      <c r="L10" s="17">
        <f t="shared" si="13"/>
        <v>3616</v>
      </c>
      <c r="M10" s="4"/>
      <c r="N10" s="41">
        <v>12</v>
      </c>
      <c r="O10" s="54">
        <v>5</v>
      </c>
      <c r="P10" s="148"/>
      <c r="Q10" s="7">
        <f t="shared" si="0"/>
        <v>0.27267699115044247</v>
      </c>
      <c r="R10" s="7">
        <f t="shared" si="1"/>
        <v>4.5247148288973381E-2</v>
      </c>
      <c r="S10" s="110">
        <f t="shared" si="2"/>
        <v>0.54942965779467678</v>
      </c>
      <c r="T10" s="110">
        <f t="shared" si="3"/>
        <v>3.0798479087452472E-2</v>
      </c>
      <c r="U10" s="110">
        <f t="shared" si="4"/>
        <v>3.9923954372623575E-2</v>
      </c>
      <c r="V10" s="111">
        <f t="shared" si="5"/>
        <v>0.33460076045627374</v>
      </c>
      <c r="X10" s="112">
        <f t="shared" si="14"/>
        <v>163.61368821292774</v>
      </c>
      <c r="Y10" s="113">
        <f t="shared" si="6"/>
        <v>1986.7376425855514</v>
      </c>
      <c r="Z10" s="113">
        <f t="shared" si="7"/>
        <v>111.36730038022813</v>
      </c>
      <c r="AA10" s="113">
        <f t="shared" si="8"/>
        <v>144.36501901140684</v>
      </c>
      <c r="AB10" s="114">
        <f t="shared" si="9"/>
        <v>1209.916349809886</v>
      </c>
      <c r="AD10" s="112">
        <f>X10/'Data for Website'!$D$2</f>
        <v>204.51711026615968</v>
      </c>
      <c r="AE10" s="113">
        <f>Y10/'Data for Website'!$D$2</f>
        <v>2483.4220532319391</v>
      </c>
      <c r="AF10" s="113">
        <f>Z10/'Data for Website'!$D$2</f>
        <v>139.20912547528516</v>
      </c>
      <c r="AG10" s="113">
        <f>AA10/'Data for Website'!$D$2</f>
        <v>180.45627376425855</v>
      </c>
      <c r="AH10" s="114">
        <f>AB10/'Data for Website'!$D$2</f>
        <v>1512.3954372623575</v>
      </c>
    </row>
    <row r="11" spans="1:34" ht="12.75" x14ac:dyDescent="0.2">
      <c r="A11" s="148"/>
      <c r="B11" s="86">
        <f t="shared" si="10"/>
        <v>2003</v>
      </c>
      <c r="C11" s="16">
        <v>4112</v>
      </c>
      <c r="D11" s="8">
        <v>163</v>
      </c>
      <c r="E11" s="8">
        <v>2019</v>
      </c>
      <c r="F11" s="8">
        <v>127</v>
      </c>
      <c r="G11" s="8">
        <v>309</v>
      </c>
      <c r="H11" s="37">
        <f t="shared" si="11"/>
        <v>2618</v>
      </c>
      <c r="I11" s="8">
        <v>1296</v>
      </c>
      <c r="J11" s="8">
        <f t="shared" si="12"/>
        <v>3914</v>
      </c>
      <c r="K11" s="10">
        <v>253</v>
      </c>
      <c r="L11" s="17">
        <f t="shared" si="13"/>
        <v>4167</v>
      </c>
      <c r="M11" s="4"/>
      <c r="N11" s="41">
        <v>12</v>
      </c>
      <c r="O11" s="54">
        <v>5</v>
      </c>
      <c r="P11" s="148"/>
      <c r="Q11" s="7">
        <f t="shared" si="0"/>
        <v>6.0715142788576912E-2</v>
      </c>
      <c r="R11" s="7">
        <f t="shared" si="1"/>
        <v>4.1645375574859478E-2</v>
      </c>
      <c r="S11" s="110">
        <f t="shared" si="2"/>
        <v>0.51584057230454783</v>
      </c>
      <c r="T11" s="110">
        <f t="shared" si="3"/>
        <v>3.2447623914154317E-2</v>
      </c>
      <c r="U11" s="110">
        <f t="shared" si="4"/>
        <v>7.8947368421052627E-2</v>
      </c>
      <c r="V11" s="111">
        <f t="shared" si="5"/>
        <v>0.33111905978538581</v>
      </c>
      <c r="X11" s="112">
        <f t="shared" si="14"/>
        <v>173.53628002043945</v>
      </c>
      <c r="Y11" s="113">
        <f t="shared" si="6"/>
        <v>2149.5076647930505</v>
      </c>
      <c r="Z11" s="113">
        <f t="shared" si="7"/>
        <v>135.20924885028103</v>
      </c>
      <c r="AA11" s="113">
        <f t="shared" si="8"/>
        <v>328.9736842105263</v>
      </c>
      <c r="AB11" s="114">
        <f t="shared" si="9"/>
        <v>1379.7731221257027</v>
      </c>
      <c r="AD11" s="112">
        <f>X11/'Data for Website'!$D$2</f>
        <v>216.92035002554931</v>
      </c>
      <c r="AE11" s="113">
        <f>Y11/'Data for Website'!$D$2</f>
        <v>2686.8845809913128</v>
      </c>
      <c r="AF11" s="113">
        <f>Z11/'Data for Website'!$D$2</f>
        <v>169.01156106285129</v>
      </c>
      <c r="AG11" s="113">
        <f>AA11/'Data for Website'!$D$2</f>
        <v>411.21710526315786</v>
      </c>
      <c r="AH11" s="114">
        <f>AB11/'Data for Website'!$D$2</f>
        <v>1724.7164026571284</v>
      </c>
    </row>
    <row r="12" spans="1:34" ht="12.75" x14ac:dyDescent="0.2">
      <c r="A12" s="148"/>
      <c r="B12" s="86">
        <f t="shared" si="10"/>
        <v>2004</v>
      </c>
      <c r="C12" s="16">
        <v>5556</v>
      </c>
      <c r="D12" s="8">
        <v>248</v>
      </c>
      <c r="E12" s="8">
        <v>1833</v>
      </c>
      <c r="F12" s="8">
        <v>135</v>
      </c>
      <c r="G12" s="8">
        <v>373</v>
      </c>
      <c r="H12" s="37">
        <f t="shared" si="11"/>
        <v>2589</v>
      </c>
      <c r="I12" s="8">
        <v>1311</v>
      </c>
      <c r="J12" s="8">
        <f t="shared" si="12"/>
        <v>3900</v>
      </c>
      <c r="K12" s="10">
        <v>291</v>
      </c>
      <c r="L12" s="17">
        <f t="shared" si="13"/>
        <v>4191</v>
      </c>
      <c r="M12" s="4"/>
      <c r="N12" s="41">
        <v>12</v>
      </c>
      <c r="O12" s="54">
        <v>9</v>
      </c>
      <c r="P12" s="148"/>
      <c r="Q12" s="7">
        <f t="shared" si="0"/>
        <v>6.9434502505368645E-2</v>
      </c>
      <c r="R12" s="7">
        <f t="shared" si="1"/>
        <v>6.3589743589743591E-2</v>
      </c>
      <c r="S12" s="110">
        <f t="shared" si="2"/>
        <v>0.47</v>
      </c>
      <c r="T12" s="110">
        <f t="shared" si="3"/>
        <v>3.4615384615384617E-2</v>
      </c>
      <c r="U12" s="110">
        <f t="shared" si="4"/>
        <v>9.564102564102564E-2</v>
      </c>
      <c r="V12" s="111">
        <f t="shared" si="5"/>
        <v>0.33615384615384614</v>
      </c>
      <c r="X12" s="112">
        <f t="shared" si="14"/>
        <v>266.50461538461536</v>
      </c>
      <c r="Y12" s="113">
        <f t="shared" si="6"/>
        <v>1969.77</v>
      </c>
      <c r="Z12" s="113">
        <f t="shared" si="7"/>
        <v>145.07307692307691</v>
      </c>
      <c r="AA12" s="113">
        <f t="shared" si="8"/>
        <v>400.83153846153846</v>
      </c>
      <c r="AB12" s="114">
        <f t="shared" si="9"/>
        <v>1408.8207692307692</v>
      </c>
      <c r="AD12" s="112">
        <f>X12/'Data for Website'!$D$2</f>
        <v>333.1307692307692</v>
      </c>
      <c r="AE12" s="113">
        <f>Y12/'Data for Website'!$D$2</f>
        <v>2462.2124999999996</v>
      </c>
      <c r="AF12" s="113">
        <f>Z12/'Data for Website'!$D$2</f>
        <v>181.34134615384613</v>
      </c>
      <c r="AG12" s="113">
        <f>AA12/'Data for Website'!$D$2</f>
        <v>501.03942307692307</v>
      </c>
      <c r="AH12" s="114">
        <f>AB12/'Data for Website'!$D$2</f>
        <v>1761.0259615384614</v>
      </c>
    </row>
    <row r="13" spans="1:34" ht="12.75" x14ac:dyDescent="0.2">
      <c r="A13" s="148"/>
      <c r="B13" s="86">
        <f t="shared" si="10"/>
        <v>2005</v>
      </c>
      <c r="C13" s="16">
        <v>5620</v>
      </c>
      <c r="D13" s="8">
        <v>228</v>
      </c>
      <c r="E13" s="8">
        <v>2095</v>
      </c>
      <c r="F13" s="8">
        <v>154</v>
      </c>
      <c r="G13" s="8">
        <v>560</v>
      </c>
      <c r="H13" s="37">
        <f t="shared" si="11"/>
        <v>3037</v>
      </c>
      <c r="I13" s="8">
        <v>1314</v>
      </c>
      <c r="J13" s="8">
        <f t="shared" si="12"/>
        <v>4351</v>
      </c>
      <c r="K13" s="10">
        <v>374</v>
      </c>
      <c r="L13" s="17">
        <f t="shared" si="13"/>
        <v>4725</v>
      </c>
      <c r="M13" s="4"/>
      <c r="N13" s="41">
        <v>12</v>
      </c>
      <c r="O13" s="54">
        <v>9</v>
      </c>
      <c r="P13" s="148"/>
      <c r="Q13" s="7">
        <f t="shared" si="0"/>
        <v>7.9153439153439156E-2</v>
      </c>
      <c r="R13" s="7">
        <f t="shared" si="1"/>
        <v>5.2401746724890827E-2</v>
      </c>
      <c r="S13" s="110">
        <f t="shared" si="2"/>
        <v>0.48149850609055389</v>
      </c>
      <c r="T13" s="110">
        <f t="shared" si="3"/>
        <v>3.5394162261549067E-2</v>
      </c>
      <c r="U13" s="110">
        <f t="shared" si="4"/>
        <v>0.12870604458745116</v>
      </c>
      <c r="V13" s="111">
        <f t="shared" si="5"/>
        <v>0.30199954033555504</v>
      </c>
      <c r="X13" s="112">
        <f t="shared" si="14"/>
        <v>247.59825327510916</v>
      </c>
      <c r="Y13" s="113">
        <f t="shared" si="6"/>
        <v>2275.0804412778671</v>
      </c>
      <c r="Z13" s="113">
        <f t="shared" si="7"/>
        <v>167.23741668581934</v>
      </c>
      <c r="AA13" s="113">
        <f t="shared" si="8"/>
        <v>608.13606067570674</v>
      </c>
      <c r="AB13" s="114">
        <f t="shared" si="9"/>
        <v>1426.9478280854976</v>
      </c>
      <c r="AD13" s="112">
        <f>X13/'Data for Website'!$D$2</f>
        <v>309.49781659388645</v>
      </c>
      <c r="AE13" s="113">
        <f>Y13/'Data for Website'!$D$2</f>
        <v>2843.8505515973338</v>
      </c>
      <c r="AF13" s="113">
        <f>Z13/'Data for Website'!$D$2</f>
        <v>209.04677085727417</v>
      </c>
      <c r="AG13" s="113">
        <f>AA13/'Data for Website'!$D$2</f>
        <v>760.1700758446334</v>
      </c>
      <c r="AH13" s="114">
        <f>AB13/'Data for Website'!$D$2</f>
        <v>1783.6847851068719</v>
      </c>
    </row>
    <row r="14" spans="1:34" ht="12.75" x14ac:dyDescent="0.2">
      <c r="A14" s="148"/>
      <c r="B14" s="86">
        <f>B13+1</f>
        <v>2006</v>
      </c>
      <c r="C14" s="16">
        <v>2504</v>
      </c>
      <c r="D14" s="8">
        <v>84</v>
      </c>
      <c r="E14" s="8">
        <v>1661</v>
      </c>
      <c r="F14" s="8">
        <v>221</v>
      </c>
      <c r="G14" s="8">
        <v>627</v>
      </c>
      <c r="H14" s="37">
        <f t="shared" si="11"/>
        <v>2593</v>
      </c>
      <c r="I14" s="8">
        <v>1727</v>
      </c>
      <c r="J14" s="8">
        <f t="shared" si="12"/>
        <v>4320</v>
      </c>
      <c r="K14" s="10">
        <v>260</v>
      </c>
      <c r="L14" s="17">
        <f t="shared" si="13"/>
        <v>4580</v>
      </c>
      <c r="M14" s="4"/>
      <c r="N14" s="41">
        <v>12</v>
      </c>
      <c r="O14" s="54">
        <v>9</v>
      </c>
      <c r="P14" s="148"/>
      <c r="Q14" s="7">
        <f t="shared" si="0"/>
        <v>5.6768558951965066E-2</v>
      </c>
      <c r="R14" s="7">
        <f t="shared" si="1"/>
        <v>1.9444444444444445E-2</v>
      </c>
      <c r="S14" s="110">
        <f t="shared" si="2"/>
        <v>0.38449074074074074</v>
      </c>
      <c r="T14" s="110">
        <f t="shared" si="3"/>
        <v>5.1157407407407408E-2</v>
      </c>
      <c r="U14" s="110">
        <f t="shared" si="4"/>
        <v>0.1451388888888889</v>
      </c>
      <c r="V14" s="111">
        <f t="shared" si="5"/>
        <v>0.39976851851851852</v>
      </c>
      <c r="X14" s="112">
        <f t="shared" si="14"/>
        <v>89.055555555555557</v>
      </c>
      <c r="Y14" s="113">
        <f t="shared" si="6"/>
        <v>1760.9675925925926</v>
      </c>
      <c r="Z14" s="113">
        <f t="shared" si="7"/>
        <v>234.30092592592592</v>
      </c>
      <c r="AA14" s="113">
        <f t="shared" si="8"/>
        <v>664.73611111111109</v>
      </c>
      <c r="AB14" s="114">
        <f t="shared" si="9"/>
        <v>1830.9398148148148</v>
      </c>
      <c r="AD14" s="112">
        <f>X14/'Data for Website'!$D$2</f>
        <v>111.31944444444444</v>
      </c>
      <c r="AE14" s="113">
        <f>Y14/'Data for Website'!$D$2</f>
        <v>2201.2094907407404</v>
      </c>
      <c r="AF14" s="113">
        <f>Z14/'Data for Website'!$D$2</f>
        <v>292.87615740740739</v>
      </c>
      <c r="AG14" s="113">
        <f>AA14/'Data for Website'!$D$2</f>
        <v>830.9201388888888</v>
      </c>
      <c r="AH14" s="114">
        <f>AB14/'Data for Website'!$D$2</f>
        <v>2288.6747685185182</v>
      </c>
    </row>
    <row r="15" spans="1:34" ht="12.75" x14ac:dyDescent="0.2">
      <c r="A15" s="148"/>
      <c r="B15" s="86">
        <f t="shared" si="10"/>
        <v>2007</v>
      </c>
      <c r="C15" s="16">
        <v>925</v>
      </c>
      <c r="D15" s="8">
        <v>34</v>
      </c>
      <c r="E15" s="8">
        <v>1181</v>
      </c>
      <c r="F15" s="8">
        <v>243</v>
      </c>
      <c r="G15" s="8">
        <v>433</v>
      </c>
      <c r="H15" s="37">
        <f t="shared" si="11"/>
        <v>1891</v>
      </c>
      <c r="I15" s="8">
        <v>1937</v>
      </c>
      <c r="J15" s="8">
        <f t="shared" si="12"/>
        <v>3828</v>
      </c>
      <c r="K15" s="10">
        <v>185</v>
      </c>
      <c r="L15" s="17">
        <f t="shared" si="13"/>
        <v>4013</v>
      </c>
      <c r="M15" s="4"/>
      <c r="N15" s="41">
        <v>12</v>
      </c>
      <c r="O15" s="54">
        <v>10</v>
      </c>
      <c r="P15" s="148"/>
      <c r="Q15" s="7">
        <f t="shared" si="0"/>
        <v>4.6100174433092451E-2</v>
      </c>
      <c r="R15" s="7">
        <f t="shared" si="1"/>
        <v>8.881922675026124E-3</v>
      </c>
      <c r="S15" s="110">
        <f t="shared" si="2"/>
        <v>0.30851619644723094</v>
      </c>
      <c r="T15" s="110">
        <f t="shared" si="3"/>
        <v>6.3479623824451409E-2</v>
      </c>
      <c r="U15" s="110">
        <f t="shared" si="4"/>
        <v>0.11311389759665622</v>
      </c>
      <c r="V15" s="111">
        <f t="shared" si="5"/>
        <v>0.50600835945663536</v>
      </c>
      <c r="X15" s="112">
        <f t="shared" si="14"/>
        <v>35.64315569487983</v>
      </c>
      <c r="Y15" s="113">
        <f t="shared" si="6"/>
        <v>1238.0754963427378</v>
      </c>
      <c r="Z15" s="113">
        <f t="shared" si="7"/>
        <v>254.74373040752351</v>
      </c>
      <c r="AA15" s="113">
        <f t="shared" si="8"/>
        <v>453.92607105538139</v>
      </c>
      <c r="AB15" s="114">
        <f t="shared" si="9"/>
        <v>2030.6115464994775</v>
      </c>
      <c r="AD15" s="112">
        <f>X15/'Data for Website'!$D$2</f>
        <v>44.553944618599786</v>
      </c>
      <c r="AE15" s="113">
        <f>Y15/'Data for Website'!$D$2</f>
        <v>1547.5943704284221</v>
      </c>
      <c r="AF15" s="113">
        <f>Z15/'Data for Website'!$D$2</f>
        <v>318.42966300940435</v>
      </c>
      <c r="AG15" s="113">
        <f>AA15/'Data for Website'!$D$2</f>
        <v>567.4075888192267</v>
      </c>
      <c r="AH15" s="114">
        <f>AB15/'Data for Website'!$D$2</f>
        <v>2538.2644331243469</v>
      </c>
    </row>
    <row r="16" spans="1:34" ht="12.75" x14ac:dyDescent="0.2">
      <c r="A16" s="148"/>
      <c r="B16" s="86">
        <f t="shared" si="10"/>
        <v>2008</v>
      </c>
      <c r="C16" s="16">
        <v>134</v>
      </c>
      <c r="D16" s="8">
        <v>30</v>
      </c>
      <c r="E16" s="8">
        <v>1116</v>
      </c>
      <c r="F16" s="8">
        <v>265</v>
      </c>
      <c r="G16" s="8">
        <v>517</v>
      </c>
      <c r="H16" s="37">
        <f t="shared" si="11"/>
        <v>1928</v>
      </c>
      <c r="I16" s="8">
        <v>2267</v>
      </c>
      <c r="J16" s="8">
        <f t="shared" si="12"/>
        <v>4195</v>
      </c>
      <c r="K16" s="10">
        <v>184</v>
      </c>
      <c r="L16" s="17">
        <f t="shared" si="13"/>
        <v>4379</v>
      </c>
      <c r="M16" s="4"/>
      <c r="N16" s="41">
        <v>12</v>
      </c>
      <c r="O16" s="54">
        <v>10</v>
      </c>
      <c r="P16" s="148"/>
      <c r="Q16" s="7">
        <f t="shared" si="0"/>
        <v>4.201872573646951E-2</v>
      </c>
      <c r="R16" s="7">
        <f t="shared" si="1"/>
        <v>7.1513706793802142E-3</v>
      </c>
      <c r="S16" s="110">
        <f t="shared" si="2"/>
        <v>0.266030989272944</v>
      </c>
      <c r="T16" s="110">
        <f t="shared" si="3"/>
        <v>6.3170441001191902E-2</v>
      </c>
      <c r="U16" s="110">
        <f t="shared" si="4"/>
        <v>0.1232419547079857</v>
      </c>
      <c r="V16" s="111">
        <f t="shared" si="5"/>
        <v>0.54040524433849824</v>
      </c>
      <c r="X16" s="112">
        <f t="shared" si="14"/>
        <v>31.31585220500596</v>
      </c>
      <c r="Y16" s="113">
        <f t="shared" si="6"/>
        <v>1164.9497020262218</v>
      </c>
      <c r="Z16" s="113">
        <f t="shared" si="7"/>
        <v>276.6233611442193</v>
      </c>
      <c r="AA16" s="113">
        <f t="shared" si="8"/>
        <v>539.67651966626931</v>
      </c>
      <c r="AB16" s="114">
        <f t="shared" si="9"/>
        <v>2366.4345649582838</v>
      </c>
      <c r="AD16" s="112">
        <f>X16/'Data for Website'!$D$2</f>
        <v>39.144815256257445</v>
      </c>
      <c r="AE16" s="113">
        <f>Y16/'Data for Website'!$D$2</f>
        <v>1456.1871275327771</v>
      </c>
      <c r="AF16" s="113">
        <f>Z16/'Data for Website'!$D$2</f>
        <v>345.7792014302741</v>
      </c>
      <c r="AG16" s="113">
        <f>AA16/'Data for Website'!$D$2</f>
        <v>674.59564958283659</v>
      </c>
      <c r="AH16" s="114">
        <f>AB16/'Data for Website'!$D$2</f>
        <v>2958.0432061978545</v>
      </c>
    </row>
    <row r="17" spans="1:36" ht="12.75" x14ac:dyDescent="0.2">
      <c r="A17" s="152"/>
      <c r="B17" s="86">
        <f>B16+1</f>
        <v>2009</v>
      </c>
      <c r="C17" s="16">
        <v>376</v>
      </c>
      <c r="D17" s="8">
        <v>90</v>
      </c>
      <c r="E17" s="8">
        <v>1027</v>
      </c>
      <c r="F17" s="8">
        <v>270</v>
      </c>
      <c r="G17" s="8">
        <v>546</v>
      </c>
      <c r="H17" s="37">
        <f t="shared" si="11"/>
        <v>1933</v>
      </c>
      <c r="I17" s="8">
        <v>2297</v>
      </c>
      <c r="J17" s="8">
        <f t="shared" si="12"/>
        <v>4230</v>
      </c>
      <c r="K17" s="10">
        <v>183</v>
      </c>
      <c r="L17" s="17">
        <f t="shared" si="13"/>
        <v>4413</v>
      </c>
      <c r="M17" s="4"/>
      <c r="N17" s="41">
        <v>12</v>
      </c>
      <c r="O17" s="54">
        <v>10</v>
      </c>
      <c r="P17" s="148"/>
      <c r="Q17" s="7">
        <f t="shared" si="0"/>
        <v>4.1468388851121689E-2</v>
      </c>
      <c r="R17" s="7">
        <f t="shared" si="1"/>
        <v>2.1276595744680851E-2</v>
      </c>
      <c r="S17" s="110">
        <f t="shared" si="2"/>
        <v>0.24278959810874703</v>
      </c>
      <c r="T17" s="110">
        <f t="shared" si="3"/>
        <v>6.3829787234042548E-2</v>
      </c>
      <c r="U17" s="110">
        <f t="shared" si="4"/>
        <v>0.12907801418439716</v>
      </c>
      <c r="V17" s="111">
        <f t="shared" si="5"/>
        <v>0.54302600472813234</v>
      </c>
      <c r="X17" s="112">
        <f t="shared" si="14"/>
        <v>93.893617021276597</v>
      </c>
      <c r="Y17" s="113">
        <f t="shared" si="6"/>
        <v>1071.4304964539008</v>
      </c>
      <c r="Z17" s="113">
        <f t="shared" si="7"/>
        <v>281.68085106382978</v>
      </c>
      <c r="AA17" s="113">
        <f t="shared" si="8"/>
        <v>569.62127659574469</v>
      </c>
      <c r="AB17" s="114">
        <f t="shared" si="9"/>
        <v>2396.3737588652484</v>
      </c>
      <c r="AD17" s="112">
        <f>X17/'Data for Website'!$D$2</f>
        <v>117.36702127659574</v>
      </c>
      <c r="AE17" s="113">
        <f>Y17/'Data for Website'!$D$2</f>
        <v>1339.2881205673759</v>
      </c>
      <c r="AF17" s="113">
        <f>Z17/'Data for Website'!$D$2</f>
        <v>352.10106382978722</v>
      </c>
      <c r="AG17" s="113">
        <f>AA17/'Data for Website'!$D$2</f>
        <v>712.02659574468078</v>
      </c>
      <c r="AH17" s="114">
        <f>AB17/'Data for Website'!$D$2</f>
        <v>2995.4671985815603</v>
      </c>
    </row>
    <row r="18" spans="1:36" ht="12.75" x14ac:dyDescent="0.2">
      <c r="A18" s="152"/>
      <c r="B18" s="86">
        <f t="shared" si="10"/>
        <v>2010</v>
      </c>
      <c r="C18" s="16">
        <v>287</v>
      </c>
      <c r="D18" s="8">
        <v>362</v>
      </c>
      <c r="E18" s="8">
        <v>1195</v>
      </c>
      <c r="F18" s="8">
        <v>316</v>
      </c>
      <c r="G18" s="8">
        <v>541</v>
      </c>
      <c r="H18" s="37">
        <f t="shared" si="11"/>
        <v>2414</v>
      </c>
      <c r="I18" s="8">
        <v>2403</v>
      </c>
      <c r="J18" s="8">
        <f t="shared" si="12"/>
        <v>4817</v>
      </c>
      <c r="K18" s="10">
        <v>157</v>
      </c>
      <c r="L18" s="17">
        <f t="shared" si="13"/>
        <v>4974</v>
      </c>
      <c r="M18" s="4"/>
      <c r="N18" s="41">
        <v>12</v>
      </c>
      <c r="O18" s="54">
        <v>10</v>
      </c>
      <c r="P18" s="148"/>
      <c r="Q18" s="7">
        <f t="shared" si="0"/>
        <v>3.1564133494169686E-2</v>
      </c>
      <c r="R18" s="7">
        <f t="shared" si="1"/>
        <v>7.5150508615320744E-2</v>
      </c>
      <c r="S18" s="110">
        <f t="shared" si="2"/>
        <v>0.24807971766659748</v>
      </c>
      <c r="T18" s="110">
        <f t="shared" si="3"/>
        <v>6.5600996470832465E-2</v>
      </c>
      <c r="U18" s="110">
        <f t="shared" si="4"/>
        <v>0.11231056674278597</v>
      </c>
      <c r="V18" s="111">
        <f t="shared" si="5"/>
        <v>0.49885821050446338</v>
      </c>
      <c r="X18" s="112">
        <f t="shared" si="14"/>
        <v>373.79862985260536</v>
      </c>
      <c r="Y18" s="113">
        <f t="shared" si="6"/>
        <v>1233.9485156736557</v>
      </c>
      <c r="Z18" s="113">
        <f t="shared" si="7"/>
        <v>326.29935644592069</v>
      </c>
      <c r="AA18" s="113">
        <f t="shared" si="8"/>
        <v>558.6327589786174</v>
      </c>
      <c r="AB18" s="114">
        <f t="shared" si="9"/>
        <v>2481.3207390492007</v>
      </c>
      <c r="AD18" s="112">
        <f>X18/'Data for Website'!$D$2</f>
        <v>467.24828731575667</v>
      </c>
      <c r="AE18" s="113">
        <f>Y18/'Data for Website'!$D$2</f>
        <v>1542.4356445920696</v>
      </c>
      <c r="AF18" s="113">
        <f>Z18/'Data for Website'!$D$2</f>
        <v>407.87419555740087</v>
      </c>
      <c r="AG18" s="113">
        <f>AA18/'Data for Website'!$D$2</f>
        <v>698.29094872327175</v>
      </c>
      <c r="AH18" s="114">
        <f>AB18/'Data for Website'!$D$2</f>
        <v>3101.6509238115009</v>
      </c>
    </row>
    <row r="19" spans="1:36" ht="12.75" x14ac:dyDescent="0.2">
      <c r="A19" s="152"/>
      <c r="B19" s="86">
        <f t="shared" si="10"/>
        <v>2011</v>
      </c>
      <c r="C19" s="16">
        <v>386</v>
      </c>
      <c r="D19" s="8">
        <v>473</v>
      </c>
      <c r="E19" s="8">
        <v>1253</v>
      </c>
      <c r="F19" s="8">
        <v>404</v>
      </c>
      <c r="G19" s="8">
        <v>629</v>
      </c>
      <c r="H19" s="37">
        <f t="shared" si="11"/>
        <v>2759</v>
      </c>
      <c r="I19" s="8">
        <v>2652</v>
      </c>
      <c r="J19" s="8">
        <f t="shared" si="12"/>
        <v>5411</v>
      </c>
      <c r="K19" s="10">
        <v>71</v>
      </c>
      <c r="L19" s="17">
        <f t="shared" si="13"/>
        <v>5482</v>
      </c>
      <c r="M19" s="4"/>
      <c r="N19" s="41">
        <v>12</v>
      </c>
      <c r="O19" s="54">
        <v>10</v>
      </c>
      <c r="P19" s="148"/>
      <c r="Q19" s="7">
        <f t="shared" si="0"/>
        <v>1.2951477562933236E-2</v>
      </c>
      <c r="R19" s="7">
        <f t="shared" si="1"/>
        <v>8.7414525965625572E-2</v>
      </c>
      <c r="S19" s="110">
        <f t="shared" si="2"/>
        <v>0.23156532988357051</v>
      </c>
      <c r="T19" s="110">
        <f t="shared" si="3"/>
        <v>7.4662724080576601E-2</v>
      </c>
      <c r="U19" s="110">
        <f t="shared" si="4"/>
        <v>0.11624468674921457</v>
      </c>
      <c r="V19" s="111">
        <f t="shared" si="5"/>
        <v>0.49011273332101274</v>
      </c>
      <c r="X19" s="112">
        <f t="shared" si="14"/>
        <v>479.20643134355942</v>
      </c>
      <c r="Y19" s="113">
        <f t="shared" si="6"/>
        <v>1269.4411384217335</v>
      </c>
      <c r="Z19" s="113">
        <f t="shared" si="7"/>
        <v>409.30105340972096</v>
      </c>
      <c r="AA19" s="113">
        <f t="shared" si="8"/>
        <v>637.25337275919424</v>
      </c>
      <c r="AB19" s="114">
        <f t="shared" si="9"/>
        <v>2686.7980040657917</v>
      </c>
      <c r="AD19" s="112">
        <f>X19/'Data for Website'!$D$2</f>
        <v>599.00803917944927</v>
      </c>
      <c r="AE19" s="113">
        <f>Y19/'Data for Website'!$D$2</f>
        <v>1586.8014230271667</v>
      </c>
      <c r="AF19" s="113">
        <f>Z19/'Data for Website'!$D$2</f>
        <v>511.62631676215119</v>
      </c>
      <c r="AG19" s="113">
        <f>AA19/'Data for Website'!$D$2</f>
        <v>796.56671594899274</v>
      </c>
      <c r="AH19" s="114">
        <f>AB19/'Data for Website'!$D$2</f>
        <v>3358.4975050822395</v>
      </c>
    </row>
    <row r="20" spans="1:36" ht="12.75" x14ac:dyDescent="0.2">
      <c r="A20" s="152"/>
      <c r="B20" s="86">
        <f t="shared" si="10"/>
        <v>2012</v>
      </c>
      <c r="C20" s="16">
        <v>818</v>
      </c>
      <c r="D20" s="8">
        <v>1061</v>
      </c>
      <c r="E20" s="8">
        <v>1253</v>
      </c>
      <c r="F20" s="8">
        <v>402</v>
      </c>
      <c r="G20" s="8">
        <v>705</v>
      </c>
      <c r="H20" s="37">
        <f t="shared" si="11"/>
        <v>3421</v>
      </c>
      <c r="I20" s="8">
        <v>2659</v>
      </c>
      <c r="J20" s="8">
        <f t="shared" si="12"/>
        <v>6080</v>
      </c>
      <c r="K20" s="10">
        <v>71</v>
      </c>
      <c r="L20" s="17">
        <f t="shared" si="13"/>
        <v>6151</v>
      </c>
      <c r="M20" s="4"/>
      <c r="N20" s="41">
        <v>12</v>
      </c>
      <c r="O20" s="54">
        <v>10</v>
      </c>
      <c r="P20" s="148"/>
      <c r="Q20" s="7">
        <f t="shared" si="0"/>
        <v>1.1542838562835311E-2</v>
      </c>
      <c r="R20" s="7">
        <f t="shared" si="1"/>
        <v>0.17450657894736843</v>
      </c>
      <c r="S20" s="110">
        <f t="shared" si="2"/>
        <v>0.20608552631578947</v>
      </c>
      <c r="T20" s="110">
        <f t="shared" si="3"/>
        <v>6.6118421052631576E-2</v>
      </c>
      <c r="U20" s="110">
        <f t="shared" si="4"/>
        <v>0.11595394736842106</v>
      </c>
      <c r="V20" s="111">
        <f t="shared" si="5"/>
        <v>0.43733552631578948</v>
      </c>
      <c r="X20" s="112">
        <f t="shared" si="14"/>
        <v>1073.3899671052632</v>
      </c>
      <c r="Y20" s="113">
        <f t="shared" si="6"/>
        <v>1267.6320723684209</v>
      </c>
      <c r="Z20" s="113">
        <f t="shared" si="7"/>
        <v>406.69440789473686</v>
      </c>
      <c r="AA20" s="113">
        <f t="shared" si="8"/>
        <v>713.23273026315792</v>
      </c>
      <c r="AB20" s="114">
        <f t="shared" si="9"/>
        <v>2690.050822368421</v>
      </c>
      <c r="AD20" s="112">
        <f>X20/'Data for Website'!$D$2</f>
        <v>1341.737458881579</v>
      </c>
      <c r="AE20" s="113">
        <f>Y20/'Data for Website'!$D$2</f>
        <v>1584.540090460526</v>
      </c>
      <c r="AF20" s="113">
        <f>Z20/'Data for Website'!$D$2</f>
        <v>508.36800986842104</v>
      </c>
      <c r="AG20" s="113">
        <f>AA20/'Data for Website'!$D$2</f>
        <v>891.5409128289474</v>
      </c>
      <c r="AH20" s="114">
        <f>AB20/'Data for Website'!$D$2</f>
        <v>3362.5635279605262</v>
      </c>
    </row>
    <row r="21" spans="1:36" ht="12.75" x14ac:dyDescent="0.2">
      <c r="A21" s="152"/>
      <c r="B21" s="86">
        <f t="shared" si="10"/>
        <v>2013</v>
      </c>
      <c r="C21" s="16">
        <v>728</v>
      </c>
      <c r="D21" s="8">
        <v>948</v>
      </c>
      <c r="E21" s="8">
        <v>1292</v>
      </c>
      <c r="F21" s="8">
        <v>350</v>
      </c>
      <c r="G21" s="8">
        <v>684</v>
      </c>
      <c r="H21" s="37">
        <f t="shared" si="11"/>
        <v>3274</v>
      </c>
      <c r="I21" s="8">
        <v>2631</v>
      </c>
      <c r="J21" s="8">
        <f t="shared" si="12"/>
        <v>5905</v>
      </c>
      <c r="K21" s="10">
        <v>73</v>
      </c>
      <c r="L21" s="17">
        <f t="shared" si="13"/>
        <v>5978</v>
      </c>
      <c r="M21" s="4"/>
      <c r="N21" s="41">
        <v>12</v>
      </c>
      <c r="O21" s="54">
        <v>10</v>
      </c>
      <c r="P21" s="148"/>
      <c r="Q21" s="7">
        <f t="shared" si="0"/>
        <v>1.2211441953830712E-2</v>
      </c>
      <c r="R21" s="7">
        <f t="shared" si="1"/>
        <v>0.16054191363251483</v>
      </c>
      <c r="S21" s="110">
        <f t="shared" si="2"/>
        <v>0.21879762912785775</v>
      </c>
      <c r="T21" s="110">
        <f t="shared" si="3"/>
        <v>5.9271803556308213E-2</v>
      </c>
      <c r="U21" s="110">
        <f t="shared" si="4"/>
        <v>0.11583403895004234</v>
      </c>
      <c r="V21" s="111">
        <f t="shared" si="5"/>
        <v>0.4455546147332769</v>
      </c>
      <c r="X21" s="112">
        <f t="shared" si="14"/>
        <v>959.71955969517353</v>
      </c>
      <c r="Y21" s="113">
        <f t="shared" si="6"/>
        <v>1307.9722269263336</v>
      </c>
      <c r="Z21" s="113">
        <f t="shared" si="7"/>
        <v>354.32684165961052</v>
      </c>
      <c r="AA21" s="113">
        <f t="shared" si="8"/>
        <v>692.45588484335303</v>
      </c>
      <c r="AB21" s="114">
        <f t="shared" si="9"/>
        <v>2663.5254868755292</v>
      </c>
      <c r="AD21" s="112">
        <f>X21/'Data for Website'!$D$2</f>
        <v>1199.6494496189669</v>
      </c>
      <c r="AE21" s="113">
        <f>Y21/'Data for Website'!$D$2</f>
        <v>1634.9652836579169</v>
      </c>
      <c r="AF21" s="113">
        <f>Z21/'Data for Website'!$D$2</f>
        <v>442.90855207451312</v>
      </c>
      <c r="AG21" s="113">
        <f>AA21/'Data for Website'!$D$2</f>
        <v>865.56985605419129</v>
      </c>
      <c r="AH21" s="114">
        <f>AB21/'Data for Website'!$D$2</f>
        <v>3329.4068585944115</v>
      </c>
      <c r="AJ21" s="159"/>
    </row>
    <row r="22" spans="1:36" ht="12.75" x14ac:dyDescent="0.2">
      <c r="A22" s="152"/>
      <c r="B22" s="86">
        <f t="shared" si="10"/>
        <v>2014</v>
      </c>
      <c r="C22" s="16">
        <v>753</v>
      </c>
      <c r="D22" s="8">
        <v>983</v>
      </c>
      <c r="E22" s="8">
        <v>1247</v>
      </c>
      <c r="F22" s="8">
        <v>366</v>
      </c>
      <c r="G22" s="8">
        <v>609</v>
      </c>
      <c r="H22" s="37">
        <f t="shared" si="11"/>
        <v>3205</v>
      </c>
      <c r="I22" s="8">
        <v>2661</v>
      </c>
      <c r="J22" s="8">
        <f t="shared" si="12"/>
        <v>5866</v>
      </c>
      <c r="K22" s="10">
        <v>58</v>
      </c>
      <c r="L22" s="17">
        <f t="shared" si="13"/>
        <v>5924</v>
      </c>
      <c r="M22" s="4"/>
      <c r="N22" s="41">
        <v>12</v>
      </c>
      <c r="O22" s="54">
        <v>10</v>
      </c>
      <c r="P22" s="148"/>
      <c r="Q22" s="7">
        <f t="shared" si="0"/>
        <v>9.7906819716407825E-3</v>
      </c>
      <c r="R22" s="7">
        <f t="shared" si="1"/>
        <v>0.16757586089328333</v>
      </c>
      <c r="S22" s="110">
        <f t="shared" si="2"/>
        <v>0.21258097511080803</v>
      </c>
      <c r="T22" s="110">
        <f t="shared" si="3"/>
        <v>6.2393453801568362E-2</v>
      </c>
      <c r="U22" s="110">
        <f t="shared" si="4"/>
        <v>0.10381861575178998</v>
      </c>
      <c r="V22" s="111">
        <f t="shared" si="5"/>
        <v>0.45363109444255029</v>
      </c>
      <c r="X22" s="112">
        <f t="shared" si="14"/>
        <v>992.71939993181047</v>
      </c>
      <c r="Y22" s="113">
        <f t="shared" si="6"/>
        <v>1259.3296965564268</v>
      </c>
      <c r="Z22" s="113">
        <f t="shared" si="7"/>
        <v>369.61882032049095</v>
      </c>
      <c r="AA22" s="113">
        <f t="shared" si="8"/>
        <v>615.02147971360387</v>
      </c>
      <c r="AB22" s="114">
        <f t="shared" si="9"/>
        <v>2687.3106034776679</v>
      </c>
      <c r="AD22" s="112">
        <f>X22/'Data for Website'!$D$2</f>
        <v>1240.899249914763</v>
      </c>
      <c r="AE22" s="115">
        <f>Y22/'Data for Website'!$D$2</f>
        <v>1574.1621206955335</v>
      </c>
      <c r="AF22" s="115">
        <f>Z22/'Data for Website'!$D$2</f>
        <v>462.02352540061366</v>
      </c>
      <c r="AG22" s="115">
        <f>AA22/'Data for Website'!$D$2</f>
        <v>768.77684964200478</v>
      </c>
      <c r="AH22" s="116">
        <f>AB22/'Data for Website'!$D$2</f>
        <v>3359.1382543470845</v>
      </c>
    </row>
    <row r="23" spans="1:36" ht="12.75" x14ac:dyDescent="0.2">
      <c r="A23" s="152"/>
      <c r="B23" s="86">
        <f t="shared" si="10"/>
        <v>2015</v>
      </c>
      <c r="C23" s="16">
        <v>851</v>
      </c>
      <c r="D23" s="8">
        <v>1058</v>
      </c>
      <c r="E23" s="8">
        <v>1126</v>
      </c>
      <c r="F23" s="8">
        <v>339</v>
      </c>
      <c r="G23" s="8">
        <v>621</v>
      </c>
      <c r="H23" s="37">
        <f t="shared" si="11"/>
        <v>3144</v>
      </c>
      <c r="I23" s="8">
        <v>2760</v>
      </c>
      <c r="J23" s="8">
        <f t="shared" si="12"/>
        <v>5904</v>
      </c>
      <c r="K23" s="10">
        <v>57</v>
      </c>
      <c r="L23" s="17">
        <f t="shared" si="13"/>
        <v>5961</v>
      </c>
      <c r="M23" s="4"/>
      <c r="N23" s="41">
        <v>12</v>
      </c>
      <c r="O23" s="54">
        <v>10</v>
      </c>
      <c r="P23" s="148"/>
      <c r="Q23" s="7">
        <f t="shared" si="0"/>
        <v>9.5621540010065419E-3</v>
      </c>
      <c r="R23" s="7">
        <f t="shared" si="1"/>
        <v>0.17920054200542004</v>
      </c>
      <c r="S23" s="110">
        <f t="shared" si="2"/>
        <v>0.19071815718157181</v>
      </c>
      <c r="T23" s="110">
        <f t="shared" si="3"/>
        <v>5.741869918699187E-2</v>
      </c>
      <c r="U23" s="110">
        <f t="shared" si="4"/>
        <v>0.10518292682926829</v>
      </c>
      <c r="V23" s="111">
        <f t="shared" si="5"/>
        <v>0.46747967479674796</v>
      </c>
      <c r="X23" s="112">
        <f t="shared" si="14"/>
        <v>1068.2144308943089</v>
      </c>
      <c r="Y23" s="113">
        <f t="shared" si="6"/>
        <v>1136.8709349593496</v>
      </c>
      <c r="Z23" s="113">
        <f t="shared" si="7"/>
        <v>342.27286585365852</v>
      </c>
      <c r="AA23" s="113">
        <f t="shared" si="8"/>
        <v>626.99542682926824</v>
      </c>
      <c r="AB23" s="114">
        <f t="shared" si="9"/>
        <v>2786.6463414634145</v>
      </c>
      <c r="AD23" s="112">
        <f>X23/'Data for Website'!$D$2</f>
        <v>1335.2680386178861</v>
      </c>
      <c r="AE23" s="113">
        <f>Y23/'Data for Website'!$D$2</f>
        <v>1421.0886686991869</v>
      </c>
      <c r="AF23" s="113">
        <f>Z23/'Data for Website'!$D$2</f>
        <v>427.84108231707313</v>
      </c>
      <c r="AG23" s="113">
        <f>AA23/'Data for Website'!$D$2</f>
        <v>783.74428353658527</v>
      </c>
      <c r="AH23" s="114">
        <f>AB23/'Data for Website'!$D$2</f>
        <v>3483.3079268292681</v>
      </c>
    </row>
    <row r="24" spans="1:36" ht="12.75" x14ac:dyDescent="0.2">
      <c r="A24" s="152"/>
      <c r="B24" s="86">
        <f t="shared" si="10"/>
        <v>2016</v>
      </c>
      <c r="C24" s="16">
        <v>695</v>
      </c>
      <c r="D24" s="8">
        <v>937</v>
      </c>
      <c r="E24" s="8">
        <v>1034</v>
      </c>
      <c r="F24" s="8">
        <v>283</v>
      </c>
      <c r="G24" s="8">
        <v>507</v>
      </c>
      <c r="H24" s="37">
        <f t="shared" si="11"/>
        <v>2761</v>
      </c>
      <c r="I24" s="8">
        <v>2615</v>
      </c>
      <c r="J24" s="8">
        <f t="shared" si="12"/>
        <v>5376</v>
      </c>
      <c r="K24" s="10">
        <v>39</v>
      </c>
      <c r="L24" s="17">
        <f t="shared" si="13"/>
        <v>5415</v>
      </c>
      <c r="M24" s="4"/>
      <c r="N24" s="41">
        <v>12</v>
      </c>
      <c r="O24" s="54">
        <v>10</v>
      </c>
      <c r="P24" s="148"/>
      <c r="Q24" s="7">
        <f t="shared" si="0"/>
        <v>7.2022160664819944E-3</v>
      </c>
      <c r="R24" s="7">
        <f t="shared" si="1"/>
        <v>0.17429315476190477</v>
      </c>
      <c r="S24" s="110">
        <f t="shared" si="2"/>
        <v>0.19233630952380953</v>
      </c>
      <c r="T24" s="110">
        <f t="shared" si="3"/>
        <v>5.2641369047619048E-2</v>
      </c>
      <c r="U24" s="110">
        <f t="shared" si="4"/>
        <v>9.4308035714285712E-2</v>
      </c>
      <c r="V24" s="111">
        <f t="shared" si="5"/>
        <v>0.48642113095238093</v>
      </c>
      <c r="X24" s="112">
        <f t="shared" si="14"/>
        <v>943.79743303571433</v>
      </c>
      <c r="Y24" s="113">
        <f t="shared" si="6"/>
        <v>1041.5011160714287</v>
      </c>
      <c r="Z24" s="113">
        <f t="shared" si="7"/>
        <v>285.05301339285717</v>
      </c>
      <c r="AA24" s="113">
        <f t="shared" si="8"/>
        <v>510.67801339285717</v>
      </c>
      <c r="AB24" s="114">
        <f t="shared" si="9"/>
        <v>2633.9704241071427</v>
      </c>
      <c r="AD24" s="112">
        <f>X24/'Data for Website'!$D$2</f>
        <v>1179.7467912946429</v>
      </c>
      <c r="AE24" s="113">
        <f>Y24/'Data for Website'!$D$2</f>
        <v>1301.8763950892858</v>
      </c>
      <c r="AF24" s="113">
        <f>Z24/'Data for Website'!$D$2</f>
        <v>356.31626674107144</v>
      </c>
      <c r="AG24" s="113">
        <f>AA24/'Data for Website'!$D$2</f>
        <v>638.34751674107144</v>
      </c>
      <c r="AH24" s="114">
        <f>AB24/'Data for Website'!$D$2</f>
        <v>3292.463030133928</v>
      </c>
    </row>
    <row r="25" spans="1:36" ht="12.75" x14ac:dyDescent="0.2">
      <c r="A25" s="152"/>
      <c r="B25" s="87">
        <f t="shared" si="10"/>
        <v>2017</v>
      </c>
      <c r="C25" s="16">
        <v>817</v>
      </c>
      <c r="D25" s="8">
        <v>1121</v>
      </c>
      <c r="E25" s="8">
        <v>1018</v>
      </c>
      <c r="F25" s="8">
        <v>278</v>
      </c>
      <c r="G25" s="8">
        <v>477</v>
      </c>
      <c r="H25" s="37">
        <f t="shared" si="11"/>
        <v>2894</v>
      </c>
      <c r="I25" s="8">
        <v>2333</v>
      </c>
      <c r="J25" s="8">
        <f t="shared" si="12"/>
        <v>5227</v>
      </c>
      <c r="K25" s="10">
        <v>48</v>
      </c>
      <c r="L25" s="17">
        <f t="shared" si="13"/>
        <v>5275</v>
      </c>
      <c r="M25" s="4"/>
      <c r="N25" s="42">
        <v>12</v>
      </c>
      <c r="O25" s="55">
        <v>10</v>
      </c>
      <c r="P25" s="148"/>
      <c r="Q25" s="26">
        <f t="shared" si="0"/>
        <v>9.0995260663507115E-3</v>
      </c>
      <c r="R25" s="26">
        <f t="shared" si="1"/>
        <v>0.21446336330591162</v>
      </c>
      <c r="S25" s="27">
        <f t="shared" si="2"/>
        <v>0.19475798737325425</v>
      </c>
      <c r="T25" s="27">
        <f t="shared" si="3"/>
        <v>5.3185383585230533E-2</v>
      </c>
      <c r="U25" s="27">
        <f t="shared" si="4"/>
        <v>9.1256935144442317E-2</v>
      </c>
      <c r="V25" s="28">
        <f t="shared" si="5"/>
        <v>0.44633633059116129</v>
      </c>
      <c r="X25" s="29">
        <f t="shared" si="14"/>
        <v>1131.2942414386837</v>
      </c>
      <c r="Y25" s="30">
        <f t="shared" si="6"/>
        <v>1027.3483833939163</v>
      </c>
      <c r="Z25" s="30">
        <f t="shared" si="7"/>
        <v>280.55289841209105</v>
      </c>
      <c r="AA25" s="30">
        <f t="shared" si="8"/>
        <v>481.38033288693322</v>
      </c>
      <c r="AB25" s="31">
        <f t="shared" si="9"/>
        <v>2354.4241438683757</v>
      </c>
      <c r="AD25" s="29">
        <f>X25/'Data for Website'!$D$2</f>
        <v>1414.1178017983545</v>
      </c>
      <c r="AE25" s="32">
        <f>Y25/'Data for Website'!$D$2</f>
        <v>1284.1854792423953</v>
      </c>
      <c r="AF25" s="30">
        <f>Z25/'Data for Website'!$D$2</f>
        <v>350.69112301511382</v>
      </c>
      <c r="AG25" s="30">
        <f>AA25/'Data for Website'!$D$2</f>
        <v>601.72541610866654</v>
      </c>
      <c r="AH25" s="31">
        <f>AB25/'Data for Website'!$D$2</f>
        <v>2943.0301798354694</v>
      </c>
    </row>
    <row r="26" spans="1:36" ht="12.75" x14ac:dyDescent="0.2">
      <c r="A26" s="148"/>
      <c r="B26" s="87" t="s">
        <v>6</v>
      </c>
      <c r="C26" s="18">
        <f>SUM(C6:C25)</f>
        <v>30949</v>
      </c>
      <c r="D26" s="39">
        <f t="shared" ref="D26:L26" si="15">SUM(D6:D25)</f>
        <v>8200</v>
      </c>
      <c r="E26" s="19">
        <f t="shared" si="15"/>
        <v>26645</v>
      </c>
      <c r="F26" s="19">
        <f t="shared" si="15"/>
        <v>4449</v>
      </c>
      <c r="G26" s="19">
        <f t="shared" si="15"/>
        <v>8428</v>
      </c>
      <c r="H26" s="18">
        <f t="shared" si="15"/>
        <v>47722</v>
      </c>
      <c r="I26" s="39">
        <f t="shared" si="15"/>
        <v>36822</v>
      </c>
      <c r="J26" s="19">
        <f t="shared" si="15"/>
        <v>84544</v>
      </c>
      <c r="K26" s="40">
        <f t="shared" si="15"/>
        <v>7586</v>
      </c>
      <c r="L26" s="40">
        <f t="shared" si="15"/>
        <v>92130</v>
      </c>
      <c r="M26" s="4"/>
      <c r="N26" s="4"/>
      <c r="O26" s="158"/>
      <c r="P26" s="148"/>
    </row>
    <row r="27" spans="1:36" ht="12.75" x14ac:dyDescent="0.2">
      <c r="A27" s="148"/>
      <c r="C27" s="20"/>
      <c r="D27" s="20"/>
      <c r="E27" s="20"/>
      <c r="F27" s="20"/>
      <c r="G27" s="20"/>
      <c r="H27" s="20"/>
      <c r="I27" s="20"/>
      <c r="J27" s="20"/>
      <c r="K27" s="20"/>
      <c r="L27" s="20"/>
      <c r="M27" s="20"/>
      <c r="N27" s="20"/>
      <c r="O27" s="158"/>
      <c r="P27" s="148"/>
    </row>
    <row r="28" spans="1:36" ht="12.75" x14ac:dyDescent="0.2">
      <c r="A28" s="148"/>
      <c r="C28" s="89"/>
      <c r="D28" s="89"/>
      <c r="E28" s="89"/>
      <c r="F28" s="89"/>
      <c r="G28" s="89"/>
      <c r="H28" s="89"/>
      <c r="I28" s="89"/>
      <c r="J28" s="89"/>
      <c r="K28" s="89"/>
      <c r="L28" s="89"/>
      <c r="M28" s="89"/>
      <c r="N28" s="89"/>
      <c r="O28" s="158"/>
      <c r="P28" s="158"/>
    </row>
    <row r="29" spans="1:36" ht="12.75" x14ac:dyDescent="0.2">
      <c r="B29" s="22"/>
      <c r="J29" s="6"/>
      <c r="L29" s="6"/>
      <c r="M29" s="6"/>
      <c r="N29" s="6"/>
      <c r="O29" s="158"/>
      <c r="P29" s="158"/>
    </row>
    <row r="30" spans="1:36" ht="12.75" x14ac:dyDescent="0.2">
      <c r="B30" s="2" t="s">
        <v>12</v>
      </c>
      <c r="O30" s="158"/>
      <c r="P30" s="158"/>
    </row>
    <row r="31" spans="1:36" ht="12.75" x14ac:dyDescent="0.2">
      <c r="B31" s="1" t="s">
        <v>13</v>
      </c>
      <c r="O31" s="158"/>
      <c r="P31" s="158"/>
    </row>
    <row r="32" spans="1:36" ht="12.75" x14ac:dyDescent="0.2">
      <c r="B32" s="1" t="s">
        <v>28</v>
      </c>
      <c r="O32" s="158"/>
      <c r="P32" s="158"/>
    </row>
    <row r="33" spans="2:16" ht="12.75" x14ac:dyDescent="0.2">
      <c r="B33" s="1" t="s">
        <v>21</v>
      </c>
      <c r="J33" s="117"/>
      <c r="O33" s="158"/>
      <c r="P33" s="158"/>
    </row>
    <row r="34" spans="2:16" x14ac:dyDescent="0.2">
      <c r="J34" s="138"/>
    </row>
    <row r="35" spans="2:16" hidden="1" x14ac:dyDescent="0.2"/>
    <row r="36" spans="2:16" hidden="1" x14ac:dyDescent="0.2"/>
    <row r="37" spans="2:16" hidden="1" x14ac:dyDescent="0.2"/>
    <row r="38" spans="2:16" hidden="1" x14ac:dyDescent="0.2"/>
    <row r="39" spans="2:16" hidden="1" x14ac:dyDescent="0.2"/>
    <row r="40" spans="2:16" hidden="1" x14ac:dyDescent="0.2"/>
    <row r="41" spans="2:16" hidden="1" x14ac:dyDescent="0.2"/>
    <row r="42" spans="2:16" hidden="1" x14ac:dyDescent="0.2"/>
    <row r="43" spans="2:16" hidden="1" x14ac:dyDescent="0.2"/>
    <row r="44" spans="2:16" hidden="1" x14ac:dyDescent="0.2"/>
    <row r="45" spans="2:16" hidden="1" x14ac:dyDescent="0.2"/>
    <row r="46" spans="2:16" hidden="1" x14ac:dyDescent="0.2"/>
    <row r="47" spans="2:16" hidden="1" x14ac:dyDescent="0.2"/>
    <row r="48" spans="2: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4">
    <mergeCell ref="B4:L4"/>
    <mergeCell ref="R4:V4"/>
    <mergeCell ref="X4:AB4"/>
    <mergeCell ref="AD4:AH4"/>
  </mergeCells>
  <phoneticPr fontId="4" type="noConversion"/>
  <pageMargins left="0.75" right="0.75" top="1" bottom="1" header="0.5" footer="0.5"/>
  <pageSetup paperSize="9" scale="60"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P62"/>
  <sheetViews>
    <sheetView showGridLines="0" showRowColHeaders="0" zoomScale="70" zoomScaleNormal="70" workbookViewId="0"/>
  </sheetViews>
  <sheetFormatPr defaultColWidth="0" defaultRowHeight="14.25" zeroHeight="1" x14ac:dyDescent="0.2"/>
  <cols>
    <col min="1" max="1" width="3.7109375" style="6" customWidth="1"/>
    <col min="2" max="8" width="16.7109375" style="6" customWidth="1"/>
    <col min="9" max="9" width="14" style="6" bestFit="1" customWidth="1"/>
    <col min="10" max="10" width="16.7109375" style="148" customWidth="1"/>
    <col min="11" max="11" width="16.7109375" style="6" customWidth="1"/>
    <col min="12" max="12" width="16.7109375" style="148" customWidth="1"/>
    <col min="13" max="13" width="3.85546875" style="148" customWidth="1"/>
    <col min="14" max="14" width="16.7109375" style="148" customWidth="1"/>
    <col min="15" max="15" width="17.85546875" style="156" customWidth="1"/>
    <col min="16" max="16" width="3.85546875" style="156" customWidth="1"/>
    <col min="17" max="16384" width="9.140625" style="6" hidden="1"/>
  </cols>
  <sheetData>
    <row r="1" spans="1:16" ht="15.75" x14ac:dyDescent="0.25">
      <c r="A1" s="49" t="s">
        <v>68</v>
      </c>
      <c r="B1" s="155"/>
    </row>
    <row r="2" spans="1:16" ht="12.75" x14ac:dyDescent="0.2">
      <c r="A2" s="43"/>
      <c r="O2" s="6"/>
      <c r="P2" s="6"/>
    </row>
    <row r="3" spans="1:16" ht="12.75" x14ac:dyDescent="0.2">
      <c r="A3" s="43"/>
      <c r="O3" s="6"/>
      <c r="P3" s="148"/>
    </row>
    <row r="4" spans="1:16" ht="12.75" x14ac:dyDescent="0.2">
      <c r="B4" s="191" t="s">
        <v>18</v>
      </c>
      <c r="C4" s="192"/>
      <c r="D4" s="192"/>
      <c r="E4" s="192"/>
      <c r="F4" s="192"/>
      <c r="G4" s="192"/>
      <c r="H4" s="192"/>
      <c r="I4" s="192"/>
      <c r="J4" s="192"/>
      <c r="K4" s="192"/>
      <c r="L4" s="193"/>
      <c r="M4" s="50"/>
      <c r="N4" s="50"/>
      <c r="O4" s="158"/>
      <c r="P4" s="148"/>
    </row>
    <row r="5" spans="1:16" ht="43.35" customHeight="1" x14ac:dyDescent="0.2">
      <c r="A5" s="148"/>
      <c r="B5" s="5" t="s">
        <v>0</v>
      </c>
      <c r="C5" s="5" t="s">
        <v>1</v>
      </c>
      <c r="D5" s="150" t="s">
        <v>31</v>
      </c>
      <c r="E5" s="150" t="s">
        <v>2</v>
      </c>
      <c r="F5" s="150" t="s">
        <v>3</v>
      </c>
      <c r="G5" s="150" t="s">
        <v>7</v>
      </c>
      <c r="H5" s="52" t="s">
        <v>5</v>
      </c>
      <c r="I5" s="108" t="s">
        <v>4</v>
      </c>
      <c r="J5" s="109" t="s">
        <v>8</v>
      </c>
      <c r="K5" s="151" t="s">
        <v>9</v>
      </c>
      <c r="L5" s="3" t="s">
        <v>6</v>
      </c>
      <c r="M5" s="51"/>
      <c r="N5" s="52" t="s">
        <v>75</v>
      </c>
      <c r="O5" s="45" t="s">
        <v>61</v>
      </c>
      <c r="P5" s="148"/>
    </row>
    <row r="6" spans="1:16" ht="12.75" x14ac:dyDescent="0.2">
      <c r="A6" s="148"/>
      <c r="B6" s="86">
        <f>'1) Claims Notified'!B6</f>
        <v>1998</v>
      </c>
      <c r="C6" s="16">
        <v>84</v>
      </c>
      <c r="D6" s="8">
        <v>4</v>
      </c>
      <c r="E6" s="8">
        <v>324</v>
      </c>
      <c r="F6" s="8">
        <v>11</v>
      </c>
      <c r="G6" s="8">
        <v>2</v>
      </c>
      <c r="H6" s="37">
        <f>SUM(D6:G6)</f>
        <v>341</v>
      </c>
      <c r="I6" s="8">
        <v>143</v>
      </c>
      <c r="J6" s="38">
        <f>SUM(H6:I6)</f>
        <v>484</v>
      </c>
      <c r="K6" s="10">
        <v>266</v>
      </c>
      <c r="L6" s="17">
        <f>SUM(J6:K6)</f>
        <v>750</v>
      </c>
      <c r="M6" s="4"/>
      <c r="N6" s="41">
        <v>12</v>
      </c>
      <c r="O6" s="53">
        <v>3</v>
      </c>
      <c r="P6" s="148"/>
    </row>
    <row r="7" spans="1:16" ht="12.75" x14ac:dyDescent="0.2">
      <c r="A7" s="148"/>
      <c r="B7" s="86">
        <f>'1) Claims Notified'!B7</f>
        <v>1999</v>
      </c>
      <c r="C7" s="16">
        <v>113</v>
      </c>
      <c r="D7" s="8">
        <v>7</v>
      </c>
      <c r="E7" s="8">
        <v>472</v>
      </c>
      <c r="F7" s="8">
        <v>7</v>
      </c>
      <c r="G7" s="8">
        <v>2</v>
      </c>
      <c r="H7" s="37">
        <f t="shared" ref="H7:H25" si="0">SUM(D7:G7)</f>
        <v>488</v>
      </c>
      <c r="I7" s="8">
        <v>197</v>
      </c>
      <c r="J7" s="9">
        <f t="shared" ref="J7:J25" si="1">SUM(H7:I7)</f>
        <v>685</v>
      </c>
      <c r="K7" s="10">
        <v>358</v>
      </c>
      <c r="L7" s="17">
        <f t="shared" ref="L7:L25" si="2">SUM(J7:K7)</f>
        <v>1043</v>
      </c>
      <c r="M7" s="4"/>
      <c r="N7" s="41">
        <v>12</v>
      </c>
      <c r="O7" s="54">
        <v>4</v>
      </c>
      <c r="P7" s="148"/>
    </row>
    <row r="8" spans="1:16" ht="12.75" x14ac:dyDescent="0.2">
      <c r="A8" s="148"/>
      <c r="B8" s="86">
        <f>'1) Claims Notified'!B8</f>
        <v>2000</v>
      </c>
      <c r="C8" s="16">
        <v>266</v>
      </c>
      <c r="D8" s="8">
        <v>16</v>
      </c>
      <c r="E8" s="8">
        <v>550</v>
      </c>
      <c r="F8" s="8">
        <v>9</v>
      </c>
      <c r="G8" s="8">
        <v>13</v>
      </c>
      <c r="H8" s="37">
        <f t="shared" si="0"/>
        <v>588</v>
      </c>
      <c r="I8" s="8">
        <v>219</v>
      </c>
      <c r="J8" s="9">
        <f t="shared" si="1"/>
        <v>807</v>
      </c>
      <c r="K8" s="10">
        <v>418</v>
      </c>
      <c r="L8" s="17">
        <f t="shared" si="2"/>
        <v>1225</v>
      </c>
      <c r="M8" s="4"/>
      <c r="N8" s="41">
        <v>12</v>
      </c>
      <c r="O8" s="54">
        <v>5</v>
      </c>
      <c r="P8" s="148"/>
    </row>
    <row r="9" spans="1:16" ht="12.75" x14ac:dyDescent="0.2">
      <c r="A9" s="148"/>
      <c r="B9" s="86">
        <f>'1) Claims Notified'!B9</f>
        <v>2001</v>
      </c>
      <c r="C9" s="16">
        <v>333</v>
      </c>
      <c r="D9" s="8">
        <v>17</v>
      </c>
      <c r="E9" s="8">
        <v>545</v>
      </c>
      <c r="F9" s="8">
        <v>10</v>
      </c>
      <c r="G9" s="8">
        <v>17</v>
      </c>
      <c r="H9" s="37">
        <f t="shared" si="0"/>
        <v>589</v>
      </c>
      <c r="I9" s="8">
        <v>209</v>
      </c>
      <c r="J9" s="9">
        <f t="shared" si="1"/>
        <v>798</v>
      </c>
      <c r="K9" s="10">
        <v>487</v>
      </c>
      <c r="L9" s="17">
        <f t="shared" si="2"/>
        <v>1285</v>
      </c>
      <c r="M9" s="4"/>
      <c r="N9" s="41">
        <v>12</v>
      </c>
      <c r="O9" s="54">
        <v>5</v>
      </c>
      <c r="P9" s="148"/>
    </row>
    <row r="10" spans="1:16" ht="12.75" x14ac:dyDescent="0.2">
      <c r="A10" s="148"/>
      <c r="B10" s="86">
        <f>'1) Claims Notified'!B10</f>
        <v>2002</v>
      </c>
      <c r="C10" s="16">
        <v>428</v>
      </c>
      <c r="D10" s="8">
        <v>30</v>
      </c>
      <c r="E10" s="8">
        <v>627</v>
      </c>
      <c r="F10" s="8">
        <v>12</v>
      </c>
      <c r="G10" s="8">
        <v>17</v>
      </c>
      <c r="H10" s="37">
        <f t="shared" si="0"/>
        <v>686</v>
      </c>
      <c r="I10" s="8">
        <v>237</v>
      </c>
      <c r="J10" s="9">
        <f t="shared" si="1"/>
        <v>923</v>
      </c>
      <c r="K10" s="10">
        <v>428</v>
      </c>
      <c r="L10" s="17">
        <f t="shared" si="2"/>
        <v>1351</v>
      </c>
      <c r="M10" s="4"/>
      <c r="N10" s="41">
        <v>12</v>
      </c>
      <c r="O10" s="54">
        <v>5</v>
      </c>
      <c r="P10" s="148"/>
    </row>
    <row r="11" spans="1:16" ht="12.75" x14ac:dyDescent="0.2">
      <c r="A11" s="148"/>
      <c r="B11" s="86">
        <f>'1) Claims Notified'!B11</f>
        <v>2003</v>
      </c>
      <c r="C11" s="16">
        <v>1216</v>
      </c>
      <c r="D11" s="8">
        <v>46</v>
      </c>
      <c r="E11" s="8">
        <v>894</v>
      </c>
      <c r="F11" s="8">
        <v>45</v>
      </c>
      <c r="G11" s="8">
        <v>64</v>
      </c>
      <c r="H11" s="37">
        <f t="shared" si="0"/>
        <v>1049</v>
      </c>
      <c r="I11" s="8">
        <v>326</v>
      </c>
      <c r="J11" s="9">
        <f t="shared" si="1"/>
        <v>1375</v>
      </c>
      <c r="K11" s="10">
        <v>131</v>
      </c>
      <c r="L11" s="17">
        <f t="shared" si="2"/>
        <v>1506</v>
      </c>
      <c r="M11" s="4"/>
      <c r="N11" s="41">
        <v>12</v>
      </c>
      <c r="O11" s="54">
        <v>5</v>
      </c>
      <c r="P11" s="148"/>
    </row>
    <row r="12" spans="1:16" ht="12.75" x14ac:dyDescent="0.2">
      <c r="A12" s="148"/>
      <c r="B12" s="86">
        <f>'1) Claims Notified'!B12</f>
        <v>2004</v>
      </c>
      <c r="C12" s="16">
        <v>2536</v>
      </c>
      <c r="D12" s="8">
        <v>102</v>
      </c>
      <c r="E12" s="8">
        <v>780</v>
      </c>
      <c r="F12" s="8">
        <v>32</v>
      </c>
      <c r="G12" s="8">
        <v>86</v>
      </c>
      <c r="H12" s="37">
        <f t="shared" si="0"/>
        <v>1000</v>
      </c>
      <c r="I12" s="8">
        <v>337</v>
      </c>
      <c r="J12" s="9">
        <f t="shared" si="1"/>
        <v>1337</v>
      </c>
      <c r="K12" s="10">
        <v>162</v>
      </c>
      <c r="L12" s="17">
        <f t="shared" si="2"/>
        <v>1499</v>
      </c>
      <c r="M12" s="4"/>
      <c r="N12" s="41">
        <v>12</v>
      </c>
      <c r="O12" s="54">
        <v>9</v>
      </c>
      <c r="P12" s="148"/>
    </row>
    <row r="13" spans="1:16" ht="12.75" x14ac:dyDescent="0.2">
      <c r="A13" s="148"/>
      <c r="B13" s="86">
        <f>'1) Claims Notified'!B13</f>
        <v>2005</v>
      </c>
      <c r="C13" s="16">
        <v>4168</v>
      </c>
      <c r="D13" s="8">
        <v>139</v>
      </c>
      <c r="E13" s="8">
        <v>984</v>
      </c>
      <c r="F13" s="8">
        <v>51</v>
      </c>
      <c r="G13" s="8">
        <v>208</v>
      </c>
      <c r="H13" s="37">
        <f t="shared" si="0"/>
        <v>1382</v>
      </c>
      <c r="I13" s="8">
        <v>354</v>
      </c>
      <c r="J13" s="9">
        <f t="shared" si="1"/>
        <v>1736</v>
      </c>
      <c r="K13" s="10">
        <v>209</v>
      </c>
      <c r="L13" s="17">
        <f t="shared" si="2"/>
        <v>1945</v>
      </c>
      <c r="M13" s="4"/>
      <c r="N13" s="41">
        <v>12</v>
      </c>
      <c r="O13" s="54">
        <v>9</v>
      </c>
      <c r="P13" s="148"/>
    </row>
    <row r="14" spans="1:16" ht="12.75" x14ac:dyDescent="0.2">
      <c r="A14" s="148"/>
      <c r="B14" s="86">
        <f>'1) Claims Notified'!B14</f>
        <v>2006</v>
      </c>
      <c r="C14" s="16">
        <v>2018</v>
      </c>
      <c r="D14" s="8">
        <v>52</v>
      </c>
      <c r="E14" s="8">
        <v>757</v>
      </c>
      <c r="F14" s="8">
        <v>76</v>
      </c>
      <c r="G14" s="8">
        <v>263</v>
      </c>
      <c r="H14" s="37">
        <f t="shared" si="0"/>
        <v>1148</v>
      </c>
      <c r="I14" s="8">
        <v>399</v>
      </c>
      <c r="J14" s="9">
        <f t="shared" si="1"/>
        <v>1547</v>
      </c>
      <c r="K14" s="10">
        <v>143</v>
      </c>
      <c r="L14" s="17">
        <f t="shared" si="2"/>
        <v>1690</v>
      </c>
      <c r="M14" s="4"/>
      <c r="N14" s="41">
        <v>12</v>
      </c>
      <c r="O14" s="54">
        <v>9</v>
      </c>
      <c r="P14" s="148"/>
    </row>
    <row r="15" spans="1:16" ht="12.75" x14ac:dyDescent="0.2">
      <c r="A15" s="148"/>
      <c r="B15" s="86">
        <f>'1) Claims Notified'!B15</f>
        <v>2007</v>
      </c>
      <c r="C15" s="16">
        <v>748</v>
      </c>
      <c r="D15" s="8">
        <v>27</v>
      </c>
      <c r="E15" s="8">
        <v>499</v>
      </c>
      <c r="F15" s="8">
        <v>81</v>
      </c>
      <c r="G15" s="8">
        <v>161</v>
      </c>
      <c r="H15" s="37">
        <f t="shared" si="0"/>
        <v>768</v>
      </c>
      <c r="I15" s="8">
        <v>495</v>
      </c>
      <c r="J15" s="9">
        <f t="shared" si="1"/>
        <v>1263</v>
      </c>
      <c r="K15" s="10">
        <v>97</v>
      </c>
      <c r="L15" s="17">
        <f t="shared" si="2"/>
        <v>1360</v>
      </c>
      <c r="M15" s="4"/>
      <c r="N15" s="41">
        <v>12</v>
      </c>
      <c r="O15" s="54">
        <v>10</v>
      </c>
      <c r="P15" s="148"/>
    </row>
    <row r="16" spans="1:16" ht="12.75" x14ac:dyDescent="0.2">
      <c r="A16" s="148"/>
      <c r="B16" s="86">
        <f>'1) Claims Notified'!B16</f>
        <v>2008</v>
      </c>
      <c r="C16" s="16">
        <v>63</v>
      </c>
      <c r="D16" s="8">
        <v>16</v>
      </c>
      <c r="E16" s="8">
        <v>431</v>
      </c>
      <c r="F16" s="8">
        <v>113</v>
      </c>
      <c r="G16" s="8">
        <v>206</v>
      </c>
      <c r="H16" s="37">
        <f t="shared" si="0"/>
        <v>766</v>
      </c>
      <c r="I16" s="8">
        <v>547</v>
      </c>
      <c r="J16" s="9">
        <f t="shared" si="1"/>
        <v>1313</v>
      </c>
      <c r="K16" s="10">
        <v>103</v>
      </c>
      <c r="L16" s="17">
        <f t="shared" si="2"/>
        <v>1416</v>
      </c>
      <c r="M16" s="4"/>
      <c r="N16" s="41">
        <v>12</v>
      </c>
      <c r="O16" s="54">
        <v>10</v>
      </c>
      <c r="P16" s="148"/>
    </row>
    <row r="17" spans="1:16" ht="12.75" x14ac:dyDescent="0.2">
      <c r="A17" s="148"/>
      <c r="B17" s="86">
        <f>'1) Claims Notified'!B17</f>
        <v>2009</v>
      </c>
      <c r="C17" s="16">
        <v>79</v>
      </c>
      <c r="D17" s="8">
        <v>28</v>
      </c>
      <c r="E17" s="8">
        <v>403</v>
      </c>
      <c r="F17" s="8">
        <v>105</v>
      </c>
      <c r="G17" s="8">
        <v>198</v>
      </c>
      <c r="H17" s="37">
        <f t="shared" si="0"/>
        <v>734</v>
      </c>
      <c r="I17" s="8">
        <v>552</v>
      </c>
      <c r="J17" s="9">
        <f t="shared" si="1"/>
        <v>1286</v>
      </c>
      <c r="K17" s="10">
        <v>118</v>
      </c>
      <c r="L17" s="17">
        <f t="shared" si="2"/>
        <v>1404</v>
      </c>
      <c r="M17" s="4"/>
      <c r="N17" s="41">
        <v>12</v>
      </c>
      <c r="O17" s="54">
        <v>10</v>
      </c>
      <c r="P17" s="148"/>
    </row>
    <row r="18" spans="1:16" ht="12.75" x14ac:dyDescent="0.2">
      <c r="A18" s="152"/>
      <c r="B18" s="86">
        <f>'1) Claims Notified'!B18</f>
        <v>2010</v>
      </c>
      <c r="C18" s="16">
        <v>72</v>
      </c>
      <c r="D18" s="8">
        <v>99</v>
      </c>
      <c r="E18" s="8">
        <v>513</v>
      </c>
      <c r="F18" s="8">
        <v>129</v>
      </c>
      <c r="G18" s="8">
        <v>209</v>
      </c>
      <c r="H18" s="37">
        <f t="shared" si="0"/>
        <v>950</v>
      </c>
      <c r="I18" s="8">
        <v>610</v>
      </c>
      <c r="J18" s="9">
        <f t="shared" si="1"/>
        <v>1560</v>
      </c>
      <c r="K18" s="10">
        <v>117</v>
      </c>
      <c r="L18" s="17">
        <f t="shared" si="2"/>
        <v>1677</v>
      </c>
      <c r="M18" s="4"/>
      <c r="N18" s="41">
        <v>12</v>
      </c>
      <c r="O18" s="54">
        <v>10</v>
      </c>
      <c r="P18" s="148"/>
    </row>
    <row r="19" spans="1:16" ht="12.75" x14ac:dyDescent="0.2">
      <c r="A19" s="152"/>
      <c r="B19" s="86">
        <f>'1) Claims Notified'!B19</f>
        <v>2011</v>
      </c>
      <c r="C19" s="16">
        <v>101</v>
      </c>
      <c r="D19" s="8">
        <v>131</v>
      </c>
      <c r="E19" s="8">
        <v>512</v>
      </c>
      <c r="F19" s="8">
        <v>157</v>
      </c>
      <c r="G19" s="8">
        <v>223</v>
      </c>
      <c r="H19" s="37">
        <f t="shared" si="0"/>
        <v>1023</v>
      </c>
      <c r="I19" s="8">
        <v>661</v>
      </c>
      <c r="J19" s="9">
        <f t="shared" si="1"/>
        <v>1684</v>
      </c>
      <c r="K19" s="10">
        <v>57</v>
      </c>
      <c r="L19" s="17">
        <f t="shared" si="2"/>
        <v>1741</v>
      </c>
      <c r="M19" s="4"/>
      <c r="N19" s="41">
        <v>12</v>
      </c>
      <c r="O19" s="54">
        <v>10</v>
      </c>
      <c r="P19" s="148"/>
    </row>
    <row r="20" spans="1:16" ht="12.75" x14ac:dyDescent="0.2">
      <c r="A20" s="152"/>
      <c r="B20" s="86">
        <f>'1) Claims Notified'!B20</f>
        <v>2012</v>
      </c>
      <c r="C20" s="16">
        <v>196</v>
      </c>
      <c r="D20" s="8">
        <v>270</v>
      </c>
      <c r="E20" s="8">
        <v>489</v>
      </c>
      <c r="F20" s="8">
        <v>185</v>
      </c>
      <c r="G20" s="8">
        <v>229</v>
      </c>
      <c r="H20" s="37">
        <f t="shared" si="0"/>
        <v>1173</v>
      </c>
      <c r="I20" s="8">
        <v>701</v>
      </c>
      <c r="J20" s="9">
        <f t="shared" si="1"/>
        <v>1874</v>
      </c>
      <c r="K20" s="10">
        <v>54</v>
      </c>
      <c r="L20" s="17">
        <f t="shared" si="2"/>
        <v>1928</v>
      </c>
      <c r="M20" s="4"/>
      <c r="N20" s="41">
        <v>12</v>
      </c>
      <c r="O20" s="54">
        <v>10</v>
      </c>
      <c r="P20" s="148"/>
    </row>
    <row r="21" spans="1:16" ht="12.75" x14ac:dyDescent="0.2">
      <c r="A21" s="152"/>
      <c r="B21" s="86">
        <f>'1) Claims Notified'!B21</f>
        <v>2013</v>
      </c>
      <c r="C21" s="16">
        <v>143</v>
      </c>
      <c r="D21" s="8">
        <v>208</v>
      </c>
      <c r="E21" s="8">
        <v>573</v>
      </c>
      <c r="F21" s="8">
        <v>151</v>
      </c>
      <c r="G21" s="8">
        <v>225</v>
      </c>
      <c r="H21" s="37">
        <f t="shared" si="0"/>
        <v>1157</v>
      </c>
      <c r="I21" s="8">
        <v>724</v>
      </c>
      <c r="J21" s="9">
        <f t="shared" si="1"/>
        <v>1881</v>
      </c>
      <c r="K21" s="10">
        <v>60</v>
      </c>
      <c r="L21" s="17">
        <f t="shared" si="2"/>
        <v>1941</v>
      </c>
      <c r="M21" s="4"/>
      <c r="N21" s="41">
        <v>12</v>
      </c>
      <c r="O21" s="54">
        <v>10</v>
      </c>
      <c r="P21" s="148"/>
    </row>
    <row r="22" spans="1:16" ht="12.75" x14ac:dyDescent="0.2">
      <c r="A22" s="152"/>
      <c r="B22" s="86">
        <f>'1) Claims Notified'!B22</f>
        <v>2014</v>
      </c>
      <c r="C22" s="16">
        <v>138</v>
      </c>
      <c r="D22" s="8">
        <v>211</v>
      </c>
      <c r="E22" s="8">
        <v>519</v>
      </c>
      <c r="F22" s="8">
        <v>155</v>
      </c>
      <c r="G22" s="8">
        <v>215</v>
      </c>
      <c r="H22" s="37">
        <f t="shared" si="0"/>
        <v>1100</v>
      </c>
      <c r="I22" s="8">
        <v>741</v>
      </c>
      <c r="J22" s="9">
        <f t="shared" si="1"/>
        <v>1841</v>
      </c>
      <c r="K22" s="10">
        <v>41</v>
      </c>
      <c r="L22" s="17">
        <f t="shared" si="2"/>
        <v>1882</v>
      </c>
      <c r="M22" s="4"/>
      <c r="N22" s="41">
        <v>12</v>
      </c>
      <c r="O22" s="54">
        <v>10</v>
      </c>
      <c r="P22" s="148"/>
    </row>
    <row r="23" spans="1:16" ht="12.75" x14ac:dyDescent="0.2">
      <c r="A23" s="152"/>
      <c r="B23" s="86">
        <f>'1) Claims Notified'!B23</f>
        <v>2015</v>
      </c>
      <c r="C23" s="16">
        <v>166</v>
      </c>
      <c r="D23" s="8">
        <v>246</v>
      </c>
      <c r="E23" s="8">
        <v>396</v>
      </c>
      <c r="F23" s="8">
        <v>139</v>
      </c>
      <c r="G23" s="8">
        <v>177</v>
      </c>
      <c r="H23" s="37">
        <f t="shared" si="0"/>
        <v>958</v>
      </c>
      <c r="I23" s="8">
        <v>677</v>
      </c>
      <c r="J23" s="9">
        <f t="shared" si="1"/>
        <v>1635</v>
      </c>
      <c r="K23" s="10">
        <v>48</v>
      </c>
      <c r="L23" s="17">
        <f t="shared" si="2"/>
        <v>1683</v>
      </c>
      <c r="M23" s="4"/>
      <c r="N23" s="41">
        <v>12</v>
      </c>
      <c r="O23" s="54">
        <v>10</v>
      </c>
      <c r="P23" s="148"/>
    </row>
    <row r="24" spans="1:16" ht="12.75" x14ac:dyDescent="0.2">
      <c r="A24" s="152"/>
      <c r="B24" s="86">
        <f>'1) Claims Notified'!B24</f>
        <v>2016</v>
      </c>
      <c r="C24" s="16">
        <v>111</v>
      </c>
      <c r="D24" s="8">
        <v>186</v>
      </c>
      <c r="E24" s="8">
        <v>239</v>
      </c>
      <c r="F24" s="8">
        <v>66</v>
      </c>
      <c r="G24" s="8">
        <v>110</v>
      </c>
      <c r="H24" s="37">
        <f t="shared" si="0"/>
        <v>601</v>
      </c>
      <c r="I24" s="8">
        <v>443</v>
      </c>
      <c r="J24" s="9">
        <f t="shared" si="1"/>
        <v>1044</v>
      </c>
      <c r="K24" s="10">
        <v>28</v>
      </c>
      <c r="L24" s="17">
        <f t="shared" si="2"/>
        <v>1072</v>
      </c>
      <c r="M24" s="4"/>
      <c r="N24" s="41">
        <v>12</v>
      </c>
      <c r="O24" s="54">
        <v>10</v>
      </c>
      <c r="P24" s="148"/>
    </row>
    <row r="25" spans="1:16" ht="12.75" x14ac:dyDescent="0.2">
      <c r="A25" s="152"/>
      <c r="B25" s="87">
        <f>'1) Claims Notified'!B25</f>
        <v>2017</v>
      </c>
      <c r="C25" s="16">
        <v>33</v>
      </c>
      <c r="D25" s="8">
        <v>59</v>
      </c>
      <c r="E25" s="8">
        <v>87</v>
      </c>
      <c r="F25" s="8">
        <v>21</v>
      </c>
      <c r="G25" s="8">
        <v>39</v>
      </c>
      <c r="H25" s="37">
        <f t="shared" si="0"/>
        <v>206</v>
      </c>
      <c r="I25" s="8">
        <v>173</v>
      </c>
      <c r="J25" s="9">
        <f t="shared" si="1"/>
        <v>379</v>
      </c>
      <c r="K25" s="10">
        <v>19</v>
      </c>
      <c r="L25" s="17">
        <f t="shared" si="2"/>
        <v>398</v>
      </c>
      <c r="M25" s="4"/>
      <c r="N25" s="42">
        <v>12</v>
      </c>
      <c r="O25" s="55">
        <v>10</v>
      </c>
      <c r="P25" s="148"/>
    </row>
    <row r="26" spans="1:16" ht="12.75" x14ac:dyDescent="0.2">
      <c r="A26" s="148"/>
      <c r="B26" s="88" t="s">
        <v>6</v>
      </c>
      <c r="C26" s="18">
        <f>SUM(C6:C25)</f>
        <v>13012</v>
      </c>
      <c r="D26" s="39">
        <f t="shared" ref="D26:L26" si="3">SUM(D6:D25)</f>
        <v>1894</v>
      </c>
      <c r="E26" s="19">
        <f t="shared" si="3"/>
        <v>10594</v>
      </c>
      <c r="F26" s="19">
        <f t="shared" si="3"/>
        <v>1555</v>
      </c>
      <c r="G26" s="19">
        <f t="shared" si="3"/>
        <v>2664</v>
      </c>
      <c r="H26" s="18">
        <f t="shared" si="3"/>
        <v>16707</v>
      </c>
      <c r="I26" s="39">
        <f t="shared" si="3"/>
        <v>8745</v>
      </c>
      <c r="J26" s="19">
        <f t="shared" si="3"/>
        <v>25452</v>
      </c>
      <c r="K26" s="40">
        <f t="shared" si="3"/>
        <v>3344</v>
      </c>
      <c r="L26" s="40">
        <f t="shared" si="3"/>
        <v>28796</v>
      </c>
      <c r="M26" s="4"/>
      <c r="N26" s="4"/>
      <c r="O26" s="158"/>
      <c r="P26" s="148"/>
    </row>
    <row r="27" spans="1:16" ht="12.75" x14ac:dyDescent="0.2">
      <c r="A27" s="148"/>
      <c r="C27" s="20"/>
      <c r="D27" s="20"/>
      <c r="E27" s="20"/>
      <c r="F27" s="20"/>
      <c r="G27" s="20"/>
      <c r="H27" s="20"/>
      <c r="I27" s="20"/>
      <c r="J27" s="20"/>
      <c r="K27" s="20"/>
      <c r="L27" s="20"/>
      <c r="M27" s="20"/>
      <c r="N27" s="20"/>
      <c r="O27" s="158"/>
      <c r="P27" s="148"/>
    </row>
    <row r="28" spans="1:16" ht="12.75" x14ac:dyDescent="0.2">
      <c r="A28" s="148"/>
      <c r="C28" s="89"/>
      <c r="D28" s="89"/>
      <c r="E28" s="89"/>
      <c r="F28" s="89"/>
      <c r="G28" s="89"/>
      <c r="H28" s="89"/>
      <c r="I28" s="89"/>
      <c r="J28" s="89"/>
      <c r="K28" s="89"/>
      <c r="L28" s="89"/>
      <c r="M28" s="89"/>
      <c r="N28" s="89"/>
      <c r="O28" s="158"/>
      <c r="P28" s="158"/>
    </row>
    <row r="29" spans="1:16" ht="12.75" x14ac:dyDescent="0.2">
      <c r="M29" s="6"/>
      <c r="N29" s="6"/>
      <c r="O29" s="158"/>
      <c r="P29" s="158"/>
    </row>
    <row r="30" spans="1:16" ht="12.75" x14ac:dyDescent="0.2">
      <c r="B30" s="2" t="s">
        <v>12</v>
      </c>
      <c r="O30" s="158"/>
      <c r="P30" s="158"/>
    </row>
    <row r="31" spans="1:16" ht="12.75" x14ac:dyDescent="0.2">
      <c r="B31" s="1" t="s">
        <v>19</v>
      </c>
      <c r="O31" s="158"/>
      <c r="P31" s="158"/>
    </row>
    <row r="32" spans="1:16" ht="12.75" x14ac:dyDescent="0.2">
      <c r="B32" s="1" t="s">
        <v>28</v>
      </c>
      <c r="O32" s="158"/>
      <c r="P32" s="158"/>
    </row>
    <row r="33" spans="2:16" ht="12.75" x14ac:dyDescent="0.2">
      <c r="B33" s="1" t="s">
        <v>21</v>
      </c>
      <c r="O33" s="158"/>
      <c r="P33" s="158"/>
    </row>
    <row r="34" spans="2:16" x14ac:dyDescent="0.2"/>
    <row r="35" spans="2:16" hidden="1" x14ac:dyDescent="0.2"/>
    <row r="36" spans="2:16" hidden="1" x14ac:dyDescent="0.2"/>
    <row r="37" spans="2:16" hidden="1" x14ac:dyDescent="0.2"/>
    <row r="38" spans="2:16" hidden="1" x14ac:dyDescent="0.2"/>
    <row r="39" spans="2:16" hidden="1" x14ac:dyDescent="0.2"/>
    <row r="40" spans="2:16" hidden="1" x14ac:dyDescent="0.2"/>
    <row r="41" spans="2:16" hidden="1" x14ac:dyDescent="0.2"/>
    <row r="42" spans="2:16" hidden="1" x14ac:dyDescent="0.2"/>
    <row r="43" spans="2:16" hidden="1" x14ac:dyDescent="0.2"/>
    <row r="44" spans="2:16" hidden="1" x14ac:dyDescent="0.2"/>
    <row r="45" spans="2:16" hidden="1" x14ac:dyDescent="0.2"/>
    <row r="46" spans="2:16" hidden="1" x14ac:dyDescent="0.2"/>
    <row r="47" spans="2:16" hidden="1" x14ac:dyDescent="0.2"/>
    <row r="48" spans="2: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8" width="16.7109375" style="6" customWidth="1"/>
    <col min="9" max="9" width="14" style="6" bestFit="1" customWidth="1"/>
    <col min="10" max="10" width="16.7109375" style="148" customWidth="1"/>
    <col min="11" max="11" width="16.7109375" style="6" customWidth="1"/>
    <col min="12" max="12" width="16.7109375" style="148" customWidth="1"/>
    <col min="13" max="13" width="3.85546875" style="158" customWidth="1"/>
    <col min="14" max="14" width="16.7109375" style="6" customWidth="1"/>
    <col min="15" max="15" width="17.85546875" style="6" customWidth="1"/>
    <col min="16" max="16" width="3.85546875" style="6" customWidth="1"/>
    <col min="17" max="16384" width="0" style="6" hidden="1"/>
  </cols>
  <sheetData>
    <row r="1" spans="1:16" ht="15.75" x14ac:dyDescent="0.25">
      <c r="A1" s="49" t="s">
        <v>62</v>
      </c>
      <c r="B1" s="155"/>
      <c r="M1" s="148"/>
      <c r="N1" s="148"/>
      <c r="O1" s="156"/>
      <c r="P1" s="156"/>
    </row>
    <row r="2" spans="1:16" x14ac:dyDescent="0.2">
      <c r="A2" s="43"/>
      <c r="M2" s="148"/>
      <c r="N2" s="148"/>
    </row>
    <row r="3" spans="1:16" x14ac:dyDescent="0.2">
      <c r="A3" s="43"/>
      <c r="M3" s="148"/>
      <c r="N3" s="148"/>
      <c r="P3" s="148"/>
    </row>
    <row r="4" spans="1:16" x14ac:dyDescent="0.2">
      <c r="B4" s="191" t="s">
        <v>27</v>
      </c>
      <c r="C4" s="192"/>
      <c r="D4" s="192"/>
      <c r="E4" s="192"/>
      <c r="F4" s="192"/>
      <c r="G4" s="192"/>
      <c r="H4" s="192"/>
      <c r="I4" s="192"/>
      <c r="J4" s="192"/>
      <c r="K4" s="192"/>
      <c r="L4" s="193"/>
      <c r="M4" s="50"/>
      <c r="N4" s="50"/>
      <c r="O4" s="158"/>
      <c r="P4" s="148"/>
    </row>
    <row r="5" spans="1:16" ht="43.35" customHeight="1" x14ac:dyDescent="0.2">
      <c r="A5" s="148"/>
      <c r="B5" s="5" t="s">
        <v>17</v>
      </c>
      <c r="C5" s="5" t="s">
        <v>1</v>
      </c>
      <c r="D5" s="150" t="s">
        <v>31</v>
      </c>
      <c r="E5" s="150" t="s">
        <v>2</v>
      </c>
      <c r="F5" s="150" t="s">
        <v>3</v>
      </c>
      <c r="G5" s="150" t="s">
        <v>7</v>
      </c>
      <c r="H5" s="52" t="s">
        <v>5</v>
      </c>
      <c r="I5" s="108" t="s">
        <v>4</v>
      </c>
      <c r="J5" s="109" t="s">
        <v>8</v>
      </c>
      <c r="K5" s="151" t="s">
        <v>9</v>
      </c>
      <c r="L5" s="3" t="s">
        <v>6</v>
      </c>
      <c r="M5" s="51"/>
      <c r="N5" s="52" t="s">
        <v>75</v>
      </c>
      <c r="O5" s="45" t="s">
        <v>61</v>
      </c>
      <c r="P5" s="148"/>
    </row>
    <row r="6" spans="1:16" x14ac:dyDescent="0.2">
      <c r="A6" s="148"/>
      <c r="B6" s="86">
        <f>'1) Claims Notified'!B6</f>
        <v>1998</v>
      </c>
      <c r="C6" s="16">
        <v>42</v>
      </c>
      <c r="D6" s="8" t="s">
        <v>102</v>
      </c>
      <c r="E6" s="8">
        <v>174</v>
      </c>
      <c r="F6" s="8">
        <v>12</v>
      </c>
      <c r="G6" s="8" t="s">
        <v>102</v>
      </c>
      <c r="H6" s="37">
        <f>SUM(D6:G6)</f>
        <v>186</v>
      </c>
      <c r="I6" s="8">
        <v>79</v>
      </c>
      <c r="J6" s="38">
        <f>SUM(H6:I6)</f>
        <v>265</v>
      </c>
      <c r="K6" s="10">
        <v>264</v>
      </c>
      <c r="L6" s="17">
        <f>SUM(J6:K6)</f>
        <v>529</v>
      </c>
      <c r="M6" s="4"/>
      <c r="N6" s="41">
        <v>7</v>
      </c>
      <c r="O6" s="53">
        <v>2</v>
      </c>
      <c r="P6" s="148"/>
    </row>
    <row r="7" spans="1:16" x14ac:dyDescent="0.2">
      <c r="A7" s="148"/>
      <c r="B7" s="86">
        <f>'1) Claims Notified'!B7</f>
        <v>1999</v>
      </c>
      <c r="C7" s="16">
        <v>57</v>
      </c>
      <c r="D7" s="8" t="s">
        <v>102</v>
      </c>
      <c r="E7" s="8">
        <v>308</v>
      </c>
      <c r="F7" s="8">
        <v>12</v>
      </c>
      <c r="G7" s="8" t="s">
        <v>102</v>
      </c>
      <c r="H7" s="37">
        <f t="shared" ref="H7:H25" si="0">SUM(D7:G7)</f>
        <v>320</v>
      </c>
      <c r="I7" s="8">
        <v>124</v>
      </c>
      <c r="J7" s="9">
        <f t="shared" ref="J7:J25" si="1">SUM(H7:I7)</f>
        <v>444</v>
      </c>
      <c r="K7" s="10">
        <v>290</v>
      </c>
      <c r="L7" s="17">
        <f t="shared" ref="L7:L25" si="2">SUM(J7:K7)</f>
        <v>734</v>
      </c>
      <c r="M7" s="4"/>
      <c r="N7" s="41">
        <v>8</v>
      </c>
      <c r="O7" s="54">
        <v>3</v>
      </c>
      <c r="P7" s="148"/>
    </row>
    <row r="8" spans="1:16" x14ac:dyDescent="0.2">
      <c r="A8" s="148"/>
      <c r="B8" s="86">
        <f>'1) Claims Notified'!B8</f>
        <v>2000</v>
      </c>
      <c r="C8" s="16">
        <v>89</v>
      </c>
      <c r="D8" s="8">
        <v>1</v>
      </c>
      <c r="E8" s="8">
        <v>390</v>
      </c>
      <c r="F8" s="8">
        <v>14</v>
      </c>
      <c r="G8" s="8" t="s">
        <v>102</v>
      </c>
      <c r="H8" s="37">
        <f t="shared" si="0"/>
        <v>405</v>
      </c>
      <c r="I8" s="8">
        <v>127</v>
      </c>
      <c r="J8" s="9">
        <f t="shared" si="1"/>
        <v>532</v>
      </c>
      <c r="K8" s="10">
        <v>376</v>
      </c>
      <c r="L8" s="17">
        <f t="shared" si="2"/>
        <v>908</v>
      </c>
      <c r="M8" s="4"/>
      <c r="N8" s="41">
        <v>11</v>
      </c>
      <c r="O8" s="54">
        <v>3</v>
      </c>
      <c r="P8" s="148"/>
    </row>
    <row r="9" spans="1:16" x14ac:dyDescent="0.2">
      <c r="A9" s="148"/>
      <c r="B9" s="86">
        <f>'1) Claims Notified'!B9</f>
        <v>2001</v>
      </c>
      <c r="C9" s="16">
        <v>127</v>
      </c>
      <c r="D9" s="8">
        <v>5</v>
      </c>
      <c r="E9" s="8">
        <v>370</v>
      </c>
      <c r="F9" s="8">
        <v>6</v>
      </c>
      <c r="G9" s="8">
        <v>4</v>
      </c>
      <c r="H9" s="37">
        <f t="shared" si="0"/>
        <v>385</v>
      </c>
      <c r="I9" s="8">
        <v>137</v>
      </c>
      <c r="J9" s="9">
        <f t="shared" si="1"/>
        <v>522</v>
      </c>
      <c r="K9" s="10">
        <v>382</v>
      </c>
      <c r="L9" s="17">
        <f t="shared" si="2"/>
        <v>904</v>
      </c>
      <c r="M9" s="4"/>
      <c r="N9" s="41">
        <v>11</v>
      </c>
      <c r="O9" s="54">
        <v>3</v>
      </c>
      <c r="P9" s="148"/>
    </row>
    <row r="10" spans="1:16" x14ac:dyDescent="0.2">
      <c r="A10" s="148"/>
      <c r="B10" s="86">
        <f>'1) Claims Notified'!B10</f>
        <v>2002</v>
      </c>
      <c r="C10" s="16">
        <v>207</v>
      </c>
      <c r="D10" s="8">
        <v>7</v>
      </c>
      <c r="E10" s="8">
        <v>446</v>
      </c>
      <c r="F10" s="8">
        <v>11</v>
      </c>
      <c r="G10" s="8">
        <v>10</v>
      </c>
      <c r="H10" s="37">
        <f t="shared" si="0"/>
        <v>474</v>
      </c>
      <c r="I10" s="8">
        <v>191</v>
      </c>
      <c r="J10" s="9">
        <f t="shared" si="1"/>
        <v>665</v>
      </c>
      <c r="K10" s="10">
        <v>467</v>
      </c>
      <c r="L10" s="17">
        <f t="shared" si="2"/>
        <v>1132</v>
      </c>
      <c r="M10" s="4"/>
      <c r="N10" s="41">
        <v>10</v>
      </c>
      <c r="O10" s="54">
        <v>3</v>
      </c>
      <c r="P10" s="148"/>
    </row>
    <row r="11" spans="1:16" x14ac:dyDescent="0.2">
      <c r="A11" s="148"/>
      <c r="B11" s="86">
        <f>'1) Claims Notified'!B11</f>
        <v>2003</v>
      </c>
      <c r="C11" s="16">
        <v>447</v>
      </c>
      <c r="D11" s="8">
        <v>24</v>
      </c>
      <c r="E11" s="8">
        <v>696</v>
      </c>
      <c r="F11" s="8">
        <v>17</v>
      </c>
      <c r="G11" s="8">
        <v>31</v>
      </c>
      <c r="H11" s="37">
        <f t="shared" si="0"/>
        <v>768</v>
      </c>
      <c r="I11" s="8">
        <v>242</v>
      </c>
      <c r="J11" s="9">
        <f t="shared" si="1"/>
        <v>1010</v>
      </c>
      <c r="K11" s="10">
        <v>382</v>
      </c>
      <c r="L11" s="17">
        <f t="shared" si="2"/>
        <v>1392</v>
      </c>
      <c r="M11" s="4"/>
      <c r="N11" s="41">
        <v>12</v>
      </c>
      <c r="O11" s="54">
        <v>3</v>
      </c>
      <c r="P11" s="148"/>
    </row>
    <row r="12" spans="1:16" x14ac:dyDescent="0.2">
      <c r="A12" s="148"/>
      <c r="B12" s="86">
        <f>'1) Claims Notified'!B12</f>
        <v>2004</v>
      </c>
      <c r="C12" s="16">
        <v>1191</v>
      </c>
      <c r="D12" s="8">
        <v>30</v>
      </c>
      <c r="E12" s="8">
        <v>859</v>
      </c>
      <c r="F12" s="8">
        <v>33</v>
      </c>
      <c r="G12" s="8">
        <v>35</v>
      </c>
      <c r="H12" s="37">
        <f t="shared" si="0"/>
        <v>957</v>
      </c>
      <c r="I12" s="8">
        <v>360</v>
      </c>
      <c r="J12" s="9">
        <f t="shared" si="1"/>
        <v>1317</v>
      </c>
      <c r="K12" s="10">
        <v>257</v>
      </c>
      <c r="L12" s="17">
        <f t="shared" si="2"/>
        <v>1574</v>
      </c>
      <c r="M12" s="4"/>
      <c r="N12" s="41">
        <v>12</v>
      </c>
      <c r="O12" s="54">
        <v>6</v>
      </c>
      <c r="P12" s="148"/>
    </row>
    <row r="13" spans="1:16" x14ac:dyDescent="0.2">
      <c r="A13" s="148"/>
      <c r="B13" s="86">
        <f>'1) Claims Notified'!B13</f>
        <v>2005</v>
      </c>
      <c r="C13" s="16">
        <v>924</v>
      </c>
      <c r="D13" s="8">
        <v>81</v>
      </c>
      <c r="E13" s="8">
        <v>734</v>
      </c>
      <c r="F13" s="8">
        <v>24</v>
      </c>
      <c r="G13" s="8">
        <v>61</v>
      </c>
      <c r="H13" s="37">
        <f t="shared" si="0"/>
        <v>900</v>
      </c>
      <c r="I13" s="8">
        <v>303</v>
      </c>
      <c r="J13" s="9">
        <f t="shared" si="1"/>
        <v>1203</v>
      </c>
      <c r="K13" s="10">
        <v>252</v>
      </c>
      <c r="L13" s="17">
        <f t="shared" si="2"/>
        <v>1455</v>
      </c>
      <c r="M13" s="4"/>
      <c r="N13" s="41">
        <v>12</v>
      </c>
      <c r="O13" s="54">
        <v>6</v>
      </c>
      <c r="P13" s="148"/>
    </row>
    <row r="14" spans="1:16" x14ac:dyDescent="0.2">
      <c r="A14" s="148"/>
      <c r="B14" s="86">
        <f>'1) Claims Notified'!B14</f>
        <v>2006</v>
      </c>
      <c r="C14" s="16">
        <v>670</v>
      </c>
      <c r="D14" s="8">
        <v>86</v>
      </c>
      <c r="E14" s="8">
        <v>523</v>
      </c>
      <c r="F14" s="8">
        <v>29</v>
      </c>
      <c r="G14" s="8">
        <v>75</v>
      </c>
      <c r="H14" s="37">
        <f t="shared" si="0"/>
        <v>713</v>
      </c>
      <c r="I14" s="8">
        <v>321</v>
      </c>
      <c r="J14" s="9">
        <f t="shared" si="1"/>
        <v>1034</v>
      </c>
      <c r="K14" s="10">
        <v>136</v>
      </c>
      <c r="L14" s="17">
        <f t="shared" si="2"/>
        <v>1170</v>
      </c>
      <c r="M14" s="4"/>
      <c r="N14" s="41">
        <v>12</v>
      </c>
      <c r="O14" s="54">
        <v>6</v>
      </c>
      <c r="P14" s="148"/>
    </row>
    <row r="15" spans="1:16" x14ac:dyDescent="0.2">
      <c r="A15" s="148"/>
      <c r="B15" s="86">
        <f>'1) Claims Notified'!B15</f>
        <v>2007</v>
      </c>
      <c r="C15" s="16">
        <v>4683</v>
      </c>
      <c r="D15" s="8">
        <v>58</v>
      </c>
      <c r="E15" s="8">
        <v>812</v>
      </c>
      <c r="F15" s="8">
        <v>60</v>
      </c>
      <c r="G15" s="8">
        <v>168</v>
      </c>
      <c r="H15" s="37">
        <f t="shared" si="0"/>
        <v>1098</v>
      </c>
      <c r="I15" s="8">
        <v>465</v>
      </c>
      <c r="J15" s="9">
        <f t="shared" si="1"/>
        <v>1563</v>
      </c>
      <c r="K15" s="10">
        <v>122</v>
      </c>
      <c r="L15" s="17">
        <f t="shared" si="2"/>
        <v>1685</v>
      </c>
      <c r="M15" s="4"/>
      <c r="N15" s="41">
        <v>12</v>
      </c>
      <c r="O15" s="54">
        <v>6</v>
      </c>
      <c r="P15" s="148"/>
    </row>
    <row r="16" spans="1:16" x14ac:dyDescent="0.2">
      <c r="A16" s="148"/>
      <c r="B16" s="86">
        <f>'1) Claims Notified'!B16</f>
        <v>2008</v>
      </c>
      <c r="C16" s="16">
        <v>577</v>
      </c>
      <c r="D16" s="8">
        <v>35</v>
      </c>
      <c r="E16" s="8">
        <v>803</v>
      </c>
      <c r="F16" s="8">
        <v>112</v>
      </c>
      <c r="G16" s="8">
        <v>262</v>
      </c>
      <c r="H16" s="37">
        <f t="shared" si="0"/>
        <v>1212</v>
      </c>
      <c r="I16" s="8">
        <v>557</v>
      </c>
      <c r="J16" s="9">
        <f t="shared" si="1"/>
        <v>1769</v>
      </c>
      <c r="K16" s="10">
        <v>157</v>
      </c>
      <c r="L16" s="17">
        <f t="shared" si="2"/>
        <v>1926</v>
      </c>
      <c r="M16" s="4"/>
      <c r="N16" s="41">
        <v>12</v>
      </c>
      <c r="O16" s="54">
        <v>6</v>
      </c>
      <c r="P16" s="148"/>
    </row>
    <row r="17" spans="1:16" x14ac:dyDescent="0.2">
      <c r="A17" s="148"/>
      <c r="B17" s="86">
        <f>'1) Claims Notified'!B17</f>
        <v>2009</v>
      </c>
      <c r="C17" s="16">
        <v>117</v>
      </c>
      <c r="D17" s="8">
        <v>16</v>
      </c>
      <c r="E17" s="8">
        <v>474</v>
      </c>
      <c r="F17" s="8">
        <v>103</v>
      </c>
      <c r="G17" s="8">
        <v>208</v>
      </c>
      <c r="H17" s="37">
        <f t="shared" si="0"/>
        <v>801</v>
      </c>
      <c r="I17" s="8">
        <v>545</v>
      </c>
      <c r="J17" s="9">
        <f t="shared" si="1"/>
        <v>1346</v>
      </c>
      <c r="K17" s="10">
        <v>136</v>
      </c>
      <c r="L17" s="17">
        <f t="shared" si="2"/>
        <v>1482</v>
      </c>
      <c r="M17" s="4"/>
      <c r="N17" s="41">
        <v>12</v>
      </c>
      <c r="O17" s="54">
        <v>6</v>
      </c>
      <c r="P17" s="148"/>
    </row>
    <row r="18" spans="1:16" x14ac:dyDescent="0.2">
      <c r="A18" s="152"/>
      <c r="B18" s="86">
        <f>'1) Claims Notified'!B18</f>
        <v>2010</v>
      </c>
      <c r="C18" s="16">
        <v>2773</v>
      </c>
      <c r="D18" s="8">
        <v>2852</v>
      </c>
      <c r="E18" s="8">
        <v>781</v>
      </c>
      <c r="F18" s="8">
        <v>92</v>
      </c>
      <c r="G18" s="8">
        <v>312</v>
      </c>
      <c r="H18" s="37">
        <f t="shared" si="0"/>
        <v>4037</v>
      </c>
      <c r="I18" s="8">
        <v>531</v>
      </c>
      <c r="J18" s="9">
        <f t="shared" si="1"/>
        <v>4568</v>
      </c>
      <c r="K18" s="10">
        <v>140</v>
      </c>
      <c r="L18" s="17">
        <f t="shared" si="2"/>
        <v>4708</v>
      </c>
      <c r="M18" s="4"/>
      <c r="N18" s="41">
        <v>12</v>
      </c>
      <c r="O18" s="54">
        <v>6</v>
      </c>
      <c r="P18" s="148"/>
    </row>
    <row r="19" spans="1:16" x14ac:dyDescent="0.2">
      <c r="A19" s="152"/>
      <c r="B19" s="86">
        <f>'1) Claims Notified'!B19</f>
        <v>2011</v>
      </c>
      <c r="C19" s="16">
        <v>63</v>
      </c>
      <c r="D19" s="8">
        <v>81</v>
      </c>
      <c r="E19" s="8">
        <v>552</v>
      </c>
      <c r="F19" s="8">
        <v>127</v>
      </c>
      <c r="G19" s="8">
        <v>197</v>
      </c>
      <c r="H19" s="37">
        <f t="shared" si="0"/>
        <v>957</v>
      </c>
      <c r="I19" s="8">
        <v>624</v>
      </c>
      <c r="J19" s="9">
        <f t="shared" si="1"/>
        <v>1581</v>
      </c>
      <c r="K19" s="10">
        <v>220</v>
      </c>
      <c r="L19" s="17">
        <f t="shared" si="2"/>
        <v>1801</v>
      </c>
      <c r="M19" s="4"/>
      <c r="N19" s="41">
        <v>12</v>
      </c>
      <c r="O19" s="54">
        <v>6</v>
      </c>
      <c r="P19" s="148"/>
    </row>
    <row r="20" spans="1:16" x14ac:dyDescent="0.2">
      <c r="A20" s="152"/>
      <c r="B20" s="86">
        <f>'1) Claims Notified'!B20</f>
        <v>2012</v>
      </c>
      <c r="C20" s="16">
        <v>92</v>
      </c>
      <c r="D20" s="8">
        <v>156</v>
      </c>
      <c r="E20" s="8">
        <v>481</v>
      </c>
      <c r="F20" s="8">
        <v>131</v>
      </c>
      <c r="G20" s="8">
        <v>225</v>
      </c>
      <c r="H20" s="37">
        <f t="shared" si="0"/>
        <v>993</v>
      </c>
      <c r="I20" s="8">
        <v>608</v>
      </c>
      <c r="J20" s="9">
        <f t="shared" si="1"/>
        <v>1601</v>
      </c>
      <c r="K20" s="10">
        <v>57</v>
      </c>
      <c r="L20" s="17">
        <f t="shared" si="2"/>
        <v>1658</v>
      </c>
      <c r="M20" s="4"/>
      <c r="N20" s="41">
        <v>12</v>
      </c>
      <c r="O20" s="54">
        <v>6</v>
      </c>
      <c r="P20" s="148"/>
    </row>
    <row r="21" spans="1:16" x14ac:dyDescent="0.2">
      <c r="A21" s="152"/>
      <c r="B21" s="86">
        <f>'1) Claims Notified'!B21</f>
        <v>2013</v>
      </c>
      <c r="C21" s="16">
        <v>244</v>
      </c>
      <c r="D21" s="8">
        <v>309</v>
      </c>
      <c r="E21" s="8">
        <v>445</v>
      </c>
      <c r="F21" s="8">
        <v>159</v>
      </c>
      <c r="G21" s="8">
        <v>200</v>
      </c>
      <c r="H21" s="37">
        <f t="shared" si="0"/>
        <v>1113</v>
      </c>
      <c r="I21" s="8">
        <v>617</v>
      </c>
      <c r="J21" s="9">
        <f t="shared" si="1"/>
        <v>1730</v>
      </c>
      <c r="K21" s="10">
        <v>55</v>
      </c>
      <c r="L21" s="17">
        <f t="shared" si="2"/>
        <v>1785</v>
      </c>
      <c r="M21" s="4"/>
      <c r="N21" s="41">
        <v>12</v>
      </c>
      <c r="O21" s="54">
        <v>6</v>
      </c>
      <c r="P21" s="148"/>
    </row>
    <row r="22" spans="1:16" x14ac:dyDescent="0.2">
      <c r="A22" s="152"/>
      <c r="B22" s="86">
        <f>'1) Claims Notified'!B22</f>
        <v>2014</v>
      </c>
      <c r="C22" s="16">
        <v>143</v>
      </c>
      <c r="D22" s="8">
        <v>196</v>
      </c>
      <c r="E22" s="8">
        <v>470</v>
      </c>
      <c r="F22" s="8">
        <v>148</v>
      </c>
      <c r="G22" s="8">
        <v>192</v>
      </c>
      <c r="H22" s="37">
        <f t="shared" si="0"/>
        <v>1006</v>
      </c>
      <c r="I22" s="8">
        <v>580</v>
      </c>
      <c r="J22" s="9">
        <f t="shared" si="1"/>
        <v>1586</v>
      </c>
      <c r="K22" s="10">
        <v>52</v>
      </c>
      <c r="L22" s="17">
        <f t="shared" si="2"/>
        <v>1638</v>
      </c>
      <c r="M22" s="4"/>
      <c r="N22" s="41">
        <v>12</v>
      </c>
      <c r="O22" s="54">
        <v>6</v>
      </c>
      <c r="P22" s="148"/>
    </row>
    <row r="23" spans="1:16" x14ac:dyDescent="0.2">
      <c r="A23" s="152"/>
      <c r="B23" s="86">
        <f>'1) Claims Notified'!B23</f>
        <v>2015</v>
      </c>
      <c r="C23" s="16">
        <v>250</v>
      </c>
      <c r="D23" s="8">
        <v>348</v>
      </c>
      <c r="E23" s="8">
        <v>545</v>
      </c>
      <c r="F23" s="8">
        <v>157</v>
      </c>
      <c r="G23" s="8">
        <v>231</v>
      </c>
      <c r="H23" s="37">
        <f t="shared" si="0"/>
        <v>1281</v>
      </c>
      <c r="I23" s="8">
        <v>806</v>
      </c>
      <c r="J23" s="9">
        <f t="shared" si="1"/>
        <v>2087</v>
      </c>
      <c r="K23" s="10">
        <v>59</v>
      </c>
      <c r="L23" s="17">
        <f t="shared" si="2"/>
        <v>2146</v>
      </c>
      <c r="M23" s="4"/>
      <c r="N23" s="41">
        <v>12</v>
      </c>
      <c r="O23" s="54">
        <v>6</v>
      </c>
      <c r="P23" s="148"/>
    </row>
    <row r="24" spans="1:16" x14ac:dyDescent="0.2">
      <c r="A24" s="152"/>
      <c r="B24" s="86">
        <f>'1) Claims Notified'!B24</f>
        <v>2016</v>
      </c>
      <c r="C24" s="16">
        <v>210</v>
      </c>
      <c r="D24" s="8">
        <v>303</v>
      </c>
      <c r="E24" s="8">
        <v>574</v>
      </c>
      <c r="F24" s="8">
        <v>174</v>
      </c>
      <c r="G24" s="8">
        <v>248</v>
      </c>
      <c r="H24" s="37">
        <f t="shared" si="0"/>
        <v>1299</v>
      </c>
      <c r="I24" s="8">
        <v>862</v>
      </c>
      <c r="J24" s="9">
        <f t="shared" si="1"/>
        <v>2161</v>
      </c>
      <c r="K24" s="10">
        <v>35</v>
      </c>
      <c r="L24" s="17">
        <f t="shared" si="2"/>
        <v>2196</v>
      </c>
      <c r="M24" s="4"/>
      <c r="N24" s="41">
        <v>12</v>
      </c>
      <c r="O24" s="54">
        <v>6</v>
      </c>
      <c r="P24" s="148"/>
    </row>
    <row r="25" spans="1:16" x14ac:dyDescent="0.2">
      <c r="A25" s="152"/>
      <c r="B25" s="87">
        <f>'1) Claims Notified'!B25</f>
        <v>2017</v>
      </c>
      <c r="C25" s="16">
        <v>228</v>
      </c>
      <c r="D25" s="8">
        <v>340</v>
      </c>
      <c r="E25" s="8">
        <v>509</v>
      </c>
      <c r="F25" s="8">
        <v>166</v>
      </c>
      <c r="G25" s="8">
        <v>208</v>
      </c>
      <c r="H25" s="37">
        <f t="shared" si="0"/>
        <v>1223</v>
      </c>
      <c r="I25" s="8">
        <v>808</v>
      </c>
      <c r="J25" s="9">
        <f t="shared" si="1"/>
        <v>2031</v>
      </c>
      <c r="K25" s="10">
        <v>39</v>
      </c>
      <c r="L25" s="17">
        <f t="shared" si="2"/>
        <v>2070</v>
      </c>
      <c r="M25" s="4"/>
      <c r="N25" s="42">
        <v>12</v>
      </c>
      <c r="O25" s="55">
        <v>6</v>
      </c>
      <c r="P25" s="148"/>
    </row>
    <row r="26" spans="1:16" x14ac:dyDescent="0.2">
      <c r="A26" s="148"/>
      <c r="B26" s="88" t="s">
        <v>6</v>
      </c>
      <c r="C26" s="18">
        <f>SUM(C6:C25)</f>
        <v>13134</v>
      </c>
      <c r="D26" s="39">
        <f t="shared" ref="D26:L26" si="3">SUM(D6:D25)</f>
        <v>4928</v>
      </c>
      <c r="E26" s="19">
        <f t="shared" si="3"/>
        <v>10946</v>
      </c>
      <c r="F26" s="19">
        <f t="shared" si="3"/>
        <v>1587</v>
      </c>
      <c r="G26" s="19">
        <f t="shared" si="3"/>
        <v>2667</v>
      </c>
      <c r="H26" s="18">
        <f t="shared" si="3"/>
        <v>20128</v>
      </c>
      <c r="I26" s="39">
        <f t="shared" si="3"/>
        <v>8887</v>
      </c>
      <c r="J26" s="19">
        <f t="shared" si="3"/>
        <v>29015</v>
      </c>
      <c r="K26" s="40">
        <f t="shared" si="3"/>
        <v>3878</v>
      </c>
      <c r="L26" s="40">
        <f t="shared" si="3"/>
        <v>32893</v>
      </c>
      <c r="M26" s="4"/>
      <c r="N26" s="4"/>
      <c r="O26" s="158"/>
      <c r="P26" s="148"/>
    </row>
    <row r="27" spans="1:16" x14ac:dyDescent="0.2">
      <c r="A27" s="148"/>
      <c r="C27" s="20"/>
      <c r="D27" s="20"/>
      <c r="E27" s="20"/>
      <c r="F27" s="20"/>
      <c r="G27" s="20"/>
      <c r="H27" s="20"/>
      <c r="I27" s="20"/>
      <c r="J27" s="20"/>
      <c r="K27" s="20"/>
      <c r="L27" s="20"/>
    </row>
    <row r="28" spans="1:16" x14ac:dyDescent="0.2">
      <c r="A28" s="148"/>
      <c r="C28" s="89"/>
      <c r="D28" s="89"/>
      <c r="E28" s="89"/>
      <c r="F28" s="89"/>
      <c r="G28" s="89"/>
      <c r="H28" s="89"/>
      <c r="I28" s="89"/>
      <c r="J28" s="89"/>
      <c r="K28" s="89"/>
      <c r="L28" s="89"/>
    </row>
    <row r="29" spans="1:16" x14ac:dyDescent="0.2"/>
    <row r="30" spans="1:16" x14ac:dyDescent="0.2">
      <c r="B30" s="2" t="s">
        <v>12</v>
      </c>
    </row>
    <row r="31" spans="1:16" x14ac:dyDescent="0.2">
      <c r="B31" s="1" t="s">
        <v>26</v>
      </c>
    </row>
    <row r="32" spans="1:16" x14ac:dyDescent="0.2">
      <c r="B32" s="1" t="s">
        <v>28</v>
      </c>
    </row>
    <row r="33" spans="2:2" x14ac:dyDescent="0.2">
      <c r="B33" s="1"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8" width="16.7109375" style="6" customWidth="1"/>
    <col min="9" max="9" width="14" style="6" bestFit="1" customWidth="1"/>
    <col min="10" max="10" width="16.7109375" style="148" customWidth="1"/>
    <col min="11" max="11" width="16.7109375" style="6" customWidth="1"/>
    <col min="12" max="12" width="16.7109375" style="148" customWidth="1"/>
    <col min="13" max="13" width="3.85546875" style="158" customWidth="1"/>
    <col min="14" max="14" width="16.7109375" style="6" customWidth="1"/>
    <col min="15" max="15" width="17.85546875" style="6" customWidth="1"/>
    <col min="16" max="16" width="9.140625" style="6" customWidth="1"/>
    <col min="17" max="16384" width="9.140625" style="6" hidden="1"/>
  </cols>
  <sheetData>
    <row r="1" spans="1:15" ht="15.75" x14ac:dyDescent="0.25">
      <c r="A1" s="49" t="s">
        <v>69</v>
      </c>
      <c r="B1" s="155"/>
      <c r="M1" s="156"/>
    </row>
    <row r="2" spans="1:15" x14ac:dyDescent="0.2">
      <c r="A2" s="43"/>
      <c r="M2" s="6"/>
    </row>
    <row r="3" spans="1:15" x14ac:dyDescent="0.2">
      <c r="A3" s="43"/>
      <c r="M3" s="6"/>
    </row>
    <row r="4" spans="1:15" ht="14.25" x14ac:dyDescent="0.2">
      <c r="B4" s="191" t="s">
        <v>22</v>
      </c>
      <c r="C4" s="192"/>
      <c r="D4" s="192"/>
      <c r="E4" s="192"/>
      <c r="F4" s="192"/>
      <c r="G4" s="192"/>
      <c r="H4" s="192"/>
      <c r="I4" s="192"/>
      <c r="J4" s="192"/>
      <c r="K4" s="192"/>
      <c r="L4" s="193"/>
      <c r="M4" s="156"/>
    </row>
    <row r="5" spans="1:15" ht="43.35" customHeight="1" x14ac:dyDescent="0.2">
      <c r="A5" s="148"/>
      <c r="B5" s="5" t="s">
        <v>0</v>
      </c>
      <c r="C5" s="5" t="s">
        <v>1</v>
      </c>
      <c r="D5" s="150" t="s">
        <v>31</v>
      </c>
      <c r="E5" s="150" t="s">
        <v>2</v>
      </c>
      <c r="F5" s="150" t="s">
        <v>3</v>
      </c>
      <c r="G5" s="150" t="s">
        <v>7</v>
      </c>
      <c r="H5" s="52" t="s">
        <v>5</v>
      </c>
      <c r="I5" s="108" t="s">
        <v>4</v>
      </c>
      <c r="J5" s="109" t="s">
        <v>8</v>
      </c>
      <c r="K5" s="151" t="s">
        <v>9</v>
      </c>
      <c r="L5" s="3" t="s">
        <v>6</v>
      </c>
      <c r="M5" s="51"/>
      <c r="N5" s="52" t="s">
        <v>75</v>
      </c>
      <c r="O5" s="45" t="s">
        <v>61</v>
      </c>
    </row>
    <row r="6" spans="1:15" x14ac:dyDescent="0.2">
      <c r="A6" s="148"/>
      <c r="B6" s="86">
        <f>'1) Claims Notified'!B6</f>
        <v>1998</v>
      </c>
      <c r="C6" s="16">
        <v>462</v>
      </c>
      <c r="D6" s="8">
        <v>43</v>
      </c>
      <c r="E6" s="8">
        <v>603</v>
      </c>
      <c r="F6" s="8">
        <v>39</v>
      </c>
      <c r="G6" s="8">
        <v>12</v>
      </c>
      <c r="H6" s="37">
        <f>SUM(D6:G6)</f>
        <v>697</v>
      </c>
      <c r="I6" s="8">
        <v>443</v>
      </c>
      <c r="J6" s="38">
        <f>SUM(H6:I6)</f>
        <v>1140</v>
      </c>
      <c r="K6" s="10">
        <v>503</v>
      </c>
      <c r="L6" s="17">
        <f>SUM(J6:K6)</f>
        <v>1643</v>
      </c>
      <c r="M6" s="4"/>
      <c r="N6" s="41">
        <v>12</v>
      </c>
      <c r="O6" s="53">
        <v>2</v>
      </c>
    </row>
    <row r="7" spans="1:15" x14ac:dyDescent="0.2">
      <c r="A7" s="148"/>
      <c r="B7" s="86">
        <f>'1) Claims Notified'!B7</f>
        <v>1999</v>
      </c>
      <c r="C7" s="16">
        <v>561</v>
      </c>
      <c r="D7" s="8">
        <v>38</v>
      </c>
      <c r="E7" s="8">
        <v>728</v>
      </c>
      <c r="F7" s="8">
        <v>43</v>
      </c>
      <c r="G7" s="8">
        <v>18</v>
      </c>
      <c r="H7" s="37">
        <f t="shared" ref="H7:H25" si="0">SUM(D7:G7)</f>
        <v>827</v>
      </c>
      <c r="I7" s="8">
        <v>555</v>
      </c>
      <c r="J7" s="9">
        <f t="shared" ref="J7:J25" si="1">SUM(H7:I7)</f>
        <v>1382</v>
      </c>
      <c r="K7" s="10">
        <v>784</v>
      </c>
      <c r="L7" s="17">
        <f t="shared" ref="L7:L25" si="2">SUM(J7:K7)</f>
        <v>2166</v>
      </c>
      <c r="M7" s="4"/>
      <c r="N7" s="41">
        <v>12</v>
      </c>
      <c r="O7" s="54">
        <v>3</v>
      </c>
    </row>
    <row r="8" spans="1:15" x14ac:dyDescent="0.2">
      <c r="A8" s="148"/>
      <c r="B8" s="86">
        <f>'1) Claims Notified'!B8</f>
        <v>2000</v>
      </c>
      <c r="C8" s="16">
        <v>1020</v>
      </c>
      <c r="D8" s="8">
        <v>56</v>
      </c>
      <c r="E8" s="8">
        <v>803</v>
      </c>
      <c r="F8" s="8">
        <v>44</v>
      </c>
      <c r="G8" s="8">
        <v>41</v>
      </c>
      <c r="H8" s="37">
        <f t="shared" si="0"/>
        <v>944</v>
      </c>
      <c r="I8" s="8">
        <v>626</v>
      </c>
      <c r="J8" s="9">
        <f t="shared" si="1"/>
        <v>1570</v>
      </c>
      <c r="K8" s="10">
        <v>810</v>
      </c>
      <c r="L8" s="17">
        <f t="shared" si="2"/>
        <v>2380</v>
      </c>
      <c r="M8" s="4"/>
      <c r="N8" s="41">
        <v>12</v>
      </c>
      <c r="O8" s="54">
        <v>3</v>
      </c>
    </row>
    <row r="9" spans="1:15" x14ac:dyDescent="0.2">
      <c r="A9" s="148"/>
      <c r="B9" s="86">
        <f>'1) Claims Notified'!B9</f>
        <v>2001</v>
      </c>
      <c r="C9" s="16">
        <v>1367</v>
      </c>
      <c r="D9" s="8">
        <v>80</v>
      </c>
      <c r="E9" s="8">
        <v>821</v>
      </c>
      <c r="F9" s="8">
        <v>52</v>
      </c>
      <c r="G9" s="8">
        <v>80</v>
      </c>
      <c r="H9" s="37">
        <f t="shared" si="0"/>
        <v>1033</v>
      </c>
      <c r="I9" s="8">
        <v>687</v>
      </c>
      <c r="J9" s="9">
        <f t="shared" si="1"/>
        <v>1720</v>
      </c>
      <c r="K9" s="10">
        <v>647</v>
      </c>
      <c r="L9" s="17">
        <f t="shared" si="2"/>
        <v>2367</v>
      </c>
      <c r="M9" s="4"/>
      <c r="N9" s="41">
        <v>12</v>
      </c>
      <c r="O9" s="54">
        <v>3</v>
      </c>
    </row>
    <row r="10" spans="1:15" x14ac:dyDescent="0.2">
      <c r="A10" s="148"/>
      <c r="B10" s="86">
        <f>'1) Claims Notified'!B10</f>
        <v>2002</v>
      </c>
      <c r="C10" s="16">
        <v>1749</v>
      </c>
      <c r="D10" s="8">
        <v>89</v>
      </c>
      <c r="E10" s="8">
        <v>816</v>
      </c>
      <c r="F10" s="8">
        <v>68</v>
      </c>
      <c r="G10" s="8">
        <v>88</v>
      </c>
      <c r="H10" s="37">
        <f t="shared" si="0"/>
        <v>1061</v>
      </c>
      <c r="I10" s="8">
        <v>640</v>
      </c>
      <c r="J10" s="9">
        <f t="shared" si="1"/>
        <v>1701</v>
      </c>
      <c r="K10" s="10">
        <v>554</v>
      </c>
      <c r="L10" s="17">
        <f t="shared" si="2"/>
        <v>2255</v>
      </c>
      <c r="M10" s="4"/>
      <c r="N10" s="41">
        <v>12</v>
      </c>
      <c r="O10" s="54">
        <v>3</v>
      </c>
    </row>
    <row r="11" spans="1:15" x14ac:dyDescent="0.2">
      <c r="A11" s="148"/>
      <c r="B11" s="86">
        <f>'1) Claims Notified'!B11</f>
        <v>2003</v>
      </c>
      <c r="C11" s="16">
        <v>2890</v>
      </c>
      <c r="D11" s="8">
        <v>117</v>
      </c>
      <c r="E11" s="8">
        <v>1120</v>
      </c>
      <c r="F11" s="8">
        <v>82</v>
      </c>
      <c r="G11" s="8">
        <v>245</v>
      </c>
      <c r="H11" s="37">
        <f t="shared" si="0"/>
        <v>1564</v>
      </c>
      <c r="I11" s="8">
        <v>967</v>
      </c>
      <c r="J11" s="9">
        <f t="shared" si="1"/>
        <v>2531</v>
      </c>
      <c r="K11" s="10">
        <v>112</v>
      </c>
      <c r="L11" s="17">
        <f t="shared" si="2"/>
        <v>2643</v>
      </c>
      <c r="M11" s="4"/>
      <c r="N11" s="41">
        <v>12</v>
      </c>
      <c r="O11" s="54">
        <v>3</v>
      </c>
    </row>
    <row r="12" spans="1:15" x14ac:dyDescent="0.2">
      <c r="A12" s="148"/>
      <c r="B12" s="86">
        <f>'1) Claims Notified'!B12</f>
        <v>2004</v>
      </c>
      <c r="C12" s="16">
        <v>3013</v>
      </c>
      <c r="D12" s="8">
        <v>145</v>
      </c>
      <c r="E12" s="8">
        <v>1038</v>
      </c>
      <c r="F12" s="8">
        <v>101</v>
      </c>
      <c r="G12" s="8">
        <v>283</v>
      </c>
      <c r="H12" s="37">
        <f t="shared" si="0"/>
        <v>1567</v>
      </c>
      <c r="I12" s="8">
        <v>971</v>
      </c>
      <c r="J12" s="9">
        <f t="shared" si="1"/>
        <v>2538</v>
      </c>
      <c r="K12" s="10">
        <v>128</v>
      </c>
      <c r="L12" s="17">
        <f t="shared" si="2"/>
        <v>2666</v>
      </c>
      <c r="M12" s="4"/>
      <c r="N12" s="41">
        <v>12</v>
      </c>
      <c r="O12" s="54">
        <v>6</v>
      </c>
    </row>
    <row r="13" spans="1:15" x14ac:dyDescent="0.2">
      <c r="A13" s="148"/>
      <c r="B13" s="86">
        <f>'1) Claims Notified'!B13</f>
        <v>2005</v>
      </c>
      <c r="C13" s="16">
        <v>1436</v>
      </c>
      <c r="D13" s="8">
        <v>88</v>
      </c>
      <c r="E13" s="8">
        <v>1065</v>
      </c>
      <c r="F13" s="8">
        <v>102</v>
      </c>
      <c r="G13" s="8">
        <v>345</v>
      </c>
      <c r="H13" s="37">
        <f t="shared" si="0"/>
        <v>1600</v>
      </c>
      <c r="I13" s="8">
        <v>948</v>
      </c>
      <c r="J13" s="9">
        <f t="shared" si="1"/>
        <v>2548</v>
      </c>
      <c r="K13" s="10">
        <v>165</v>
      </c>
      <c r="L13" s="17">
        <f t="shared" si="2"/>
        <v>2713</v>
      </c>
      <c r="M13" s="4"/>
      <c r="N13" s="41">
        <v>12</v>
      </c>
      <c r="O13" s="54">
        <v>6</v>
      </c>
    </row>
    <row r="14" spans="1:15" x14ac:dyDescent="0.2">
      <c r="A14" s="148"/>
      <c r="B14" s="86">
        <f>'1) Claims Notified'!B14</f>
        <v>2006</v>
      </c>
      <c r="C14" s="16">
        <v>479</v>
      </c>
      <c r="D14" s="8">
        <v>31</v>
      </c>
      <c r="E14" s="8">
        <v>880</v>
      </c>
      <c r="F14" s="8">
        <v>142</v>
      </c>
      <c r="G14" s="8">
        <v>361</v>
      </c>
      <c r="H14" s="37">
        <f t="shared" si="0"/>
        <v>1414</v>
      </c>
      <c r="I14" s="8">
        <v>1317</v>
      </c>
      <c r="J14" s="9">
        <f t="shared" si="1"/>
        <v>2731</v>
      </c>
      <c r="K14" s="10">
        <v>117</v>
      </c>
      <c r="L14" s="17">
        <f t="shared" si="2"/>
        <v>2848</v>
      </c>
      <c r="M14" s="4"/>
      <c r="N14" s="41">
        <v>12</v>
      </c>
      <c r="O14" s="54">
        <v>6</v>
      </c>
    </row>
    <row r="15" spans="1:15" x14ac:dyDescent="0.2">
      <c r="A15" s="148"/>
      <c r="B15" s="86">
        <f>'1) Claims Notified'!B15</f>
        <v>2007</v>
      </c>
      <c r="C15" s="16">
        <v>168</v>
      </c>
      <c r="D15" s="8">
        <v>6</v>
      </c>
      <c r="E15" s="8">
        <v>668</v>
      </c>
      <c r="F15" s="8">
        <v>162</v>
      </c>
      <c r="G15" s="8">
        <v>270</v>
      </c>
      <c r="H15" s="37">
        <f t="shared" si="0"/>
        <v>1106</v>
      </c>
      <c r="I15" s="8">
        <v>1430</v>
      </c>
      <c r="J15" s="9">
        <f t="shared" si="1"/>
        <v>2536</v>
      </c>
      <c r="K15" s="10">
        <v>86</v>
      </c>
      <c r="L15" s="17">
        <f t="shared" si="2"/>
        <v>2622</v>
      </c>
      <c r="M15" s="4"/>
      <c r="N15" s="41">
        <v>12</v>
      </c>
      <c r="O15" s="54">
        <v>6</v>
      </c>
    </row>
    <row r="16" spans="1:15" x14ac:dyDescent="0.2">
      <c r="A16" s="148"/>
      <c r="B16" s="86">
        <f>'1) Claims Notified'!B16</f>
        <v>2008</v>
      </c>
      <c r="C16" s="16">
        <v>68</v>
      </c>
      <c r="D16" s="8">
        <v>13</v>
      </c>
      <c r="E16" s="8">
        <v>669</v>
      </c>
      <c r="F16" s="8">
        <v>150</v>
      </c>
      <c r="G16" s="8">
        <v>309</v>
      </c>
      <c r="H16" s="37">
        <f t="shared" si="0"/>
        <v>1141</v>
      </c>
      <c r="I16" s="8">
        <v>1703</v>
      </c>
      <c r="J16" s="9">
        <f t="shared" si="1"/>
        <v>2844</v>
      </c>
      <c r="K16" s="10">
        <v>79</v>
      </c>
      <c r="L16" s="17">
        <f t="shared" si="2"/>
        <v>2923</v>
      </c>
      <c r="M16" s="4"/>
      <c r="N16" s="41">
        <v>12</v>
      </c>
      <c r="O16" s="54">
        <v>6</v>
      </c>
    </row>
    <row r="17" spans="1:15" x14ac:dyDescent="0.2">
      <c r="A17" s="148"/>
      <c r="B17" s="86">
        <f>'1) Claims Notified'!B17</f>
        <v>2009</v>
      </c>
      <c r="C17" s="16">
        <v>281</v>
      </c>
      <c r="D17" s="8">
        <v>61</v>
      </c>
      <c r="E17" s="8">
        <v>609</v>
      </c>
      <c r="F17" s="8">
        <v>157</v>
      </c>
      <c r="G17" s="8">
        <v>340</v>
      </c>
      <c r="H17" s="37">
        <f t="shared" si="0"/>
        <v>1167</v>
      </c>
      <c r="I17" s="8">
        <v>1720</v>
      </c>
      <c r="J17" s="9">
        <f t="shared" si="1"/>
        <v>2887</v>
      </c>
      <c r="K17" s="10">
        <v>64</v>
      </c>
      <c r="L17" s="17">
        <f t="shared" si="2"/>
        <v>2951</v>
      </c>
      <c r="M17" s="4"/>
      <c r="N17" s="41">
        <v>12</v>
      </c>
      <c r="O17" s="54">
        <v>6</v>
      </c>
    </row>
    <row r="18" spans="1:15" x14ac:dyDescent="0.2">
      <c r="A18" s="152"/>
      <c r="B18" s="86">
        <f>'1) Claims Notified'!B18</f>
        <v>2010</v>
      </c>
      <c r="C18" s="16">
        <v>211</v>
      </c>
      <c r="D18" s="8">
        <v>259</v>
      </c>
      <c r="E18" s="8">
        <v>665</v>
      </c>
      <c r="F18" s="8">
        <v>186</v>
      </c>
      <c r="G18" s="8">
        <v>324</v>
      </c>
      <c r="H18" s="37">
        <f t="shared" si="0"/>
        <v>1434</v>
      </c>
      <c r="I18" s="8">
        <v>1752</v>
      </c>
      <c r="J18" s="9">
        <f t="shared" si="1"/>
        <v>3186</v>
      </c>
      <c r="K18" s="10">
        <v>37</v>
      </c>
      <c r="L18" s="17">
        <f t="shared" si="2"/>
        <v>3223</v>
      </c>
      <c r="M18" s="4"/>
      <c r="N18" s="41">
        <v>12</v>
      </c>
      <c r="O18" s="54">
        <v>6</v>
      </c>
    </row>
    <row r="19" spans="1:15" x14ac:dyDescent="0.2">
      <c r="A19" s="152"/>
      <c r="B19" s="86">
        <f>'1) Claims Notified'!B19</f>
        <v>2011</v>
      </c>
      <c r="C19" s="16">
        <v>272</v>
      </c>
      <c r="D19" s="8">
        <v>328</v>
      </c>
      <c r="E19" s="8">
        <v>710</v>
      </c>
      <c r="F19" s="8">
        <v>240</v>
      </c>
      <c r="G19" s="8">
        <v>384</v>
      </c>
      <c r="H19" s="37">
        <f t="shared" si="0"/>
        <v>1662</v>
      </c>
      <c r="I19" s="8">
        <v>1903</v>
      </c>
      <c r="J19" s="9">
        <f t="shared" si="1"/>
        <v>3565</v>
      </c>
      <c r="K19" s="10">
        <v>12</v>
      </c>
      <c r="L19" s="17">
        <f t="shared" si="2"/>
        <v>3577</v>
      </c>
      <c r="M19" s="4"/>
      <c r="N19" s="41">
        <v>12</v>
      </c>
      <c r="O19" s="54">
        <v>6</v>
      </c>
    </row>
    <row r="20" spans="1:15" x14ac:dyDescent="0.2">
      <c r="A20" s="152"/>
      <c r="B20" s="86">
        <f>'1) Claims Notified'!B20</f>
        <v>2012</v>
      </c>
      <c r="C20" s="16">
        <v>585</v>
      </c>
      <c r="D20" s="8">
        <v>750</v>
      </c>
      <c r="E20" s="8">
        <v>669</v>
      </c>
      <c r="F20" s="8">
        <v>207</v>
      </c>
      <c r="G20" s="8">
        <v>434</v>
      </c>
      <c r="H20" s="37">
        <f t="shared" si="0"/>
        <v>2060</v>
      </c>
      <c r="I20" s="8">
        <v>1804</v>
      </c>
      <c r="J20" s="9">
        <f t="shared" si="1"/>
        <v>3864</v>
      </c>
      <c r="K20" s="10">
        <v>14</v>
      </c>
      <c r="L20" s="17">
        <f t="shared" si="2"/>
        <v>3878</v>
      </c>
      <c r="M20" s="4"/>
      <c r="N20" s="41">
        <v>12</v>
      </c>
      <c r="O20" s="54">
        <v>6</v>
      </c>
    </row>
    <row r="21" spans="1:15" x14ac:dyDescent="0.2">
      <c r="A21" s="152"/>
      <c r="B21" s="86">
        <f>'1) Claims Notified'!B21</f>
        <v>2013</v>
      </c>
      <c r="C21" s="16">
        <v>514</v>
      </c>
      <c r="D21" s="8">
        <v>650</v>
      </c>
      <c r="E21" s="8">
        <v>602</v>
      </c>
      <c r="F21" s="8">
        <v>167</v>
      </c>
      <c r="G21" s="8">
        <v>391</v>
      </c>
      <c r="H21" s="37">
        <f t="shared" si="0"/>
        <v>1810</v>
      </c>
      <c r="I21" s="8">
        <v>1675</v>
      </c>
      <c r="J21" s="9">
        <f t="shared" si="1"/>
        <v>3485</v>
      </c>
      <c r="K21" s="10">
        <v>11</v>
      </c>
      <c r="L21" s="17">
        <f t="shared" si="2"/>
        <v>3496</v>
      </c>
      <c r="M21" s="4"/>
      <c r="N21" s="41">
        <v>12</v>
      </c>
      <c r="O21" s="54">
        <v>6</v>
      </c>
    </row>
    <row r="22" spans="1:15" x14ac:dyDescent="0.2">
      <c r="A22" s="152"/>
      <c r="B22" s="86">
        <f>'1) Claims Notified'!B22</f>
        <v>2014</v>
      </c>
      <c r="C22" s="16">
        <v>427</v>
      </c>
      <c r="D22" s="8">
        <v>542</v>
      </c>
      <c r="E22" s="8">
        <v>508</v>
      </c>
      <c r="F22" s="8">
        <v>163</v>
      </c>
      <c r="G22" s="8">
        <v>279</v>
      </c>
      <c r="H22" s="37">
        <f t="shared" si="0"/>
        <v>1492</v>
      </c>
      <c r="I22" s="8">
        <v>1365</v>
      </c>
      <c r="J22" s="9">
        <f t="shared" si="1"/>
        <v>2857</v>
      </c>
      <c r="K22" s="10">
        <v>13</v>
      </c>
      <c r="L22" s="17">
        <f t="shared" si="2"/>
        <v>2870</v>
      </c>
      <c r="M22" s="4"/>
      <c r="N22" s="41">
        <v>12</v>
      </c>
      <c r="O22" s="54">
        <v>6</v>
      </c>
    </row>
    <row r="23" spans="1:15" x14ac:dyDescent="0.2">
      <c r="A23" s="152"/>
      <c r="B23" s="86">
        <f>'1) Claims Notified'!B23</f>
        <v>2015</v>
      </c>
      <c r="C23" s="16">
        <v>299</v>
      </c>
      <c r="D23" s="8">
        <v>369</v>
      </c>
      <c r="E23" s="8">
        <v>319</v>
      </c>
      <c r="F23" s="8">
        <v>107</v>
      </c>
      <c r="G23" s="8">
        <v>190</v>
      </c>
      <c r="H23" s="37">
        <f t="shared" si="0"/>
        <v>985</v>
      </c>
      <c r="I23" s="8">
        <v>958</v>
      </c>
      <c r="J23" s="9">
        <f t="shared" si="1"/>
        <v>1943</v>
      </c>
      <c r="K23" s="10">
        <v>6</v>
      </c>
      <c r="L23" s="17">
        <f t="shared" si="2"/>
        <v>1949</v>
      </c>
      <c r="M23" s="4"/>
      <c r="N23" s="41">
        <v>12</v>
      </c>
      <c r="O23" s="54">
        <v>6</v>
      </c>
    </row>
    <row r="24" spans="1:15" x14ac:dyDescent="0.2">
      <c r="A24" s="152"/>
      <c r="B24" s="86">
        <f>'1) Claims Notified'!B24</f>
        <v>2016</v>
      </c>
      <c r="C24" s="16">
        <v>120</v>
      </c>
      <c r="D24" s="8">
        <v>160</v>
      </c>
      <c r="E24" s="8">
        <v>103</v>
      </c>
      <c r="F24" s="8">
        <v>36</v>
      </c>
      <c r="G24" s="8">
        <v>69</v>
      </c>
      <c r="H24" s="37">
        <f t="shared" si="0"/>
        <v>368</v>
      </c>
      <c r="I24" s="8">
        <v>419</v>
      </c>
      <c r="J24" s="9">
        <f t="shared" si="1"/>
        <v>787</v>
      </c>
      <c r="K24" s="10">
        <v>4</v>
      </c>
      <c r="L24" s="17">
        <f t="shared" si="2"/>
        <v>791</v>
      </c>
      <c r="M24" s="4"/>
      <c r="N24" s="41">
        <v>12</v>
      </c>
      <c r="O24" s="54">
        <v>6</v>
      </c>
    </row>
    <row r="25" spans="1:15" x14ac:dyDescent="0.2">
      <c r="A25" s="152"/>
      <c r="B25" s="87">
        <f>'1) Claims Notified'!B25</f>
        <v>2017</v>
      </c>
      <c r="C25" s="16">
        <v>9</v>
      </c>
      <c r="D25" s="8">
        <v>16</v>
      </c>
      <c r="E25" s="8">
        <v>23</v>
      </c>
      <c r="F25" s="8">
        <v>245</v>
      </c>
      <c r="G25" s="8">
        <v>11</v>
      </c>
      <c r="H25" s="37">
        <f t="shared" si="0"/>
        <v>295</v>
      </c>
      <c r="I25" s="8">
        <v>46</v>
      </c>
      <c r="J25" s="9">
        <f t="shared" si="1"/>
        <v>341</v>
      </c>
      <c r="K25" s="10">
        <v>3</v>
      </c>
      <c r="L25" s="17">
        <f t="shared" si="2"/>
        <v>344</v>
      </c>
      <c r="M25" s="4"/>
      <c r="N25" s="42">
        <v>12</v>
      </c>
      <c r="O25" s="55">
        <v>6</v>
      </c>
    </row>
    <row r="26" spans="1:15" x14ac:dyDescent="0.2">
      <c r="A26" s="148"/>
      <c r="B26" s="88" t="s">
        <v>6</v>
      </c>
      <c r="C26" s="18">
        <f>SUM(C6:C25)</f>
        <v>15931</v>
      </c>
      <c r="D26" s="39">
        <f t="shared" ref="D26:L26" si="3">SUM(D6:D25)</f>
        <v>3841</v>
      </c>
      <c r="E26" s="19">
        <f t="shared" si="3"/>
        <v>13419</v>
      </c>
      <c r="F26" s="19">
        <f t="shared" si="3"/>
        <v>2493</v>
      </c>
      <c r="G26" s="19">
        <f t="shared" si="3"/>
        <v>4474</v>
      </c>
      <c r="H26" s="18">
        <f t="shared" si="3"/>
        <v>24227</v>
      </c>
      <c r="I26" s="39">
        <f t="shared" si="3"/>
        <v>21929</v>
      </c>
      <c r="J26" s="19">
        <f t="shared" si="3"/>
        <v>46156</v>
      </c>
      <c r="K26" s="40">
        <f t="shared" si="3"/>
        <v>4149</v>
      </c>
      <c r="L26" s="40">
        <f t="shared" si="3"/>
        <v>50305</v>
      </c>
    </row>
    <row r="27" spans="1:15" x14ac:dyDescent="0.2">
      <c r="A27" s="148"/>
      <c r="C27" s="20"/>
      <c r="D27" s="20"/>
      <c r="E27" s="20"/>
      <c r="F27" s="20"/>
      <c r="G27" s="20"/>
      <c r="H27" s="20"/>
      <c r="I27" s="20"/>
      <c r="J27" s="20"/>
      <c r="K27" s="20"/>
      <c r="L27" s="20"/>
    </row>
    <row r="28" spans="1:15" x14ac:dyDescent="0.2">
      <c r="A28" s="148"/>
      <c r="C28" s="89"/>
      <c r="D28" s="89"/>
      <c r="E28" s="89"/>
      <c r="F28" s="89"/>
      <c r="G28" s="89"/>
      <c r="H28" s="89"/>
      <c r="I28" s="89"/>
      <c r="J28" s="89"/>
      <c r="K28" s="89"/>
      <c r="L28" s="89"/>
    </row>
    <row r="29" spans="1:15" x14ac:dyDescent="0.2"/>
    <row r="30" spans="1:15" x14ac:dyDescent="0.2">
      <c r="B30" s="2" t="s">
        <v>12</v>
      </c>
    </row>
    <row r="31" spans="1:15" x14ac:dyDescent="0.2">
      <c r="B31" s="1" t="s">
        <v>87</v>
      </c>
    </row>
    <row r="32" spans="1:15" x14ac:dyDescent="0.2">
      <c r="B32" s="1" t="s">
        <v>28</v>
      </c>
    </row>
    <row r="33" spans="2:2" x14ac:dyDescent="0.2">
      <c r="B33" s="1"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A1:O62"/>
  <sheetViews>
    <sheetView showGridLines="0" showRowColHeaders="0" zoomScale="70" zoomScaleNormal="70" workbookViewId="0"/>
  </sheetViews>
  <sheetFormatPr defaultColWidth="0" defaultRowHeight="12.75" zeroHeight="1" x14ac:dyDescent="0.2"/>
  <cols>
    <col min="1" max="1" width="3.7109375" style="6" customWidth="1"/>
    <col min="2" max="8" width="16.7109375" style="6" customWidth="1"/>
    <col min="9" max="9" width="14" style="6" bestFit="1" customWidth="1"/>
    <col min="10" max="10" width="16.7109375" style="148" customWidth="1"/>
    <col min="11" max="11" width="16.7109375" style="6" customWidth="1"/>
    <col min="12" max="12" width="16.7109375" style="148" customWidth="1"/>
    <col min="13" max="13" width="3.85546875" style="158" customWidth="1"/>
    <col min="14" max="14" width="16.7109375" style="6" customWidth="1"/>
    <col min="15" max="15" width="17.85546875" style="6" customWidth="1"/>
    <col min="16" max="16" width="9.140625" style="6" customWidth="1"/>
    <col min="17" max="16384" width="0" style="6" hidden="1"/>
  </cols>
  <sheetData>
    <row r="1" spans="1:15" ht="15.75" x14ac:dyDescent="0.25">
      <c r="A1" s="49" t="s">
        <v>70</v>
      </c>
      <c r="B1" s="155"/>
      <c r="M1" s="156"/>
    </row>
    <row r="2" spans="1:15" x14ac:dyDescent="0.2">
      <c r="A2" s="43"/>
      <c r="M2" s="6"/>
    </row>
    <row r="3" spans="1:15" x14ac:dyDescent="0.2">
      <c r="A3" s="43"/>
      <c r="M3" s="6"/>
    </row>
    <row r="4" spans="1:15" ht="14.25" x14ac:dyDescent="0.2">
      <c r="B4" s="191" t="s">
        <v>23</v>
      </c>
      <c r="C4" s="192"/>
      <c r="D4" s="192"/>
      <c r="E4" s="192"/>
      <c r="F4" s="192"/>
      <c r="G4" s="192"/>
      <c r="H4" s="192"/>
      <c r="I4" s="192"/>
      <c r="J4" s="192"/>
      <c r="K4" s="192"/>
      <c r="L4" s="193"/>
      <c r="M4" s="156"/>
    </row>
    <row r="5" spans="1:15" ht="43.35" customHeight="1" x14ac:dyDescent="0.2">
      <c r="A5" s="148"/>
      <c r="B5" s="5" t="s">
        <v>17</v>
      </c>
      <c r="C5" s="5" t="s">
        <v>1</v>
      </c>
      <c r="D5" s="150" t="s">
        <v>31</v>
      </c>
      <c r="E5" s="150" t="s">
        <v>2</v>
      </c>
      <c r="F5" s="150" t="s">
        <v>3</v>
      </c>
      <c r="G5" s="150" t="s">
        <v>7</v>
      </c>
      <c r="H5" s="52" t="s">
        <v>5</v>
      </c>
      <c r="I5" s="108" t="s">
        <v>4</v>
      </c>
      <c r="J5" s="109" t="s">
        <v>8</v>
      </c>
      <c r="K5" s="151" t="s">
        <v>9</v>
      </c>
      <c r="L5" s="3" t="s">
        <v>6</v>
      </c>
      <c r="M5" s="156"/>
      <c r="N5" s="52" t="s">
        <v>75</v>
      </c>
      <c r="O5" s="45" t="s">
        <v>61</v>
      </c>
    </row>
    <row r="6" spans="1:15" x14ac:dyDescent="0.2">
      <c r="A6" s="148"/>
      <c r="B6" s="86">
        <f>'1) Claims Notified'!B6</f>
        <v>1998</v>
      </c>
      <c r="C6" s="16">
        <v>275</v>
      </c>
      <c r="D6" s="8">
        <v>18</v>
      </c>
      <c r="E6" s="8">
        <v>466</v>
      </c>
      <c r="F6" s="8">
        <v>43</v>
      </c>
      <c r="G6" s="8" t="s">
        <v>102</v>
      </c>
      <c r="H6" s="37">
        <f>SUM(D6:G6)</f>
        <v>527</v>
      </c>
      <c r="I6" s="8">
        <v>261</v>
      </c>
      <c r="J6" s="38">
        <f>SUM(H6:I6)</f>
        <v>788</v>
      </c>
      <c r="K6" s="10">
        <v>443</v>
      </c>
      <c r="L6" s="17">
        <f>SUM(J6:K6)</f>
        <v>1231</v>
      </c>
      <c r="N6" s="41">
        <v>7</v>
      </c>
      <c r="O6" s="53">
        <v>2</v>
      </c>
    </row>
    <row r="7" spans="1:15" x14ac:dyDescent="0.2">
      <c r="A7" s="148"/>
      <c r="B7" s="86">
        <f>'1) Claims Notified'!B7</f>
        <v>1999</v>
      </c>
      <c r="C7" s="16">
        <v>239</v>
      </c>
      <c r="D7" s="8">
        <v>11</v>
      </c>
      <c r="E7" s="8">
        <v>337</v>
      </c>
      <c r="F7" s="8">
        <v>35</v>
      </c>
      <c r="G7" s="8">
        <v>4</v>
      </c>
      <c r="H7" s="37">
        <f t="shared" ref="H7:H25" si="0">SUM(D7:G7)</f>
        <v>387</v>
      </c>
      <c r="I7" s="8">
        <v>298</v>
      </c>
      <c r="J7" s="9">
        <f t="shared" ref="J7:J25" si="1">SUM(H7:I7)</f>
        <v>685</v>
      </c>
      <c r="K7" s="10">
        <v>760</v>
      </c>
      <c r="L7" s="17">
        <f t="shared" ref="L7:L25" si="2">SUM(J7:K7)</f>
        <v>1445</v>
      </c>
      <c r="N7" s="41">
        <v>8</v>
      </c>
      <c r="O7" s="54">
        <v>3</v>
      </c>
    </row>
    <row r="8" spans="1:15" x14ac:dyDescent="0.2">
      <c r="A8" s="148"/>
      <c r="B8" s="86">
        <f>'1) Claims Notified'!B8</f>
        <v>2000</v>
      </c>
      <c r="C8" s="16">
        <v>322</v>
      </c>
      <c r="D8" s="8">
        <v>18</v>
      </c>
      <c r="E8" s="8">
        <v>452</v>
      </c>
      <c r="F8" s="8">
        <v>33</v>
      </c>
      <c r="G8" s="8">
        <v>7</v>
      </c>
      <c r="H8" s="37">
        <f t="shared" si="0"/>
        <v>510</v>
      </c>
      <c r="I8" s="8">
        <v>310</v>
      </c>
      <c r="J8" s="9">
        <f t="shared" si="1"/>
        <v>820</v>
      </c>
      <c r="K8" s="10">
        <v>820</v>
      </c>
      <c r="L8" s="17">
        <f t="shared" si="2"/>
        <v>1640</v>
      </c>
      <c r="N8" s="41">
        <v>11</v>
      </c>
      <c r="O8" s="54">
        <v>3</v>
      </c>
    </row>
    <row r="9" spans="1:15" x14ac:dyDescent="0.2">
      <c r="A9" s="148"/>
      <c r="B9" s="86">
        <f>'1) Claims Notified'!B9</f>
        <v>2001</v>
      </c>
      <c r="C9" s="16">
        <v>160</v>
      </c>
      <c r="D9" s="8">
        <v>26</v>
      </c>
      <c r="E9" s="8">
        <v>246</v>
      </c>
      <c r="F9" s="8">
        <v>17</v>
      </c>
      <c r="G9" s="8">
        <v>2</v>
      </c>
      <c r="H9" s="37">
        <f t="shared" si="0"/>
        <v>291</v>
      </c>
      <c r="I9" s="8">
        <v>206</v>
      </c>
      <c r="J9" s="9">
        <f t="shared" si="1"/>
        <v>497</v>
      </c>
      <c r="K9" s="10">
        <v>695</v>
      </c>
      <c r="L9" s="17">
        <f t="shared" si="2"/>
        <v>1192</v>
      </c>
      <c r="N9" s="41">
        <v>11</v>
      </c>
      <c r="O9" s="54">
        <v>3</v>
      </c>
    </row>
    <row r="10" spans="1:15" x14ac:dyDescent="0.2">
      <c r="A10" s="148"/>
      <c r="B10" s="86">
        <f>'1) Claims Notified'!B10</f>
        <v>2002</v>
      </c>
      <c r="C10" s="16">
        <v>550</v>
      </c>
      <c r="D10" s="8">
        <v>30</v>
      </c>
      <c r="E10" s="8">
        <v>532</v>
      </c>
      <c r="F10" s="8">
        <v>30</v>
      </c>
      <c r="G10" s="8">
        <v>17</v>
      </c>
      <c r="H10" s="37">
        <f t="shared" si="0"/>
        <v>609</v>
      </c>
      <c r="I10" s="8">
        <v>343</v>
      </c>
      <c r="J10" s="9">
        <f t="shared" si="1"/>
        <v>952</v>
      </c>
      <c r="K10" s="10">
        <v>734</v>
      </c>
      <c r="L10" s="17">
        <f t="shared" si="2"/>
        <v>1686</v>
      </c>
      <c r="N10" s="41">
        <v>10</v>
      </c>
      <c r="O10" s="54">
        <v>3</v>
      </c>
    </row>
    <row r="11" spans="1:15" x14ac:dyDescent="0.2">
      <c r="A11" s="148"/>
      <c r="B11" s="86">
        <f>'1) Claims Notified'!B11</f>
        <v>2003</v>
      </c>
      <c r="C11" s="16">
        <v>1068</v>
      </c>
      <c r="D11" s="8">
        <v>51</v>
      </c>
      <c r="E11" s="8">
        <v>817</v>
      </c>
      <c r="F11" s="8">
        <v>51</v>
      </c>
      <c r="G11" s="8">
        <v>25</v>
      </c>
      <c r="H11" s="37">
        <f t="shared" si="0"/>
        <v>944</v>
      </c>
      <c r="I11" s="8">
        <v>428</v>
      </c>
      <c r="J11" s="9">
        <f t="shared" si="1"/>
        <v>1372</v>
      </c>
      <c r="K11" s="10">
        <v>451</v>
      </c>
      <c r="L11" s="17">
        <f t="shared" si="2"/>
        <v>1823</v>
      </c>
      <c r="N11" s="41">
        <v>12</v>
      </c>
      <c r="O11" s="54">
        <v>3</v>
      </c>
    </row>
    <row r="12" spans="1:15" x14ac:dyDescent="0.2">
      <c r="A12" s="148"/>
      <c r="B12" s="86">
        <f>'1) Claims Notified'!B12</f>
        <v>2004</v>
      </c>
      <c r="C12" s="16">
        <v>2381</v>
      </c>
      <c r="D12" s="8">
        <v>65</v>
      </c>
      <c r="E12" s="8">
        <v>1052</v>
      </c>
      <c r="F12" s="8">
        <v>56</v>
      </c>
      <c r="G12" s="8">
        <v>91</v>
      </c>
      <c r="H12" s="37">
        <f t="shared" si="0"/>
        <v>1264</v>
      </c>
      <c r="I12" s="8">
        <v>787</v>
      </c>
      <c r="J12" s="9">
        <f t="shared" si="1"/>
        <v>2051</v>
      </c>
      <c r="K12" s="10">
        <v>535</v>
      </c>
      <c r="L12" s="17">
        <f t="shared" si="2"/>
        <v>2586</v>
      </c>
      <c r="N12" s="41">
        <v>12</v>
      </c>
      <c r="O12" s="54">
        <v>6</v>
      </c>
    </row>
    <row r="13" spans="1:15" x14ac:dyDescent="0.2">
      <c r="A13" s="148"/>
      <c r="B13" s="86">
        <f>'1) Claims Notified'!B13</f>
        <v>2005</v>
      </c>
      <c r="C13" s="16">
        <v>1802</v>
      </c>
      <c r="D13" s="8">
        <v>159</v>
      </c>
      <c r="E13" s="8">
        <v>852</v>
      </c>
      <c r="F13" s="8">
        <v>48</v>
      </c>
      <c r="G13" s="8">
        <v>121</v>
      </c>
      <c r="H13" s="37">
        <f t="shared" si="0"/>
        <v>1180</v>
      </c>
      <c r="I13" s="8">
        <v>677</v>
      </c>
      <c r="J13" s="9">
        <f t="shared" si="1"/>
        <v>1857</v>
      </c>
      <c r="K13" s="10">
        <v>512</v>
      </c>
      <c r="L13" s="17">
        <f t="shared" si="2"/>
        <v>2369</v>
      </c>
      <c r="N13" s="41">
        <v>12</v>
      </c>
      <c r="O13" s="54">
        <v>6</v>
      </c>
    </row>
    <row r="14" spans="1:15" x14ac:dyDescent="0.2">
      <c r="A14" s="148"/>
      <c r="B14" s="86">
        <f>'1) Claims Notified'!B14</f>
        <v>2006</v>
      </c>
      <c r="C14" s="16">
        <v>1393</v>
      </c>
      <c r="D14" s="8">
        <v>128</v>
      </c>
      <c r="E14" s="8">
        <v>637</v>
      </c>
      <c r="F14" s="8">
        <v>36</v>
      </c>
      <c r="G14" s="8">
        <v>144</v>
      </c>
      <c r="H14" s="37">
        <f t="shared" si="0"/>
        <v>945</v>
      </c>
      <c r="I14" s="8">
        <v>675</v>
      </c>
      <c r="J14" s="9">
        <f t="shared" si="1"/>
        <v>1620</v>
      </c>
      <c r="K14" s="10">
        <v>256</v>
      </c>
      <c r="L14" s="17">
        <f t="shared" si="2"/>
        <v>1876</v>
      </c>
      <c r="N14" s="41">
        <v>12</v>
      </c>
      <c r="O14" s="54">
        <v>6</v>
      </c>
    </row>
    <row r="15" spans="1:15" x14ac:dyDescent="0.2">
      <c r="A15" s="148"/>
      <c r="B15" s="86">
        <f>'1) Claims Notified'!B15</f>
        <v>2007</v>
      </c>
      <c r="C15" s="16">
        <v>2453</v>
      </c>
      <c r="D15" s="8">
        <v>72</v>
      </c>
      <c r="E15" s="8">
        <v>907</v>
      </c>
      <c r="F15" s="8">
        <v>106</v>
      </c>
      <c r="G15" s="8">
        <v>241</v>
      </c>
      <c r="H15" s="37">
        <f t="shared" si="0"/>
        <v>1326</v>
      </c>
      <c r="I15" s="8">
        <v>1160</v>
      </c>
      <c r="J15" s="9">
        <f t="shared" si="1"/>
        <v>2486</v>
      </c>
      <c r="K15" s="10">
        <v>178</v>
      </c>
      <c r="L15" s="17">
        <f t="shared" si="2"/>
        <v>2664</v>
      </c>
      <c r="N15" s="41">
        <v>12</v>
      </c>
      <c r="O15" s="54">
        <v>6</v>
      </c>
    </row>
    <row r="16" spans="1:15" x14ac:dyDescent="0.2">
      <c r="A16" s="148"/>
      <c r="B16" s="86">
        <f>'1) Claims Notified'!B16</f>
        <v>2008</v>
      </c>
      <c r="C16" s="16">
        <v>1096</v>
      </c>
      <c r="D16" s="8">
        <v>57</v>
      </c>
      <c r="E16" s="8">
        <v>1049</v>
      </c>
      <c r="F16" s="8">
        <v>152</v>
      </c>
      <c r="G16" s="8">
        <v>336</v>
      </c>
      <c r="H16" s="37">
        <f t="shared" si="0"/>
        <v>1594</v>
      </c>
      <c r="I16" s="8">
        <v>1612</v>
      </c>
      <c r="J16" s="9">
        <f t="shared" si="1"/>
        <v>3206</v>
      </c>
      <c r="K16" s="10">
        <v>147</v>
      </c>
      <c r="L16" s="17">
        <f t="shared" si="2"/>
        <v>3353</v>
      </c>
      <c r="N16" s="41">
        <v>12</v>
      </c>
      <c r="O16" s="54">
        <v>6</v>
      </c>
    </row>
    <row r="17" spans="1:15" x14ac:dyDescent="0.2">
      <c r="A17" s="148"/>
      <c r="B17" s="86">
        <f>'1) Claims Notified'!B17</f>
        <v>2009</v>
      </c>
      <c r="C17" s="16">
        <v>1153</v>
      </c>
      <c r="D17" s="8">
        <v>23</v>
      </c>
      <c r="E17" s="8">
        <v>1224</v>
      </c>
      <c r="F17" s="8">
        <v>179</v>
      </c>
      <c r="G17" s="8">
        <v>374</v>
      </c>
      <c r="H17" s="37">
        <f t="shared" si="0"/>
        <v>1800</v>
      </c>
      <c r="I17" s="8">
        <v>1691</v>
      </c>
      <c r="J17" s="9">
        <f t="shared" si="1"/>
        <v>3491</v>
      </c>
      <c r="K17" s="10">
        <v>150</v>
      </c>
      <c r="L17" s="17">
        <f t="shared" si="2"/>
        <v>3641</v>
      </c>
      <c r="N17" s="41">
        <v>12</v>
      </c>
      <c r="O17" s="54">
        <v>6</v>
      </c>
    </row>
    <row r="18" spans="1:15" x14ac:dyDescent="0.2">
      <c r="A18" s="152"/>
      <c r="B18" s="86">
        <f>'1) Claims Notified'!B18</f>
        <v>2010</v>
      </c>
      <c r="C18" s="16">
        <v>289</v>
      </c>
      <c r="D18" s="8">
        <v>302</v>
      </c>
      <c r="E18" s="8">
        <v>836</v>
      </c>
      <c r="F18" s="8">
        <v>139</v>
      </c>
      <c r="G18" s="8">
        <v>374</v>
      </c>
      <c r="H18" s="37">
        <f t="shared" si="0"/>
        <v>1651</v>
      </c>
      <c r="I18" s="8">
        <v>1468</v>
      </c>
      <c r="J18" s="9">
        <f t="shared" si="1"/>
        <v>3119</v>
      </c>
      <c r="K18" s="10">
        <v>143</v>
      </c>
      <c r="L18" s="17">
        <f t="shared" si="2"/>
        <v>3262</v>
      </c>
      <c r="N18" s="41">
        <v>12</v>
      </c>
      <c r="O18" s="54">
        <v>6</v>
      </c>
    </row>
    <row r="19" spans="1:15" x14ac:dyDescent="0.2">
      <c r="A19" s="152"/>
      <c r="B19" s="86">
        <f>'1) Claims Notified'!B19</f>
        <v>2011</v>
      </c>
      <c r="C19" s="16">
        <v>77</v>
      </c>
      <c r="D19" s="8">
        <v>90</v>
      </c>
      <c r="E19" s="8">
        <v>774</v>
      </c>
      <c r="F19" s="8">
        <v>192</v>
      </c>
      <c r="G19" s="8">
        <v>317</v>
      </c>
      <c r="H19" s="37">
        <f t="shared" si="0"/>
        <v>1373</v>
      </c>
      <c r="I19" s="8">
        <v>1635</v>
      </c>
      <c r="J19" s="9">
        <f t="shared" si="1"/>
        <v>3008</v>
      </c>
      <c r="K19" s="10">
        <v>218</v>
      </c>
      <c r="L19" s="17">
        <f t="shared" si="2"/>
        <v>3226</v>
      </c>
      <c r="N19" s="41">
        <v>12</v>
      </c>
      <c r="O19" s="54">
        <v>6</v>
      </c>
    </row>
    <row r="20" spans="1:15" x14ac:dyDescent="0.2">
      <c r="A20" s="152"/>
      <c r="B20" s="86">
        <f>'1) Claims Notified'!B20</f>
        <v>2012</v>
      </c>
      <c r="C20" s="16">
        <v>123</v>
      </c>
      <c r="D20" s="8">
        <v>153</v>
      </c>
      <c r="E20" s="8">
        <v>693</v>
      </c>
      <c r="F20" s="8">
        <v>157</v>
      </c>
      <c r="G20" s="8">
        <v>285</v>
      </c>
      <c r="H20" s="37">
        <f t="shared" si="0"/>
        <v>1288</v>
      </c>
      <c r="I20" s="8">
        <v>1762</v>
      </c>
      <c r="J20" s="9">
        <f t="shared" si="1"/>
        <v>3050</v>
      </c>
      <c r="K20" s="10">
        <v>21</v>
      </c>
      <c r="L20" s="17">
        <f t="shared" si="2"/>
        <v>3071</v>
      </c>
      <c r="N20" s="41">
        <v>12</v>
      </c>
      <c r="O20" s="54">
        <v>6</v>
      </c>
    </row>
    <row r="21" spans="1:15" x14ac:dyDescent="0.2">
      <c r="A21" s="152"/>
      <c r="B21" s="86">
        <f>'1) Claims Notified'!B21</f>
        <v>2013</v>
      </c>
      <c r="C21" s="16">
        <v>631</v>
      </c>
      <c r="D21" s="8">
        <v>761</v>
      </c>
      <c r="E21" s="8">
        <v>702</v>
      </c>
      <c r="F21" s="8">
        <v>183</v>
      </c>
      <c r="G21" s="8">
        <v>351</v>
      </c>
      <c r="H21" s="37">
        <f t="shared" si="0"/>
        <v>1997</v>
      </c>
      <c r="I21" s="8">
        <v>1675</v>
      </c>
      <c r="J21" s="9">
        <f t="shared" si="1"/>
        <v>3672</v>
      </c>
      <c r="K21" s="10">
        <v>17</v>
      </c>
      <c r="L21" s="17">
        <f t="shared" si="2"/>
        <v>3689</v>
      </c>
      <c r="N21" s="41">
        <v>12</v>
      </c>
      <c r="O21" s="54">
        <v>6</v>
      </c>
    </row>
    <row r="22" spans="1:15" x14ac:dyDescent="0.2">
      <c r="A22" s="152"/>
      <c r="B22" s="86">
        <f>'1) Claims Notified'!B22</f>
        <v>2014</v>
      </c>
      <c r="C22" s="16">
        <v>675</v>
      </c>
      <c r="D22" s="8">
        <v>836</v>
      </c>
      <c r="E22" s="8">
        <v>650</v>
      </c>
      <c r="F22" s="8">
        <v>166</v>
      </c>
      <c r="G22" s="8">
        <v>337</v>
      </c>
      <c r="H22" s="37">
        <f t="shared" si="0"/>
        <v>1989</v>
      </c>
      <c r="I22" s="8">
        <v>1653</v>
      </c>
      <c r="J22" s="9">
        <f t="shared" si="1"/>
        <v>3642</v>
      </c>
      <c r="K22" s="10">
        <v>14</v>
      </c>
      <c r="L22" s="17">
        <f t="shared" si="2"/>
        <v>3656</v>
      </c>
      <c r="N22" s="41">
        <v>12</v>
      </c>
      <c r="O22" s="54">
        <v>6</v>
      </c>
    </row>
    <row r="23" spans="1:15" x14ac:dyDescent="0.2">
      <c r="A23" s="152"/>
      <c r="B23" s="86">
        <f>'1) Claims Notified'!B23</f>
        <v>2015</v>
      </c>
      <c r="C23" s="16">
        <v>657</v>
      </c>
      <c r="D23" s="8">
        <v>828</v>
      </c>
      <c r="E23" s="8">
        <v>735</v>
      </c>
      <c r="F23" s="8">
        <v>206</v>
      </c>
      <c r="G23" s="8">
        <v>414</v>
      </c>
      <c r="H23" s="37">
        <f t="shared" si="0"/>
        <v>2183</v>
      </c>
      <c r="I23" s="8">
        <v>1850</v>
      </c>
      <c r="J23" s="9">
        <f t="shared" si="1"/>
        <v>4033</v>
      </c>
      <c r="K23" s="10">
        <v>21</v>
      </c>
      <c r="L23" s="17">
        <f t="shared" si="2"/>
        <v>4054</v>
      </c>
      <c r="N23" s="41">
        <v>12</v>
      </c>
      <c r="O23" s="54">
        <v>6</v>
      </c>
    </row>
    <row r="24" spans="1:15" x14ac:dyDescent="0.2">
      <c r="A24" s="152"/>
      <c r="B24" s="86">
        <f>'1) Claims Notified'!B24</f>
        <v>2016</v>
      </c>
      <c r="C24" s="16">
        <v>776</v>
      </c>
      <c r="D24" s="8">
        <v>904</v>
      </c>
      <c r="E24" s="8">
        <v>881</v>
      </c>
      <c r="F24" s="8">
        <v>295</v>
      </c>
      <c r="G24" s="8">
        <v>510</v>
      </c>
      <c r="H24" s="37">
        <f t="shared" si="0"/>
        <v>2590</v>
      </c>
      <c r="I24" s="8">
        <v>2158</v>
      </c>
      <c r="J24" s="9">
        <f t="shared" si="1"/>
        <v>4748</v>
      </c>
      <c r="K24" s="10">
        <v>14</v>
      </c>
      <c r="L24" s="17">
        <f t="shared" si="2"/>
        <v>4762</v>
      </c>
      <c r="N24" s="41">
        <v>12</v>
      </c>
      <c r="O24" s="54">
        <v>6</v>
      </c>
    </row>
    <row r="25" spans="1:15" x14ac:dyDescent="0.2">
      <c r="A25" s="152"/>
      <c r="B25" s="87">
        <f>'1) Claims Notified'!B25</f>
        <v>2017</v>
      </c>
      <c r="C25" s="16">
        <v>755</v>
      </c>
      <c r="D25" s="8">
        <v>926</v>
      </c>
      <c r="E25" s="8">
        <v>1086</v>
      </c>
      <c r="F25" s="8">
        <v>306</v>
      </c>
      <c r="G25" s="8">
        <v>540</v>
      </c>
      <c r="H25" s="37">
        <f t="shared" si="0"/>
        <v>2858</v>
      </c>
      <c r="I25" s="8">
        <v>2456</v>
      </c>
      <c r="J25" s="9">
        <f t="shared" si="1"/>
        <v>5314</v>
      </c>
      <c r="K25" s="10">
        <v>22</v>
      </c>
      <c r="L25" s="17">
        <f t="shared" si="2"/>
        <v>5336</v>
      </c>
      <c r="N25" s="42">
        <v>12</v>
      </c>
      <c r="O25" s="55">
        <v>6</v>
      </c>
    </row>
    <row r="26" spans="1:15" x14ac:dyDescent="0.2">
      <c r="A26" s="148"/>
      <c r="B26" s="88" t="s">
        <v>6</v>
      </c>
      <c r="C26" s="18">
        <f>SUM(C6:C25)</f>
        <v>16875</v>
      </c>
      <c r="D26" s="39">
        <f t="shared" ref="D26:L26" si="3">SUM(D6:D25)</f>
        <v>5458</v>
      </c>
      <c r="E26" s="19">
        <f t="shared" si="3"/>
        <v>14928</v>
      </c>
      <c r="F26" s="19">
        <f t="shared" si="3"/>
        <v>2430</v>
      </c>
      <c r="G26" s="19">
        <f t="shared" si="3"/>
        <v>4490</v>
      </c>
      <c r="H26" s="18">
        <f t="shared" si="3"/>
        <v>27306</v>
      </c>
      <c r="I26" s="39">
        <f t="shared" si="3"/>
        <v>23105</v>
      </c>
      <c r="J26" s="19">
        <f t="shared" si="3"/>
        <v>50411</v>
      </c>
      <c r="K26" s="40">
        <f t="shared" si="3"/>
        <v>6151</v>
      </c>
      <c r="L26" s="40">
        <f t="shared" si="3"/>
        <v>56562</v>
      </c>
    </row>
    <row r="27" spans="1:15" x14ac:dyDescent="0.2">
      <c r="A27" s="148"/>
      <c r="C27" s="20"/>
      <c r="D27" s="20"/>
      <c r="E27" s="20"/>
      <c r="F27" s="20"/>
      <c r="G27" s="20"/>
      <c r="H27" s="20"/>
      <c r="I27" s="20"/>
      <c r="J27" s="20"/>
      <c r="K27" s="20"/>
      <c r="L27" s="20"/>
    </row>
    <row r="28" spans="1:15" x14ac:dyDescent="0.2">
      <c r="A28" s="148"/>
      <c r="C28" s="89"/>
      <c r="D28" s="89"/>
      <c r="E28" s="89"/>
      <c r="F28" s="89"/>
      <c r="G28" s="89"/>
      <c r="H28" s="89"/>
      <c r="I28" s="89"/>
      <c r="J28" s="89"/>
      <c r="K28" s="89"/>
      <c r="L28" s="89"/>
    </row>
    <row r="29" spans="1:15" x14ac:dyDescent="0.2">
      <c r="F29" s="107"/>
      <c r="I29" s="107"/>
    </row>
    <row r="30" spans="1:15" x14ac:dyDescent="0.2">
      <c r="B30" s="2" t="s">
        <v>12</v>
      </c>
    </row>
    <row r="31" spans="1:15" x14ac:dyDescent="0.2">
      <c r="B31" s="1" t="s">
        <v>24</v>
      </c>
    </row>
    <row r="32" spans="1:15" x14ac:dyDescent="0.2">
      <c r="B32" s="1" t="s">
        <v>28</v>
      </c>
    </row>
    <row r="33" spans="2:2" x14ac:dyDescent="0.2">
      <c r="B33" s="1"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8" width="16.7109375" style="6" customWidth="1"/>
    <col min="9" max="9" width="17.7109375" style="6" bestFit="1" customWidth="1"/>
    <col min="10" max="10" width="17.28515625" style="148" customWidth="1"/>
    <col min="11" max="11" width="16.7109375" style="6" customWidth="1"/>
    <col min="12" max="12" width="17.7109375" style="148" bestFit="1" customWidth="1"/>
    <col min="13" max="13" width="3.85546875" style="158" customWidth="1"/>
    <col min="14" max="14" width="16.7109375" style="6" customWidth="1"/>
    <col min="15" max="15" width="17.85546875" style="6" customWidth="1"/>
    <col min="16" max="16" width="9.140625" style="6" customWidth="1"/>
    <col min="17" max="16384" width="9.140625" style="6" hidden="1"/>
  </cols>
  <sheetData>
    <row r="1" spans="1:15" ht="15.75" x14ac:dyDescent="0.25">
      <c r="A1" s="49" t="s">
        <v>71</v>
      </c>
      <c r="B1" s="155"/>
      <c r="M1" s="156"/>
    </row>
    <row r="2" spans="1:15" x14ac:dyDescent="0.2">
      <c r="A2" s="43"/>
      <c r="M2" s="6"/>
    </row>
    <row r="3" spans="1:15" x14ac:dyDescent="0.2">
      <c r="A3" s="43"/>
      <c r="M3" s="6"/>
    </row>
    <row r="4" spans="1:15" ht="14.25" x14ac:dyDescent="0.2">
      <c r="B4" s="191" t="s">
        <v>29</v>
      </c>
      <c r="C4" s="192"/>
      <c r="D4" s="192"/>
      <c r="E4" s="192"/>
      <c r="F4" s="192"/>
      <c r="G4" s="192"/>
      <c r="H4" s="192"/>
      <c r="I4" s="192"/>
      <c r="J4" s="192"/>
      <c r="K4" s="192"/>
      <c r="L4" s="193"/>
      <c r="M4" s="156"/>
    </row>
    <row r="5" spans="1:15" ht="43.35" customHeight="1" x14ac:dyDescent="0.2">
      <c r="A5" s="148"/>
      <c r="B5" s="5" t="s">
        <v>0</v>
      </c>
      <c r="C5" s="5" t="s">
        <v>1</v>
      </c>
      <c r="D5" s="150" t="s">
        <v>31</v>
      </c>
      <c r="E5" s="150" t="s">
        <v>2</v>
      </c>
      <c r="F5" s="150" t="s">
        <v>3</v>
      </c>
      <c r="G5" s="150" t="s">
        <v>7</v>
      </c>
      <c r="H5" s="52" t="s">
        <v>5</v>
      </c>
      <c r="I5" s="108" t="s">
        <v>4</v>
      </c>
      <c r="J5" s="109" t="s">
        <v>8</v>
      </c>
      <c r="K5" s="151" t="s">
        <v>9</v>
      </c>
      <c r="L5" s="3" t="s">
        <v>6</v>
      </c>
      <c r="M5" s="156"/>
      <c r="N5" s="52" t="s">
        <v>75</v>
      </c>
      <c r="O5" s="45" t="s">
        <v>61</v>
      </c>
    </row>
    <row r="6" spans="1:15" x14ac:dyDescent="0.2">
      <c r="A6" s="148"/>
      <c r="B6" s="86">
        <f>'1) Claims Notified'!B6</f>
        <v>1998</v>
      </c>
      <c r="C6" s="16">
        <v>4386186</v>
      </c>
      <c r="D6" s="8">
        <v>849066</v>
      </c>
      <c r="E6" s="8">
        <v>13571320</v>
      </c>
      <c r="F6" s="8">
        <v>1003847</v>
      </c>
      <c r="G6" s="8">
        <v>215368</v>
      </c>
      <c r="H6" s="37">
        <f>SUM(D6:G6)</f>
        <v>15639601</v>
      </c>
      <c r="I6" s="8">
        <v>27815296</v>
      </c>
      <c r="J6" s="38">
        <f>SUM(H6:I6)</f>
        <v>43454897</v>
      </c>
      <c r="K6" s="10">
        <v>9462350</v>
      </c>
      <c r="L6" s="17">
        <f>SUM(J6:K6)</f>
        <v>52917247</v>
      </c>
      <c r="N6" s="41">
        <v>12</v>
      </c>
      <c r="O6" s="53">
        <v>3</v>
      </c>
    </row>
    <row r="7" spans="1:15" x14ac:dyDescent="0.2">
      <c r="A7" s="148"/>
      <c r="B7" s="86">
        <f>'1) Claims Notified'!B7</f>
        <v>1999</v>
      </c>
      <c r="C7" s="16">
        <v>5297407</v>
      </c>
      <c r="D7" s="8">
        <v>511464</v>
      </c>
      <c r="E7" s="8">
        <v>13429960</v>
      </c>
      <c r="F7" s="8">
        <v>1207427</v>
      </c>
      <c r="G7" s="8">
        <v>346367</v>
      </c>
      <c r="H7" s="37">
        <f t="shared" ref="H7:H25" si="0">SUM(D7:G7)</f>
        <v>15495218</v>
      </c>
      <c r="I7" s="8">
        <v>32581393</v>
      </c>
      <c r="J7" s="9">
        <f t="shared" ref="J7:J25" si="1">SUM(H7:I7)</f>
        <v>48076611</v>
      </c>
      <c r="K7" s="10">
        <v>17546251</v>
      </c>
      <c r="L7" s="17">
        <f t="shared" ref="L7:L25" si="2">SUM(J7:K7)</f>
        <v>65622862</v>
      </c>
      <c r="N7" s="41">
        <v>12</v>
      </c>
      <c r="O7" s="54">
        <v>4</v>
      </c>
    </row>
    <row r="8" spans="1:15" x14ac:dyDescent="0.2">
      <c r="A8" s="148"/>
      <c r="B8" s="86">
        <f>'1) Claims Notified'!B8</f>
        <v>2000</v>
      </c>
      <c r="C8" s="16">
        <v>9012203</v>
      </c>
      <c r="D8" s="8">
        <v>1060669</v>
      </c>
      <c r="E8" s="8">
        <v>15629506</v>
      </c>
      <c r="F8" s="8">
        <v>1620882</v>
      </c>
      <c r="G8" s="8">
        <v>689887</v>
      </c>
      <c r="H8" s="37">
        <f t="shared" si="0"/>
        <v>19000944</v>
      </c>
      <c r="I8" s="8">
        <v>44434048</v>
      </c>
      <c r="J8" s="9">
        <f t="shared" si="1"/>
        <v>63434992</v>
      </c>
      <c r="K8" s="10">
        <v>18193249</v>
      </c>
      <c r="L8" s="17">
        <f t="shared" si="2"/>
        <v>81628241</v>
      </c>
      <c r="N8" s="41">
        <v>12</v>
      </c>
      <c r="O8" s="54">
        <v>5</v>
      </c>
    </row>
    <row r="9" spans="1:15" x14ac:dyDescent="0.2">
      <c r="A9" s="148"/>
      <c r="B9" s="86">
        <f>'1) Claims Notified'!B9</f>
        <v>2001</v>
      </c>
      <c r="C9" s="16">
        <v>12297040</v>
      </c>
      <c r="D9" s="8">
        <v>1014601</v>
      </c>
      <c r="E9" s="8">
        <v>17256639</v>
      </c>
      <c r="F9" s="8">
        <v>1715203</v>
      </c>
      <c r="G9" s="8">
        <v>1754708</v>
      </c>
      <c r="H9" s="37">
        <f t="shared" si="0"/>
        <v>21741151</v>
      </c>
      <c r="I9" s="8">
        <v>51274666</v>
      </c>
      <c r="J9" s="9">
        <f t="shared" si="1"/>
        <v>73015817</v>
      </c>
      <c r="K9" s="10">
        <v>11944196</v>
      </c>
      <c r="L9" s="17">
        <f t="shared" si="2"/>
        <v>84960013</v>
      </c>
      <c r="N9" s="41">
        <v>12</v>
      </c>
      <c r="O9" s="54">
        <v>5</v>
      </c>
    </row>
    <row r="10" spans="1:15" x14ac:dyDescent="0.2">
      <c r="A10" s="148"/>
      <c r="B10" s="86">
        <f>'1) Claims Notified'!B10</f>
        <v>2002</v>
      </c>
      <c r="C10" s="16">
        <v>14970332</v>
      </c>
      <c r="D10" s="8">
        <v>1101542</v>
      </c>
      <c r="E10" s="8">
        <v>25523401</v>
      </c>
      <c r="F10" s="8">
        <v>2055595</v>
      </c>
      <c r="G10" s="8">
        <v>1626476</v>
      </c>
      <c r="H10" s="37">
        <f t="shared" si="0"/>
        <v>30307014</v>
      </c>
      <c r="I10" s="8">
        <v>49068080</v>
      </c>
      <c r="J10" s="9">
        <f t="shared" si="1"/>
        <v>79375094</v>
      </c>
      <c r="K10" s="10">
        <v>11703171</v>
      </c>
      <c r="L10" s="17">
        <f t="shared" si="2"/>
        <v>91078265</v>
      </c>
      <c r="N10" s="41">
        <v>12</v>
      </c>
      <c r="O10" s="54">
        <v>5</v>
      </c>
    </row>
    <row r="11" spans="1:15" x14ac:dyDescent="0.2">
      <c r="A11" s="148"/>
      <c r="B11" s="86">
        <f>'1) Claims Notified'!B11</f>
        <v>2003</v>
      </c>
      <c r="C11" s="16">
        <v>25314541</v>
      </c>
      <c r="D11" s="8">
        <v>1293028</v>
      </c>
      <c r="E11" s="8">
        <v>23012696</v>
      </c>
      <c r="F11" s="8">
        <v>3340120</v>
      </c>
      <c r="G11" s="8">
        <v>4472068</v>
      </c>
      <c r="H11" s="37">
        <f t="shared" si="0"/>
        <v>32117912</v>
      </c>
      <c r="I11" s="8">
        <v>74198575</v>
      </c>
      <c r="J11" s="9">
        <f t="shared" si="1"/>
        <v>106316487</v>
      </c>
      <c r="K11" s="10">
        <v>3917721</v>
      </c>
      <c r="L11" s="17">
        <f t="shared" si="2"/>
        <v>110234208</v>
      </c>
      <c r="N11" s="41">
        <v>12</v>
      </c>
      <c r="O11" s="54">
        <v>5</v>
      </c>
    </row>
    <row r="12" spans="1:15" x14ac:dyDescent="0.2">
      <c r="A12" s="148"/>
      <c r="B12" s="86">
        <f>'1) Claims Notified'!B12</f>
        <v>2004</v>
      </c>
      <c r="C12" s="16">
        <v>20539816</v>
      </c>
      <c r="D12" s="8">
        <v>1258522</v>
      </c>
      <c r="E12" s="8">
        <v>23644923</v>
      </c>
      <c r="F12" s="8">
        <v>4839535</v>
      </c>
      <c r="G12" s="8">
        <v>5878343</v>
      </c>
      <c r="H12" s="37">
        <f t="shared" si="0"/>
        <v>35621323</v>
      </c>
      <c r="I12" s="8">
        <v>71792297</v>
      </c>
      <c r="J12" s="9">
        <f t="shared" si="1"/>
        <v>107413620</v>
      </c>
      <c r="K12" s="10">
        <v>1966744</v>
      </c>
      <c r="L12" s="17">
        <f t="shared" si="2"/>
        <v>109380364</v>
      </c>
      <c r="N12" s="41">
        <v>12</v>
      </c>
      <c r="O12" s="54">
        <v>9</v>
      </c>
    </row>
    <row r="13" spans="1:15" x14ac:dyDescent="0.2">
      <c r="A13" s="148"/>
      <c r="B13" s="86">
        <f>'1) Claims Notified'!B13</f>
        <v>2005</v>
      </c>
      <c r="C13" s="16">
        <v>9668297</v>
      </c>
      <c r="D13" s="8">
        <v>504845</v>
      </c>
      <c r="E13" s="8">
        <v>26224294</v>
      </c>
      <c r="F13" s="8">
        <v>3825783</v>
      </c>
      <c r="G13" s="8">
        <v>6221106</v>
      </c>
      <c r="H13" s="37">
        <f t="shared" si="0"/>
        <v>36776028</v>
      </c>
      <c r="I13" s="8">
        <v>80852254</v>
      </c>
      <c r="J13" s="9">
        <f t="shared" si="1"/>
        <v>117628282</v>
      </c>
      <c r="K13" s="10">
        <v>2230936</v>
      </c>
      <c r="L13" s="17">
        <f t="shared" si="2"/>
        <v>119859218</v>
      </c>
      <c r="N13" s="41">
        <v>12</v>
      </c>
      <c r="O13" s="54">
        <v>9</v>
      </c>
    </row>
    <row r="14" spans="1:15" x14ac:dyDescent="0.2">
      <c r="A14" s="148"/>
      <c r="B14" s="86">
        <f>'1) Claims Notified'!B14</f>
        <v>2006</v>
      </c>
      <c r="C14" s="16">
        <v>5052537</v>
      </c>
      <c r="D14" s="8">
        <v>389956</v>
      </c>
      <c r="E14" s="8">
        <v>28141120</v>
      </c>
      <c r="F14" s="8">
        <v>7307394</v>
      </c>
      <c r="G14" s="8">
        <v>9450427</v>
      </c>
      <c r="H14" s="37">
        <f t="shared" si="0"/>
        <v>45288897</v>
      </c>
      <c r="I14" s="8">
        <v>114046550</v>
      </c>
      <c r="J14" s="9">
        <f t="shared" si="1"/>
        <v>159335447</v>
      </c>
      <c r="K14" s="10">
        <v>1541895</v>
      </c>
      <c r="L14" s="17">
        <f t="shared" si="2"/>
        <v>160877342</v>
      </c>
      <c r="N14" s="41">
        <v>12</v>
      </c>
      <c r="O14" s="54">
        <v>9</v>
      </c>
    </row>
    <row r="15" spans="1:15" x14ac:dyDescent="0.2">
      <c r="A15" s="148"/>
      <c r="B15" s="86">
        <f>'1) Claims Notified'!B15</f>
        <v>2007</v>
      </c>
      <c r="C15" s="16">
        <v>1271348</v>
      </c>
      <c r="D15" s="8">
        <v>41437</v>
      </c>
      <c r="E15" s="8">
        <v>17029283</v>
      </c>
      <c r="F15" s="8">
        <v>6707746</v>
      </c>
      <c r="G15" s="8">
        <v>7507356</v>
      </c>
      <c r="H15" s="37">
        <f t="shared" si="0"/>
        <v>31285822</v>
      </c>
      <c r="I15" s="8">
        <v>132211909</v>
      </c>
      <c r="J15" s="9">
        <f t="shared" si="1"/>
        <v>163497731</v>
      </c>
      <c r="K15" s="10">
        <v>2242780</v>
      </c>
      <c r="L15" s="17">
        <f t="shared" si="2"/>
        <v>165740511</v>
      </c>
      <c r="N15" s="41">
        <v>12</v>
      </c>
      <c r="O15" s="54">
        <v>10</v>
      </c>
    </row>
    <row r="16" spans="1:15" x14ac:dyDescent="0.2">
      <c r="A16" s="148"/>
      <c r="B16" s="86">
        <f>'1) Claims Notified'!B16</f>
        <v>2008</v>
      </c>
      <c r="C16" s="16">
        <v>1883743</v>
      </c>
      <c r="D16" s="8">
        <v>91705</v>
      </c>
      <c r="E16" s="8">
        <v>18904115</v>
      </c>
      <c r="F16" s="8">
        <v>5997471</v>
      </c>
      <c r="G16" s="8">
        <v>8434388</v>
      </c>
      <c r="H16" s="37">
        <f t="shared" si="0"/>
        <v>33427679</v>
      </c>
      <c r="I16" s="8">
        <v>156989237</v>
      </c>
      <c r="J16" s="9">
        <f t="shared" si="1"/>
        <v>190416916</v>
      </c>
      <c r="K16" s="10">
        <v>1764406</v>
      </c>
      <c r="L16" s="17">
        <f t="shared" si="2"/>
        <v>192181322</v>
      </c>
      <c r="N16" s="41">
        <v>12</v>
      </c>
      <c r="O16" s="54">
        <v>10</v>
      </c>
    </row>
    <row r="17" spans="1:15" x14ac:dyDescent="0.2">
      <c r="A17" s="148"/>
      <c r="B17" s="86">
        <f>'1) Claims Notified'!B17</f>
        <v>2009</v>
      </c>
      <c r="C17" s="16">
        <v>1785378</v>
      </c>
      <c r="D17" s="8">
        <v>295967</v>
      </c>
      <c r="E17" s="8">
        <v>17351059</v>
      </c>
      <c r="F17" s="8">
        <v>8061226</v>
      </c>
      <c r="G17" s="8">
        <v>9876468</v>
      </c>
      <c r="H17" s="37">
        <f t="shared" si="0"/>
        <v>35584720</v>
      </c>
      <c r="I17" s="8">
        <v>160619556</v>
      </c>
      <c r="J17" s="9">
        <f t="shared" si="1"/>
        <v>196204276</v>
      </c>
      <c r="K17" s="10">
        <v>2229425</v>
      </c>
      <c r="L17" s="17">
        <f t="shared" si="2"/>
        <v>198433701</v>
      </c>
      <c r="N17" s="41">
        <v>12</v>
      </c>
      <c r="O17" s="54">
        <v>10</v>
      </c>
    </row>
    <row r="18" spans="1:15" x14ac:dyDescent="0.2">
      <c r="A18" s="152"/>
      <c r="B18" s="86">
        <f>'1) Claims Notified'!B18</f>
        <v>2010</v>
      </c>
      <c r="C18" s="16">
        <v>1382029</v>
      </c>
      <c r="D18" s="8">
        <v>1639092</v>
      </c>
      <c r="E18" s="8">
        <v>18827901</v>
      </c>
      <c r="F18" s="8">
        <v>8721445</v>
      </c>
      <c r="G18" s="8">
        <v>8442360</v>
      </c>
      <c r="H18" s="37">
        <f t="shared" si="0"/>
        <v>37630798</v>
      </c>
      <c r="I18" s="8">
        <v>171789038</v>
      </c>
      <c r="J18" s="9">
        <f t="shared" si="1"/>
        <v>209419836</v>
      </c>
      <c r="K18" s="10">
        <v>1134074</v>
      </c>
      <c r="L18" s="17">
        <f t="shared" si="2"/>
        <v>210553910</v>
      </c>
      <c r="N18" s="41">
        <v>12</v>
      </c>
      <c r="O18" s="54">
        <v>10</v>
      </c>
    </row>
    <row r="19" spans="1:15" x14ac:dyDescent="0.2">
      <c r="A19" s="152"/>
      <c r="B19" s="86">
        <f>'1) Claims Notified'!B19</f>
        <v>2011</v>
      </c>
      <c r="C19" s="16">
        <v>2245204</v>
      </c>
      <c r="D19" s="8">
        <v>2564687</v>
      </c>
      <c r="E19" s="8">
        <v>21565092</v>
      </c>
      <c r="F19" s="8">
        <v>10079480</v>
      </c>
      <c r="G19" s="8">
        <v>12291317</v>
      </c>
      <c r="H19" s="37">
        <f t="shared" si="0"/>
        <v>46500576</v>
      </c>
      <c r="I19" s="8">
        <v>190843822</v>
      </c>
      <c r="J19" s="9">
        <f t="shared" si="1"/>
        <v>237344398</v>
      </c>
      <c r="K19" s="10">
        <v>395786</v>
      </c>
      <c r="L19" s="17">
        <f t="shared" si="2"/>
        <v>237740184</v>
      </c>
      <c r="N19" s="41">
        <v>12</v>
      </c>
      <c r="O19" s="54">
        <v>10</v>
      </c>
    </row>
    <row r="20" spans="1:15" x14ac:dyDescent="0.2">
      <c r="A20" s="152"/>
      <c r="B20" s="86">
        <f>'1) Claims Notified'!B20</f>
        <v>2012</v>
      </c>
      <c r="C20" s="16">
        <v>5141055</v>
      </c>
      <c r="D20" s="8">
        <v>6046580</v>
      </c>
      <c r="E20" s="8">
        <v>21558623</v>
      </c>
      <c r="F20" s="8">
        <v>10625249</v>
      </c>
      <c r="G20" s="8">
        <v>14116750</v>
      </c>
      <c r="H20" s="37">
        <f t="shared" si="0"/>
        <v>52347202</v>
      </c>
      <c r="I20" s="8">
        <v>196960320</v>
      </c>
      <c r="J20" s="9">
        <f t="shared" si="1"/>
        <v>249307522</v>
      </c>
      <c r="K20" s="10">
        <v>302613</v>
      </c>
      <c r="L20" s="17">
        <f t="shared" si="2"/>
        <v>249610135</v>
      </c>
      <c r="N20" s="41">
        <v>12</v>
      </c>
      <c r="O20" s="54">
        <v>10</v>
      </c>
    </row>
    <row r="21" spans="1:15" x14ac:dyDescent="0.2">
      <c r="A21" s="152"/>
      <c r="B21" s="86">
        <f>'1) Claims Notified'!B21</f>
        <v>2013</v>
      </c>
      <c r="C21" s="16">
        <v>5789085</v>
      </c>
      <c r="D21" s="8">
        <v>6749659</v>
      </c>
      <c r="E21" s="8">
        <v>20004438</v>
      </c>
      <c r="F21" s="8">
        <v>7563551</v>
      </c>
      <c r="G21" s="8">
        <v>12939888</v>
      </c>
      <c r="H21" s="37">
        <f t="shared" si="0"/>
        <v>47257536</v>
      </c>
      <c r="I21" s="8">
        <v>192332898</v>
      </c>
      <c r="J21" s="9">
        <f t="shared" si="1"/>
        <v>239590434</v>
      </c>
      <c r="K21" s="10">
        <v>260804</v>
      </c>
      <c r="L21" s="17">
        <f t="shared" si="2"/>
        <v>239851238</v>
      </c>
      <c r="N21" s="41">
        <v>12</v>
      </c>
      <c r="O21" s="54">
        <v>10</v>
      </c>
    </row>
    <row r="22" spans="1:15" x14ac:dyDescent="0.2">
      <c r="A22" s="152"/>
      <c r="B22" s="86">
        <f>'1) Claims Notified'!B22</f>
        <v>2014</v>
      </c>
      <c r="C22" s="16">
        <v>6649072</v>
      </c>
      <c r="D22" s="8">
        <v>7975909</v>
      </c>
      <c r="E22" s="8">
        <v>19351421</v>
      </c>
      <c r="F22" s="8">
        <v>8870638</v>
      </c>
      <c r="G22" s="8">
        <v>10829744</v>
      </c>
      <c r="H22" s="37">
        <f t="shared" si="0"/>
        <v>47027712</v>
      </c>
      <c r="I22" s="8">
        <v>196164368</v>
      </c>
      <c r="J22" s="9">
        <f t="shared" si="1"/>
        <v>243192080</v>
      </c>
      <c r="K22" s="10">
        <v>430232</v>
      </c>
      <c r="L22" s="17">
        <f t="shared" si="2"/>
        <v>243622312</v>
      </c>
      <c r="N22" s="41">
        <v>12</v>
      </c>
      <c r="O22" s="54">
        <v>10</v>
      </c>
    </row>
    <row r="23" spans="1:15" x14ac:dyDescent="0.2">
      <c r="A23" s="152"/>
      <c r="B23" s="86">
        <f>'1) Claims Notified'!B23</f>
        <v>2015</v>
      </c>
      <c r="C23" s="16">
        <v>8798962</v>
      </c>
      <c r="D23" s="8">
        <v>9913783</v>
      </c>
      <c r="E23" s="8">
        <v>22932817</v>
      </c>
      <c r="F23" s="8">
        <v>8568304</v>
      </c>
      <c r="G23" s="8">
        <v>12510442</v>
      </c>
      <c r="H23" s="37">
        <f t="shared" si="0"/>
        <v>53925346</v>
      </c>
      <c r="I23" s="8">
        <v>220449406</v>
      </c>
      <c r="J23" s="9">
        <f t="shared" si="1"/>
        <v>274374752</v>
      </c>
      <c r="K23" s="10">
        <v>98482</v>
      </c>
      <c r="L23" s="17">
        <f t="shared" si="2"/>
        <v>274473234</v>
      </c>
      <c r="N23" s="41">
        <v>12</v>
      </c>
      <c r="O23" s="54">
        <v>10</v>
      </c>
    </row>
    <row r="24" spans="1:15" x14ac:dyDescent="0.2">
      <c r="A24" s="152"/>
      <c r="B24" s="86">
        <f>'1) Claims Notified'!B24</f>
        <v>2016</v>
      </c>
      <c r="C24" s="16">
        <v>8358315</v>
      </c>
      <c r="D24" s="8">
        <v>10185746</v>
      </c>
      <c r="E24" s="8">
        <v>24446353</v>
      </c>
      <c r="F24" s="8">
        <v>15784605</v>
      </c>
      <c r="G24" s="8">
        <v>12708267</v>
      </c>
      <c r="H24" s="37">
        <f t="shared" si="0"/>
        <v>63124971</v>
      </c>
      <c r="I24" s="8">
        <v>242019320</v>
      </c>
      <c r="J24" s="9">
        <f t="shared" si="1"/>
        <v>305144291</v>
      </c>
      <c r="K24" s="10">
        <v>16529628</v>
      </c>
      <c r="L24" s="17">
        <f t="shared" si="2"/>
        <v>321673919</v>
      </c>
      <c r="N24" s="41">
        <v>12</v>
      </c>
      <c r="O24" s="54">
        <v>10</v>
      </c>
    </row>
    <row r="25" spans="1:15" x14ac:dyDescent="0.2">
      <c r="A25" s="152"/>
      <c r="B25" s="87">
        <f>'1) Claims Notified'!B25</f>
        <v>2017</v>
      </c>
      <c r="C25" s="16">
        <v>12229086</v>
      </c>
      <c r="D25" s="8">
        <v>15767393</v>
      </c>
      <c r="E25" s="8">
        <v>29348728</v>
      </c>
      <c r="F25" s="8">
        <v>22904544</v>
      </c>
      <c r="G25" s="8">
        <v>12630689</v>
      </c>
      <c r="H25" s="37">
        <f t="shared" si="0"/>
        <v>80651354</v>
      </c>
      <c r="I25" s="8">
        <v>242549540</v>
      </c>
      <c r="J25" s="9">
        <f t="shared" si="1"/>
        <v>323200894</v>
      </c>
      <c r="K25" s="10">
        <v>328565</v>
      </c>
      <c r="L25" s="17">
        <f t="shared" si="2"/>
        <v>323529459</v>
      </c>
      <c r="N25" s="42">
        <v>12</v>
      </c>
      <c r="O25" s="55">
        <v>10</v>
      </c>
    </row>
    <row r="26" spans="1:15" x14ac:dyDescent="0.2">
      <c r="A26" s="148"/>
      <c r="B26" s="88" t="s">
        <v>6</v>
      </c>
      <c r="C26" s="18">
        <f>SUM(C6:C25)</f>
        <v>162071636</v>
      </c>
      <c r="D26" s="39">
        <f t="shared" ref="D26:L26" si="3">SUM(D6:D25)</f>
        <v>69255651</v>
      </c>
      <c r="E26" s="19">
        <f t="shared" si="3"/>
        <v>417753689</v>
      </c>
      <c r="F26" s="19">
        <f t="shared" si="3"/>
        <v>140800045</v>
      </c>
      <c r="G26" s="19">
        <f t="shared" si="3"/>
        <v>152942419</v>
      </c>
      <c r="H26" s="18">
        <f t="shared" si="3"/>
        <v>780751804</v>
      </c>
      <c r="I26" s="39">
        <f t="shared" si="3"/>
        <v>2648992573</v>
      </c>
      <c r="J26" s="19">
        <f t="shared" si="3"/>
        <v>3429744377</v>
      </c>
      <c r="K26" s="40">
        <f t="shared" si="3"/>
        <v>104223308</v>
      </c>
      <c r="L26" s="40">
        <f t="shared" si="3"/>
        <v>3533967685</v>
      </c>
    </row>
    <row r="27" spans="1:15" x14ac:dyDescent="0.2">
      <c r="A27" s="148"/>
      <c r="C27" s="20"/>
      <c r="D27" s="20"/>
      <c r="E27" s="20"/>
      <c r="F27" s="20"/>
      <c r="G27" s="20"/>
      <c r="H27" s="20"/>
      <c r="I27" s="20"/>
      <c r="J27" s="20"/>
      <c r="K27" s="20"/>
      <c r="L27" s="20"/>
    </row>
    <row r="28" spans="1:15" x14ac:dyDescent="0.2">
      <c r="A28" s="148"/>
      <c r="C28" s="89"/>
      <c r="D28" s="89"/>
      <c r="E28" s="89"/>
      <c r="F28" s="89"/>
      <c r="G28" s="89"/>
      <c r="H28" s="89"/>
      <c r="I28" s="89"/>
      <c r="J28" s="89"/>
      <c r="K28" s="89"/>
      <c r="L28" s="89"/>
    </row>
    <row r="29" spans="1:15" x14ac:dyDescent="0.2">
      <c r="B29" s="105"/>
      <c r="C29" s="106"/>
      <c r="D29" s="106"/>
      <c r="E29" s="106"/>
      <c r="F29" s="106"/>
      <c r="G29" s="106"/>
      <c r="H29" s="106"/>
      <c r="I29" s="106"/>
      <c r="J29" s="8"/>
      <c r="K29" s="106"/>
      <c r="L29" s="4"/>
    </row>
    <row r="30" spans="1:15" x14ac:dyDescent="0.2">
      <c r="B30" s="2" t="s">
        <v>12</v>
      </c>
    </row>
    <row r="31" spans="1:15" x14ac:dyDescent="0.2">
      <c r="B31" s="1" t="s">
        <v>20</v>
      </c>
    </row>
    <row r="32" spans="1:15" x14ac:dyDescent="0.2">
      <c r="B32" s="1" t="s">
        <v>14</v>
      </c>
    </row>
    <row r="33" spans="2:2" x14ac:dyDescent="0.2">
      <c r="B33" s="1" t="s">
        <v>28</v>
      </c>
    </row>
    <row r="34" spans="2:2" x14ac:dyDescent="0.2">
      <c r="B34" s="1" t="s">
        <v>21</v>
      </c>
    </row>
    <row r="35" spans="2:2"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8" width="16.7109375" style="158" customWidth="1"/>
    <col min="9" max="9" width="17.7109375" style="158" bestFit="1" customWidth="1"/>
    <col min="10" max="10" width="17.28515625" style="158" customWidth="1"/>
    <col min="11" max="11" width="16.7109375" style="158" customWidth="1"/>
    <col min="12" max="12" width="17.7109375" style="158" bestFit="1" customWidth="1"/>
    <col min="13" max="13" width="3.85546875" style="158" customWidth="1"/>
    <col min="14" max="14" width="16.7109375" style="158" customWidth="1"/>
    <col min="15" max="15" width="17.85546875" style="158" customWidth="1"/>
    <col min="16" max="16" width="9.140625" style="158" customWidth="1"/>
    <col min="17" max="16384" width="8.85546875" style="158" hidden="1"/>
  </cols>
  <sheetData>
    <row r="1" spans="1:16" s="156" customFormat="1" ht="15.75" x14ac:dyDescent="0.25">
      <c r="A1" s="49" t="s">
        <v>63</v>
      </c>
      <c r="J1" s="167"/>
      <c r="L1" s="167"/>
    </row>
    <row r="2" spans="1:16" s="6" customFormat="1" x14ac:dyDescent="0.2">
      <c r="A2" s="43"/>
      <c r="J2" s="148"/>
      <c r="L2" s="148"/>
    </row>
    <row r="3" spans="1:16" s="6" customFormat="1" x14ac:dyDescent="0.2">
      <c r="A3" s="43"/>
      <c r="J3" s="148"/>
      <c r="L3" s="148"/>
    </row>
    <row r="4" spans="1:16" s="156" customFormat="1" ht="14.25" x14ac:dyDescent="0.2">
      <c r="A4" s="6"/>
      <c r="B4" s="197" t="s">
        <v>64</v>
      </c>
      <c r="C4" s="198"/>
      <c r="D4" s="198"/>
      <c r="E4" s="198"/>
      <c r="F4" s="198"/>
      <c r="G4" s="198"/>
      <c r="H4" s="198"/>
      <c r="I4" s="198"/>
      <c r="J4" s="198"/>
      <c r="K4" s="198"/>
      <c r="L4" s="199"/>
      <c r="N4" s="6"/>
      <c r="O4" s="6"/>
      <c r="P4" s="6"/>
    </row>
    <row r="5" spans="1:16" s="156" customFormat="1" ht="57" x14ac:dyDescent="0.2">
      <c r="A5" s="148"/>
      <c r="B5" s="163" t="s">
        <v>0</v>
      </c>
      <c r="C5" s="163" t="s">
        <v>1</v>
      </c>
      <c r="D5" s="164" t="s">
        <v>31</v>
      </c>
      <c r="E5" s="164" t="s">
        <v>2</v>
      </c>
      <c r="F5" s="164" t="s">
        <v>3</v>
      </c>
      <c r="G5" s="164" t="s">
        <v>7</v>
      </c>
      <c r="H5" s="163" t="s">
        <v>5</v>
      </c>
      <c r="I5" s="164" t="s">
        <v>4</v>
      </c>
      <c r="J5" s="165" t="s">
        <v>8</v>
      </c>
      <c r="K5" s="166" t="s">
        <v>9</v>
      </c>
      <c r="L5" s="44" t="s">
        <v>6</v>
      </c>
      <c r="N5" s="52" t="s">
        <v>75</v>
      </c>
      <c r="O5" s="45" t="s">
        <v>61</v>
      </c>
      <c r="P5" s="6"/>
    </row>
    <row r="6" spans="1:16" x14ac:dyDescent="0.2">
      <c r="A6" s="148"/>
      <c r="B6" s="86">
        <f>'1) Claims Notified'!B6</f>
        <v>1998</v>
      </c>
      <c r="C6" s="16">
        <v>4386186</v>
      </c>
      <c r="D6" s="8">
        <v>849066</v>
      </c>
      <c r="E6" s="8">
        <v>13571320</v>
      </c>
      <c r="F6" s="8">
        <v>1003847</v>
      </c>
      <c r="G6" s="8">
        <v>215368</v>
      </c>
      <c r="H6" s="37">
        <f>SUM(D6:G6)</f>
        <v>15639601</v>
      </c>
      <c r="I6" s="8">
        <v>27815296</v>
      </c>
      <c r="J6" s="38">
        <f>SUM(H6:I6)</f>
        <v>43454897</v>
      </c>
      <c r="K6" s="10">
        <v>9462350</v>
      </c>
      <c r="L6" s="17">
        <f>SUM(J6:K6)</f>
        <v>52917247</v>
      </c>
      <c r="N6" s="41">
        <v>12</v>
      </c>
      <c r="O6" s="53">
        <v>2</v>
      </c>
      <c r="P6" s="6"/>
    </row>
    <row r="7" spans="1:16" x14ac:dyDescent="0.2">
      <c r="A7" s="148"/>
      <c r="B7" s="86">
        <f>'1) Claims Notified'!B7</f>
        <v>1999</v>
      </c>
      <c r="C7" s="16">
        <v>5297407</v>
      </c>
      <c r="D7" s="8">
        <v>511464</v>
      </c>
      <c r="E7" s="8">
        <v>13429960</v>
      </c>
      <c r="F7" s="8">
        <v>1207427</v>
      </c>
      <c r="G7" s="8">
        <v>346367</v>
      </c>
      <c r="H7" s="37">
        <f t="shared" ref="H7:H25" si="0">SUM(D7:G7)</f>
        <v>15495218</v>
      </c>
      <c r="I7" s="8">
        <v>32580393</v>
      </c>
      <c r="J7" s="9">
        <f t="shared" ref="J7:J25" si="1">SUM(H7:I7)</f>
        <v>48075611</v>
      </c>
      <c r="K7" s="10">
        <v>17507050</v>
      </c>
      <c r="L7" s="17">
        <f t="shared" ref="L7:L25" si="2">SUM(J7:K7)</f>
        <v>65582661</v>
      </c>
      <c r="N7" s="41">
        <v>12</v>
      </c>
      <c r="O7" s="54">
        <v>3</v>
      </c>
      <c r="P7" s="6"/>
    </row>
    <row r="8" spans="1:16" x14ac:dyDescent="0.2">
      <c r="A8" s="148"/>
      <c r="B8" s="86">
        <f>'1) Claims Notified'!B8</f>
        <v>2000</v>
      </c>
      <c r="C8" s="16">
        <v>9010188</v>
      </c>
      <c r="D8" s="8">
        <v>1060669</v>
      </c>
      <c r="E8" s="8">
        <v>15629506</v>
      </c>
      <c r="F8" s="8">
        <v>1620882</v>
      </c>
      <c r="G8" s="8">
        <v>689887</v>
      </c>
      <c r="H8" s="37">
        <f t="shared" si="0"/>
        <v>19000944</v>
      </c>
      <c r="I8" s="8">
        <v>44434048</v>
      </c>
      <c r="J8" s="9">
        <f t="shared" si="1"/>
        <v>63434992</v>
      </c>
      <c r="K8" s="10">
        <v>18190418</v>
      </c>
      <c r="L8" s="17">
        <f t="shared" si="2"/>
        <v>81625410</v>
      </c>
      <c r="N8" s="41">
        <v>12</v>
      </c>
      <c r="O8" s="54">
        <v>3</v>
      </c>
      <c r="P8" s="6"/>
    </row>
    <row r="9" spans="1:16" x14ac:dyDescent="0.2">
      <c r="A9" s="148"/>
      <c r="B9" s="86">
        <f>'1) Claims Notified'!B9</f>
        <v>2001</v>
      </c>
      <c r="C9" s="16">
        <v>12295040</v>
      </c>
      <c r="D9" s="8">
        <v>1014601</v>
      </c>
      <c r="E9" s="8">
        <v>17248963</v>
      </c>
      <c r="F9" s="8">
        <v>1715203</v>
      </c>
      <c r="G9" s="8">
        <v>1754708</v>
      </c>
      <c r="H9" s="37">
        <f t="shared" si="0"/>
        <v>21733475</v>
      </c>
      <c r="I9" s="8">
        <v>51274666</v>
      </c>
      <c r="J9" s="9">
        <f t="shared" si="1"/>
        <v>73008141</v>
      </c>
      <c r="K9" s="10">
        <v>11944196</v>
      </c>
      <c r="L9" s="17">
        <f t="shared" si="2"/>
        <v>84952337</v>
      </c>
      <c r="N9" s="41">
        <v>12</v>
      </c>
      <c r="O9" s="54">
        <v>3</v>
      </c>
      <c r="P9" s="6"/>
    </row>
    <row r="10" spans="1:16" x14ac:dyDescent="0.2">
      <c r="A10" s="148"/>
      <c r="B10" s="86">
        <f>'1) Claims Notified'!B10</f>
        <v>2002</v>
      </c>
      <c r="C10" s="16">
        <v>14837482</v>
      </c>
      <c r="D10" s="8">
        <v>1101542</v>
      </c>
      <c r="E10" s="8">
        <v>18176374</v>
      </c>
      <c r="F10" s="8">
        <v>2036039</v>
      </c>
      <c r="G10" s="8">
        <v>1626476</v>
      </c>
      <c r="H10" s="37">
        <f t="shared" si="0"/>
        <v>22940431</v>
      </c>
      <c r="I10" s="8">
        <v>48653511</v>
      </c>
      <c r="J10" s="9">
        <f t="shared" si="1"/>
        <v>71593942</v>
      </c>
      <c r="K10" s="10">
        <v>11703171</v>
      </c>
      <c r="L10" s="17">
        <f t="shared" si="2"/>
        <v>83297113</v>
      </c>
      <c r="N10" s="41">
        <v>12</v>
      </c>
      <c r="O10" s="54">
        <v>3</v>
      </c>
      <c r="P10" s="6"/>
    </row>
    <row r="11" spans="1:16" x14ac:dyDescent="0.2">
      <c r="A11" s="148"/>
      <c r="B11" s="86">
        <f>'1) Claims Notified'!B11</f>
        <v>2003</v>
      </c>
      <c r="C11" s="16">
        <v>25235397</v>
      </c>
      <c r="D11" s="8">
        <v>1293028</v>
      </c>
      <c r="E11" s="8">
        <v>22873759</v>
      </c>
      <c r="F11" s="8">
        <v>3340120</v>
      </c>
      <c r="G11" s="8">
        <v>4472068</v>
      </c>
      <c r="H11" s="37">
        <f t="shared" si="0"/>
        <v>31978975</v>
      </c>
      <c r="I11" s="8">
        <v>74134822</v>
      </c>
      <c r="J11" s="9">
        <f t="shared" si="1"/>
        <v>106113797</v>
      </c>
      <c r="K11" s="10">
        <v>3917721</v>
      </c>
      <c r="L11" s="17">
        <f t="shared" si="2"/>
        <v>110031518</v>
      </c>
      <c r="N11" s="41">
        <v>12</v>
      </c>
      <c r="O11" s="54">
        <v>3</v>
      </c>
      <c r="P11" s="6"/>
    </row>
    <row r="12" spans="1:16" x14ac:dyDescent="0.2">
      <c r="A12" s="148"/>
      <c r="B12" s="86">
        <f>'1) Claims Notified'!B12</f>
        <v>2004</v>
      </c>
      <c r="C12" s="16">
        <v>20491467</v>
      </c>
      <c r="D12" s="8">
        <v>1258022</v>
      </c>
      <c r="E12" s="8">
        <v>23489193</v>
      </c>
      <c r="F12" s="8">
        <v>4522126</v>
      </c>
      <c r="G12" s="8">
        <v>5777747</v>
      </c>
      <c r="H12" s="37">
        <f t="shared" si="0"/>
        <v>35047088</v>
      </c>
      <c r="I12" s="8">
        <v>71667877</v>
      </c>
      <c r="J12" s="9">
        <f t="shared" si="1"/>
        <v>106714965</v>
      </c>
      <c r="K12" s="10">
        <v>1963780</v>
      </c>
      <c r="L12" s="17">
        <f t="shared" si="2"/>
        <v>108678745</v>
      </c>
      <c r="N12" s="41">
        <v>12</v>
      </c>
      <c r="O12" s="54">
        <v>6</v>
      </c>
      <c r="P12" s="6"/>
    </row>
    <row r="13" spans="1:16" x14ac:dyDescent="0.2">
      <c r="A13" s="148"/>
      <c r="B13" s="86">
        <f>'1) Claims Notified'!B13</f>
        <v>2005</v>
      </c>
      <c r="C13" s="16">
        <v>9462117</v>
      </c>
      <c r="D13" s="8">
        <v>490756</v>
      </c>
      <c r="E13" s="8">
        <v>25828548</v>
      </c>
      <c r="F13" s="8">
        <v>3809843</v>
      </c>
      <c r="G13" s="8">
        <v>5752146</v>
      </c>
      <c r="H13" s="37">
        <f t="shared" si="0"/>
        <v>35881293</v>
      </c>
      <c r="I13" s="8">
        <v>80032569</v>
      </c>
      <c r="J13" s="9">
        <f t="shared" si="1"/>
        <v>115913862</v>
      </c>
      <c r="K13" s="10">
        <v>2221035</v>
      </c>
      <c r="L13" s="17">
        <f t="shared" si="2"/>
        <v>118134897</v>
      </c>
      <c r="N13" s="41">
        <v>12</v>
      </c>
      <c r="O13" s="54">
        <v>6</v>
      </c>
      <c r="P13" s="6"/>
    </row>
    <row r="14" spans="1:16" x14ac:dyDescent="0.2">
      <c r="A14" s="148"/>
      <c r="B14" s="86">
        <f>'1) Claims Notified'!B14</f>
        <v>2006</v>
      </c>
      <c r="C14" s="16">
        <v>4861499</v>
      </c>
      <c r="D14" s="8">
        <v>374581</v>
      </c>
      <c r="E14" s="8">
        <v>27403160</v>
      </c>
      <c r="F14" s="8">
        <v>6985919</v>
      </c>
      <c r="G14" s="8">
        <v>8875714</v>
      </c>
      <c r="H14" s="37">
        <f t="shared" si="0"/>
        <v>43639374</v>
      </c>
      <c r="I14" s="8">
        <v>112669000</v>
      </c>
      <c r="J14" s="9">
        <f t="shared" si="1"/>
        <v>156308374</v>
      </c>
      <c r="K14" s="10">
        <v>1541895</v>
      </c>
      <c r="L14" s="17">
        <f t="shared" si="2"/>
        <v>157850269</v>
      </c>
      <c r="N14" s="41">
        <v>12</v>
      </c>
      <c r="O14" s="54">
        <v>6</v>
      </c>
      <c r="P14" s="6"/>
    </row>
    <row r="15" spans="1:16" x14ac:dyDescent="0.2">
      <c r="A15" s="148"/>
      <c r="B15" s="86">
        <f>'1) Claims Notified'!B15</f>
        <v>2007</v>
      </c>
      <c r="C15" s="16">
        <v>1099268</v>
      </c>
      <c r="D15" s="8">
        <v>41207</v>
      </c>
      <c r="E15" s="8">
        <v>16773969</v>
      </c>
      <c r="F15" s="8">
        <v>6694022</v>
      </c>
      <c r="G15" s="8">
        <v>7474908</v>
      </c>
      <c r="H15" s="37">
        <f t="shared" si="0"/>
        <v>30984106</v>
      </c>
      <c r="I15" s="8">
        <v>127933744</v>
      </c>
      <c r="J15" s="9">
        <f t="shared" si="1"/>
        <v>158917850</v>
      </c>
      <c r="K15" s="10">
        <v>2057742</v>
      </c>
      <c r="L15" s="17">
        <f t="shared" si="2"/>
        <v>160975592</v>
      </c>
      <c r="N15" s="41">
        <v>12</v>
      </c>
      <c r="O15" s="54">
        <v>6</v>
      </c>
      <c r="P15" s="6"/>
    </row>
    <row r="16" spans="1:16" x14ac:dyDescent="0.2">
      <c r="A16" s="148"/>
      <c r="B16" s="86">
        <f>'1) Claims Notified'!B16</f>
        <v>2008</v>
      </c>
      <c r="C16" s="16">
        <v>1819181</v>
      </c>
      <c r="D16" s="8">
        <v>80539</v>
      </c>
      <c r="E16" s="8">
        <v>18386108</v>
      </c>
      <c r="F16" s="8">
        <v>5939852</v>
      </c>
      <c r="G16" s="8">
        <v>8197912</v>
      </c>
      <c r="H16" s="37">
        <f t="shared" si="0"/>
        <v>32604411</v>
      </c>
      <c r="I16" s="8">
        <v>155609582</v>
      </c>
      <c r="J16" s="9">
        <f t="shared" si="1"/>
        <v>188213993</v>
      </c>
      <c r="K16" s="10">
        <v>1626226</v>
      </c>
      <c r="L16" s="17">
        <f t="shared" si="2"/>
        <v>189840219</v>
      </c>
      <c r="N16" s="41">
        <v>12</v>
      </c>
      <c r="O16" s="54">
        <v>6</v>
      </c>
      <c r="P16" s="6"/>
    </row>
    <row r="17" spans="1:16" x14ac:dyDescent="0.2">
      <c r="A17" s="148"/>
      <c r="B17" s="86">
        <f>'1) Claims Notified'!B17</f>
        <v>2009</v>
      </c>
      <c r="C17" s="16">
        <v>1619945</v>
      </c>
      <c r="D17" s="8">
        <v>275447</v>
      </c>
      <c r="E17" s="8">
        <v>17129188</v>
      </c>
      <c r="F17" s="8">
        <v>7500194</v>
      </c>
      <c r="G17" s="8">
        <v>9334999</v>
      </c>
      <c r="H17" s="37">
        <f t="shared" si="0"/>
        <v>34239828</v>
      </c>
      <c r="I17" s="8">
        <v>156702394</v>
      </c>
      <c r="J17" s="9">
        <f t="shared" si="1"/>
        <v>190942222</v>
      </c>
      <c r="K17" s="10">
        <v>2229425</v>
      </c>
      <c r="L17" s="17">
        <f t="shared" si="2"/>
        <v>193171647</v>
      </c>
      <c r="N17" s="41">
        <v>12</v>
      </c>
      <c r="O17" s="54">
        <v>6</v>
      </c>
      <c r="P17" s="6"/>
    </row>
    <row r="18" spans="1:16" x14ac:dyDescent="0.2">
      <c r="A18" s="152"/>
      <c r="B18" s="86">
        <f>'1) Claims Notified'!B18</f>
        <v>2010</v>
      </c>
      <c r="C18" s="16">
        <v>1309643</v>
      </c>
      <c r="D18" s="8">
        <v>1561969</v>
      </c>
      <c r="E18" s="8">
        <v>18556937</v>
      </c>
      <c r="F18" s="8">
        <v>8694382</v>
      </c>
      <c r="G18" s="8">
        <v>8212476</v>
      </c>
      <c r="H18" s="37">
        <f t="shared" si="0"/>
        <v>37025764</v>
      </c>
      <c r="I18" s="8">
        <v>168614180</v>
      </c>
      <c r="J18" s="9">
        <f t="shared" si="1"/>
        <v>205639944</v>
      </c>
      <c r="K18" s="10">
        <v>1134074</v>
      </c>
      <c r="L18" s="17">
        <f t="shared" si="2"/>
        <v>206774018</v>
      </c>
      <c r="N18" s="41">
        <v>12</v>
      </c>
      <c r="O18" s="54">
        <v>6</v>
      </c>
      <c r="P18" s="6"/>
    </row>
    <row r="19" spans="1:16" x14ac:dyDescent="0.2">
      <c r="A19" s="152"/>
      <c r="B19" s="86">
        <f>'1) Claims Notified'!B19</f>
        <v>2011</v>
      </c>
      <c r="C19" s="16">
        <v>1985648</v>
      </c>
      <c r="D19" s="8">
        <v>2295101</v>
      </c>
      <c r="E19" s="8">
        <v>20262616</v>
      </c>
      <c r="F19" s="8">
        <v>9719360</v>
      </c>
      <c r="G19" s="8">
        <v>11283457</v>
      </c>
      <c r="H19" s="37">
        <f t="shared" si="0"/>
        <v>43560534</v>
      </c>
      <c r="I19" s="8">
        <v>179281314</v>
      </c>
      <c r="J19" s="9">
        <f t="shared" si="1"/>
        <v>222841848</v>
      </c>
      <c r="K19" s="10">
        <v>186991</v>
      </c>
      <c r="L19" s="17">
        <f t="shared" si="2"/>
        <v>223028839</v>
      </c>
      <c r="N19" s="41">
        <v>12</v>
      </c>
      <c r="O19" s="54">
        <v>6</v>
      </c>
      <c r="P19" s="6"/>
    </row>
    <row r="20" spans="1:16" x14ac:dyDescent="0.2">
      <c r="A20" s="152"/>
      <c r="B20" s="86">
        <f>'1) Claims Notified'!B20</f>
        <v>2012</v>
      </c>
      <c r="C20" s="16">
        <v>4582678</v>
      </c>
      <c r="D20" s="8">
        <v>5403712</v>
      </c>
      <c r="E20" s="8">
        <v>18022638</v>
      </c>
      <c r="F20" s="8">
        <v>9263767</v>
      </c>
      <c r="G20" s="8">
        <v>12608541</v>
      </c>
      <c r="H20" s="37">
        <f t="shared" si="0"/>
        <v>45298658</v>
      </c>
      <c r="I20" s="8">
        <v>172444875</v>
      </c>
      <c r="J20" s="9">
        <f t="shared" si="1"/>
        <v>217743533</v>
      </c>
      <c r="K20" s="10">
        <v>260354</v>
      </c>
      <c r="L20" s="17">
        <f t="shared" si="2"/>
        <v>218003887</v>
      </c>
      <c r="N20" s="41">
        <v>12</v>
      </c>
      <c r="O20" s="54">
        <v>6</v>
      </c>
      <c r="P20" s="6"/>
    </row>
    <row r="21" spans="1:16" x14ac:dyDescent="0.2">
      <c r="A21" s="152"/>
      <c r="B21" s="86">
        <f>'1) Claims Notified'!B21</f>
        <v>2013</v>
      </c>
      <c r="C21" s="16">
        <v>4742505</v>
      </c>
      <c r="D21" s="8">
        <v>5547549</v>
      </c>
      <c r="E21" s="8">
        <v>15431193</v>
      </c>
      <c r="F21" s="8">
        <v>6434363</v>
      </c>
      <c r="G21" s="8">
        <v>10532907</v>
      </c>
      <c r="H21" s="37">
        <f t="shared" si="0"/>
        <v>37946012</v>
      </c>
      <c r="I21" s="8">
        <v>157433789</v>
      </c>
      <c r="J21" s="9">
        <f t="shared" si="1"/>
        <v>195379801</v>
      </c>
      <c r="K21" s="10">
        <v>220491</v>
      </c>
      <c r="L21" s="17">
        <f t="shared" si="2"/>
        <v>195600292</v>
      </c>
      <c r="N21" s="41">
        <v>12</v>
      </c>
      <c r="O21" s="54">
        <v>6</v>
      </c>
      <c r="P21" s="6"/>
    </row>
    <row r="22" spans="1:16" x14ac:dyDescent="0.2">
      <c r="A22" s="152"/>
      <c r="B22" s="86">
        <f>'1) Claims Notified'!B22</f>
        <v>2014</v>
      </c>
      <c r="C22" s="16">
        <v>4280769</v>
      </c>
      <c r="D22" s="8">
        <v>5207820</v>
      </c>
      <c r="E22" s="8">
        <v>11293348</v>
      </c>
      <c r="F22" s="8">
        <v>6363998</v>
      </c>
      <c r="G22" s="8">
        <v>6501216</v>
      </c>
      <c r="H22" s="37">
        <f t="shared" si="0"/>
        <v>29366382</v>
      </c>
      <c r="I22" s="8">
        <v>126074269</v>
      </c>
      <c r="J22" s="9">
        <f t="shared" si="1"/>
        <v>155440651</v>
      </c>
      <c r="K22" s="10">
        <v>505976</v>
      </c>
      <c r="L22" s="17">
        <f t="shared" si="2"/>
        <v>155946627</v>
      </c>
      <c r="N22" s="41">
        <v>12</v>
      </c>
      <c r="O22" s="54">
        <v>6</v>
      </c>
      <c r="P22" s="6"/>
    </row>
    <row r="23" spans="1:16" x14ac:dyDescent="0.2">
      <c r="A23" s="152"/>
      <c r="B23" s="86">
        <f>'1) Claims Notified'!B23</f>
        <v>2015</v>
      </c>
      <c r="C23" s="16">
        <v>2996009</v>
      </c>
      <c r="D23" s="8">
        <v>3548848</v>
      </c>
      <c r="E23" s="8">
        <v>7252144</v>
      </c>
      <c r="F23" s="8">
        <v>2968405</v>
      </c>
      <c r="G23" s="8">
        <v>3758754</v>
      </c>
      <c r="H23" s="37">
        <f t="shared" si="0"/>
        <v>17528151</v>
      </c>
      <c r="I23" s="8">
        <v>93747262</v>
      </c>
      <c r="J23" s="9">
        <f t="shared" si="1"/>
        <v>111275413</v>
      </c>
      <c r="K23" s="10">
        <v>8558</v>
      </c>
      <c r="L23" s="17">
        <f t="shared" si="2"/>
        <v>111283971</v>
      </c>
      <c r="N23" s="41">
        <v>12</v>
      </c>
      <c r="O23" s="54">
        <v>6</v>
      </c>
      <c r="P23" s="6"/>
    </row>
    <row r="24" spans="1:16" x14ac:dyDescent="0.2">
      <c r="A24" s="152"/>
      <c r="B24" s="86">
        <f>'1) Claims Notified'!B24</f>
        <v>2016</v>
      </c>
      <c r="C24" s="16">
        <v>998714</v>
      </c>
      <c r="D24" s="8">
        <v>1506237</v>
      </c>
      <c r="E24" s="8">
        <v>2024245</v>
      </c>
      <c r="F24" s="8">
        <v>1921276</v>
      </c>
      <c r="G24" s="8">
        <v>1351423</v>
      </c>
      <c r="H24" s="37">
        <f t="shared" si="0"/>
        <v>6803181</v>
      </c>
      <c r="I24" s="8">
        <v>37892934</v>
      </c>
      <c r="J24" s="9">
        <f t="shared" si="1"/>
        <v>44696115</v>
      </c>
      <c r="K24" s="10">
        <v>420908</v>
      </c>
      <c r="L24" s="17">
        <f t="shared" si="2"/>
        <v>45117023</v>
      </c>
      <c r="N24" s="41">
        <v>12</v>
      </c>
      <c r="O24" s="54">
        <v>6</v>
      </c>
      <c r="P24" s="6"/>
    </row>
    <row r="25" spans="1:16" x14ac:dyDescent="0.2">
      <c r="A25" s="152"/>
      <c r="B25" s="87">
        <f>'1) Claims Notified'!B25</f>
        <v>2017</v>
      </c>
      <c r="C25" s="16">
        <v>48083</v>
      </c>
      <c r="D25" s="8">
        <v>155116</v>
      </c>
      <c r="E25" s="8">
        <v>453063</v>
      </c>
      <c r="F25" s="8">
        <v>124537</v>
      </c>
      <c r="G25" s="8">
        <v>168021</v>
      </c>
      <c r="H25" s="37">
        <f t="shared" si="0"/>
        <v>900737</v>
      </c>
      <c r="I25" s="8">
        <v>5178063</v>
      </c>
      <c r="J25" s="9">
        <f t="shared" si="1"/>
        <v>6078800</v>
      </c>
      <c r="K25" s="10">
        <v>10887</v>
      </c>
      <c r="L25" s="17">
        <f t="shared" si="2"/>
        <v>6089687</v>
      </c>
      <c r="N25" s="42">
        <v>12</v>
      </c>
      <c r="O25" s="55">
        <v>6</v>
      </c>
      <c r="P25" s="6"/>
    </row>
    <row r="26" spans="1:16" x14ac:dyDescent="0.2">
      <c r="A26" s="148"/>
      <c r="B26" s="168" t="s">
        <v>6</v>
      </c>
      <c r="C26" s="18">
        <f>SUM(C6:C25)</f>
        <v>131359226</v>
      </c>
      <c r="D26" s="39">
        <f t="shared" ref="D26:L26" si="3">SUM(D6:D25)</f>
        <v>33577274</v>
      </c>
      <c r="E26" s="19">
        <f t="shared" si="3"/>
        <v>323236232</v>
      </c>
      <c r="F26" s="19">
        <f t="shared" si="3"/>
        <v>91865562</v>
      </c>
      <c r="G26" s="19">
        <f t="shared" si="3"/>
        <v>108935095</v>
      </c>
      <c r="H26" s="18">
        <f t="shared" si="3"/>
        <v>557614163</v>
      </c>
      <c r="I26" s="39">
        <f t="shared" si="3"/>
        <v>1924174588</v>
      </c>
      <c r="J26" s="19">
        <f t="shared" si="3"/>
        <v>2481788751</v>
      </c>
      <c r="K26" s="40">
        <f t="shared" si="3"/>
        <v>87113248</v>
      </c>
      <c r="L26" s="40">
        <f t="shared" si="3"/>
        <v>2568901999</v>
      </c>
      <c r="N26" s="6"/>
      <c r="O26" s="6"/>
      <c r="P26" s="6"/>
    </row>
    <row r="27" spans="1:16" x14ac:dyDescent="0.2">
      <c r="A27" s="148"/>
      <c r="N27" s="6"/>
      <c r="O27" s="6"/>
      <c r="P27" s="6"/>
    </row>
    <row r="28" spans="1:16" x14ac:dyDescent="0.2">
      <c r="A28" s="148"/>
    </row>
    <row r="29" spans="1:16" x14ac:dyDescent="0.2"/>
    <row r="30" spans="1:16" x14ac:dyDescent="0.2">
      <c r="B30" s="46" t="s">
        <v>12</v>
      </c>
      <c r="J30" s="169"/>
      <c r="L30" s="169"/>
    </row>
    <row r="31" spans="1:16" x14ac:dyDescent="0.2">
      <c r="B31" s="47" t="s">
        <v>65</v>
      </c>
      <c r="J31" s="169"/>
      <c r="L31" s="169"/>
    </row>
    <row r="32" spans="1:16" x14ac:dyDescent="0.2">
      <c r="B32" s="47" t="s">
        <v>14</v>
      </c>
      <c r="J32" s="169"/>
      <c r="L32" s="169"/>
    </row>
    <row r="33" spans="2:12" x14ac:dyDescent="0.2">
      <c r="B33" s="47" t="s">
        <v>28</v>
      </c>
      <c r="J33" s="170"/>
      <c r="L33" s="169"/>
    </row>
    <row r="34" spans="2:12" x14ac:dyDescent="0.2">
      <c r="B34" s="47" t="s">
        <v>21</v>
      </c>
    </row>
    <row r="35" spans="2:12" x14ac:dyDescent="0.2"/>
    <row r="36" spans="2:12" hidden="1" x14ac:dyDescent="0.2"/>
    <row r="37" spans="2:12" hidden="1" x14ac:dyDescent="0.2"/>
    <row r="38" spans="2:12" hidden="1" x14ac:dyDescent="0.2"/>
    <row r="39" spans="2:12" hidden="1" x14ac:dyDescent="0.2"/>
    <row r="40" spans="2:12" hidden="1" x14ac:dyDescent="0.2"/>
    <row r="41" spans="2:12" hidden="1" x14ac:dyDescent="0.2"/>
    <row r="42" spans="2:12" hidden="1" x14ac:dyDescent="0.2"/>
    <row r="43" spans="2:12" hidden="1" x14ac:dyDescent="0.2"/>
    <row r="44" spans="2:12" hidden="1" x14ac:dyDescent="0.2"/>
    <row r="45" spans="2:12" hidden="1" x14ac:dyDescent="0.2"/>
    <row r="46" spans="2:12" hidden="1" x14ac:dyDescent="0.2"/>
    <row r="47" spans="2:12" hidden="1" x14ac:dyDescent="0.2"/>
    <row r="48" spans="2: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Disclaimer</vt:lpstr>
      <vt:lpstr>Data for Website</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MARKET_SHARE</vt:lpstr>
      <vt:lpstr>'1) Claims Notified'!Print_Area</vt:lpstr>
      <vt:lpstr>'10) Mesothelioma info (NY)'!Print_Area</vt:lpstr>
      <vt:lpstr>'2) Nil Settled (NY)'!Print_Area</vt:lpstr>
      <vt:lpstr>'3) Nil Settled (SY)'!Print_Area</vt:lpstr>
      <vt:lpstr>'4) Settled At Cost (NY)'!Print_Area</vt:lpstr>
      <vt:lpstr>'5) Settled At Cost (SY)'!Print_Area</vt:lpstr>
      <vt:lpstr>'6) Incurred (NY)'!Print_Area</vt:lpstr>
      <vt:lpstr>'8) Paid on Settled (SY)'!Print_Area</vt:lpstr>
      <vt:lpstr>'9) Average Age (NY)'!Print_Area</vt:lpstr>
    </vt:vector>
  </TitlesOfParts>
  <Company>Norwich Union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Taylor</dc:creator>
  <cp:lastModifiedBy>Emma Thomas</cp:lastModifiedBy>
  <cp:lastPrinted>2016-08-01T16:06:40Z</cp:lastPrinted>
  <dcterms:created xsi:type="dcterms:W3CDTF">2007-05-24T11:51:49Z</dcterms:created>
  <dcterms:modified xsi:type="dcterms:W3CDTF">2018-08-02T13:52:38Z</dcterms:modified>
</cp:coreProperties>
</file>