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4725" windowWidth="24030" windowHeight="4785" tabRatio="913"/>
  </bookViews>
  <sheets>
    <sheet name="Disclaimer" sheetId="24" r:id="rId1"/>
    <sheet name="Data summaries" sheetId="23" r:id="rId2"/>
    <sheet name="1) Claims Notified" sheetId="1" r:id="rId3"/>
    <sheet name="2) Nil Settled (NY)" sheetId="3" r:id="rId4"/>
    <sheet name="3) Nil Settled (SY)" sheetId="20" r:id="rId5"/>
    <sheet name="4) Settled At Cost (NY)" sheetId="4" r:id="rId6"/>
    <sheet name="5) Settled At Cost (SY)" sheetId="5" r:id="rId7"/>
    <sheet name="6) Incurred (NY)" sheetId="9" r:id="rId8"/>
    <sheet name="7) Paid (SY)" sheetId="19" r:id="rId9"/>
    <sheet name="8) Average Age (NY)" sheetId="11" r:id="rId10"/>
    <sheet name="Mesothelioma status" sheetId="26" r:id="rId11"/>
    <sheet name="Lung Cancer status" sheetId="30" r:id="rId12"/>
    <sheet name="Asbestosis status" sheetId="27" r:id="rId13"/>
    <sheet name="Pleural Thickening status" sheetId="31" r:id="rId14"/>
  </sheets>
  <definedNames>
    <definedName name="MARKET_SHARE">'1) Claims Notified'!$AE$2</definedName>
    <definedName name="_xlnm.Print_Area" localSheetId="2">'1) Claims Notified'!$B$2:$N$34</definedName>
    <definedName name="_xlnm.Print_Area" localSheetId="3">'2) Nil Settled (NY)'!$B$2:$N$34</definedName>
    <definedName name="_xlnm.Print_Area" localSheetId="4">'3) Nil Settled (SY)'!$B$2:$N$34</definedName>
    <definedName name="_xlnm.Print_Area" localSheetId="5">'4) Settled At Cost (NY)'!$B$2:$N$34</definedName>
    <definedName name="_xlnm.Print_Area" localSheetId="6">'5) Settled At Cost (SY)'!$B$2:$N$34</definedName>
    <definedName name="_xlnm.Print_Area" localSheetId="7">'6) Incurred (NY)'!$B$2:$N$35</definedName>
    <definedName name="_xlnm.Print_Area" localSheetId="8">'7) Paid (SY)'!$B$2:$N$35</definedName>
    <definedName name="_xlnm.Print_Area" localSheetId="9">'8) Average Age (NY)'!$B$2:$N$32</definedName>
  </definedNames>
  <calcPr calcId="145621" calcMode="manual"/>
</workbook>
</file>

<file path=xl/calcChain.xml><?xml version="1.0" encoding="utf-8"?>
<calcChain xmlns="http://schemas.openxmlformats.org/spreadsheetml/2006/main">
  <c r="AD41" i="23" l="1"/>
  <c r="AI31" i="23"/>
  <c r="AJ31" i="23"/>
  <c r="AK31" i="23"/>
  <c r="AL31" i="23"/>
  <c r="AM31" i="23"/>
  <c r="AI32" i="23"/>
  <c r="AJ32" i="23"/>
  <c r="AK32" i="23"/>
  <c r="AL32" i="23"/>
  <c r="AM32" i="23"/>
  <c r="AI33" i="23"/>
  <c r="AJ33" i="23"/>
  <c r="AK33" i="23"/>
  <c r="AL33" i="23"/>
  <c r="AM33" i="23"/>
  <c r="AI34" i="23"/>
  <c r="AJ34" i="23"/>
  <c r="AK34" i="23"/>
  <c r="AL34" i="23"/>
  <c r="AM34" i="23"/>
  <c r="AI35" i="23"/>
  <c r="AJ35" i="23"/>
  <c r="AK35" i="23"/>
  <c r="AL35" i="23"/>
  <c r="AM35" i="23"/>
  <c r="AI36" i="23"/>
  <c r="AJ36" i="23"/>
  <c r="AK36" i="23"/>
  <c r="AL36" i="23"/>
  <c r="AM36" i="23"/>
  <c r="AI37" i="23"/>
  <c r="AJ37" i="23"/>
  <c r="AK37" i="23"/>
  <c r="AL37" i="23"/>
  <c r="AM37" i="23"/>
  <c r="AI38" i="23"/>
  <c r="AJ38" i="23"/>
  <c r="AK38" i="23"/>
  <c r="AL38" i="23"/>
  <c r="AM38" i="23"/>
  <c r="AI39" i="23"/>
  <c r="AJ39" i="23"/>
  <c r="AK39" i="23"/>
  <c r="AL39" i="23"/>
  <c r="AM39" i="23"/>
  <c r="AI40" i="23"/>
  <c r="AJ40" i="23"/>
  <c r="AK40" i="23"/>
  <c r="AL40" i="23"/>
  <c r="AM40" i="23"/>
  <c r="AI41" i="23"/>
  <c r="AJ41" i="23"/>
  <c r="AK41" i="23"/>
  <c r="AL41" i="23"/>
  <c r="AM41" i="23"/>
  <c r="AI42" i="23"/>
  <c r="AJ42" i="23"/>
  <c r="AK42" i="23"/>
  <c r="AL42" i="23"/>
  <c r="AM42" i="23"/>
  <c r="AI43" i="23"/>
  <c r="AJ43" i="23"/>
  <c r="AK43" i="23"/>
  <c r="AL43" i="23"/>
  <c r="AM43" i="23"/>
  <c r="AI44" i="23"/>
  <c r="AJ44" i="23"/>
  <c r="AK44" i="23"/>
  <c r="AL44" i="23"/>
  <c r="AM44" i="23"/>
  <c r="AI45" i="23"/>
  <c r="AJ45" i="23"/>
  <c r="AK45" i="23"/>
  <c r="AL45" i="23"/>
  <c r="AM45" i="23"/>
  <c r="AI46" i="23"/>
  <c r="AJ46" i="23"/>
  <c r="AK46" i="23"/>
  <c r="AL46" i="23"/>
  <c r="AM46" i="23"/>
  <c r="AI47" i="23"/>
  <c r="AJ47" i="23"/>
  <c r="AK47" i="23"/>
  <c r="AL47" i="23"/>
  <c r="AM47" i="23"/>
  <c r="AI48" i="23"/>
  <c r="AJ48" i="23"/>
  <c r="AK48" i="23"/>
  <c r="AL48" i="23"/>
  <c r="AM48" i="23"/>
  <c r="AI49" i="23"/>
  <c r="AJ49" i="23"/>
  <c r="AK49" i="23"/>
  <c r="AL49" i="23"/>
  <c r="AM49" i="23"/>
  <c r="AJ30" i="23"/>
  <c r="AK30" i="23"/>
  <c r="AL30" i="23"/>
  <c r="AM30" i="23"/>
  <c r="AI30" i="23"/>
  <c r="AH31" i="23"/>
  <c r="AH32" i="23" s="1"/>
  <c r="AH33" i="23" s="1"/>
  <c r="AH34" i="23" s="1"/>
  <c r="AH35" i="23" s="1"/>
  <c r="AH36" i="23" s="1"/>
  <c r="AH37" i="23" s="1"/>
  <c r="AH38" i="23" s="1"/>
  <c r="AH39" i="23" s="1"/>
  <c r="AH40" i="23" s="1"/>
  <c r="AH41" i="23" s="1"/>
  <c r="AH42" i="23" s="1"/>
  <c r="AH43" i="23" s="1"/>
  <c r="AH44" i="23" s="1"/>
  <c r="AH45" i="23" s="1"/>
  <c r="AH46" i="23" s="1"/>
  <c r="AH47" i="23" s="1"/>
  <c r="AH48" i="23" s="1"/>
  <c r="AH49" i="23" s="1"/>
  <c r="AH30" i="23"/>
  <c r="AA31" i="23"/>
  <c r="AB31" i="23"/>
  <c r="AC31" i="23"/>
  <c r="AD31" i="23"/>
  <c r="AE31" i="23"/>
  <c r="AA32" i="23"/>
  <c r="AB32" i="23"/>
  <c r="AC32" i="23"/>
  <c r="AD32" i="23"/>
  <c r="AE32" i="23"/>
  <c r="AA33" i="23"/>
  <c r="AB33" i="23"/>
  <c r="AC33" i="23"/>
  <c r="AD33" i="23"/>
  <c r="AE33" i="23"/>
  <c r="AA34" i="23"/>
  <c r="AB34" i="23"/>
  <c r="AC34" i="23"/>
  <c r="AD34" i="23"/>
  <c r="AE34" i="23"/>
  <c r="AA35" i="23"/>
  <c r="AB35" i="23"/>
  <c r="AC35" i="23"/>
  <c r="AD35" i="23"/>
  <c r="AE35" i="23"/>
  <c r="AA36" i="23"/>
  <c r="AB36" i="23"/>
  <c r="AC36" i="23"/>
  <c r="AD36" i="23"/>
  <c r="AE36" i="23"/>
  <c r="AA37" i="23"/>
  <c r="AB37" i="23"/>
  <c r="AC37" i="23"/>
  <c r="AD37" i="23"/>
  <c r="AE37" i="23"/>
  <c r="AA38" i="23"/>
  <c r="AB38" i="23"/>
  <c r="AC38" i="23"/>
  <c r="AD38" i="23"/>
  <c r="AE38" i="23"/>
  <c r="AA39" i="23"/>
  <c r="AB39" i="23"/>
  <c r="AC39" i="23"/>
  <c r="AD39" i="23"/>
  <c r="AE39" i="23"/>
  <c r="AA40" i="23"/>
  <c r="AB40" i="23"/>
  <c r="AC40" i="23"/>
  <c r="AD40" i="23"/>
  <c r="AE40" i="23"/>
  <c r="AA41" i="23"/>
  <c r="AB41" i="23"/>
  <c r="AC41" i="23"/>
  <c r="AE41" i="23"/>
  <c r="AA42" i="23"/>
  <c r="AB42" i="23"/>
  <c r="AC42" i="23"/>
  <c r="AD42" i="23"/>
  <c r="AE42" i="23"/>
  <c r="AA43" i="23"/>
  <c r="AB43" i="23"/>
  <c r="AC43" i="23"/>
  <c r="AD43" i="23"/>
  <c r="AE43" i="23"/>
  <c r="AA44" i="23"/>
  <c r="AB44" i="23"/>
  <c r="AC44" i="23"/>
  <c r="AD44" i="23"/>
  <c r="AE44" i="23"/>
  <c r="AA45" i="23"/>
  <c r="AB45" i="23"/>
  <c r="AC45" i="23"/>
  <c r="AD45" i="23"/>
  <c r="AE45" i="23"/>
  <c r="AA46" i="23"/>
  <c r="AB46" i="23"/>
  <c r="AC46" i="23"/>
  <c r="AD46" i="23"/>
  <c r="AE46" i="23"/>
  <c r="AA47" i="23"/>
  <c r="AB47" i="23"/>
  <c r="AC47" i="23"/>
  <c r="AD47" i="23"/>
  <c r="AE47" i="23"/>
  <c r="AA48" i="23"/>
  <c r="AB48" i="23"/>
  <c r="AC48" i="23"/>
  <c r="AD48" i="23"/>
  <c r="AE48" i="23"/>
  <c r="AA49" i="23"/>
  <c r="AB49" i="23"/>
  <c r="AC49" i="23"/>
  <c r="AD49" i="23"/>
  <c r="AE49" i="23"/>
  <c r="AE30" i="23"/>
  <c r="AB30" i="23"/>
  <c r="AC30" i="23"/>
  <c r="AD30" i="23"/>
  <c r="AA30" i="23"/>
  <c r="Z30" i="23"/>
  <c r="Z31" i="23" s="1"/>
  <c r="Z32" i="23" s="1"/>
  <c r="Z33" i="23" s="1"/>
  <c r="Z34" i="23" s="1"/>
  <c r="Z35" i="23" s="1"/>
  <c r="Z36" i="23" s="1"/>
  <c r="Z37" i="23" s="1"/>
  <c r="Z38" i="23" s="1"/>
  <c r="Z39" i="23" s="1"/>
  <c r="Z40" i="23" s="1"/>
  <c r="Z41" i="23" s="1"/>
  <c r="Z42" i="23" s="1"/>
  <c r="Z43" i="23" s="1"/>
  <c r="Z44" i="23" s="1"/>
  <c r="Z45" i="23" s="1"/>
  <c r="Z46" i="23" s="1"/>
  <c r="Z47" i="23" s="1"/>
  <c r="Z48" i="23" s="1"/>
  <c r="Z49" i="23" s="1"/>
  <c r="S31" i="23"/>
  <c r="T31" i="23"/>
  <c r="U31" i="23"/>
  <c r="V31" i="23"/>
  <c r="W31" i="23"/>
  <c r="S32" i="23"/>
  <c r="T32" i="23"/>
  <c r="U32" i="23"/>
  <c r="V32" i="23"/>
  <c r="W32" i="23"/>
  <c r="S33" i="23"/>
  <c r="T33" i="23"/>
  <c r="U33" i="23"/>
  <c r="V33" i="23"/>
  <c r="W33" i="23"/>
  <c r="S34" i="23"/>
  <c r="T34" i="23"/>
  <c r="U34" i="23"/>
  <c r="V34" i="23"/>
  <c r="W34" i="23"/>
  <c r="S35" i="23"/>
  <c r="T35" i="23"/>
  <c r="U35" i="23"/>
  <c r="V35" i="23"/>
  <c r="W35" i="23"/>
  <c r="S36" i="23"/>
  <c r="T36" i="23"/>
  <c r="U36" i="23"/>
  <c r="V36" i="23"/>
  <c r="W36" i="23"/>
  <c r="S37" i="23"/>
  <c r="T37" i="23"/>
  <c r="U37" i="23"/>
  <c r="V37" i="23"/>
  <c r="W37" i="23"/>
  <c r="S38" i="23"/>
  <c r="T38" i="23"/>
  <c r="U38" i="23"/>
  <c r="V38" i="23"/>
  <c r="W38" i="23"/>
  <c r="S39" i="23"/>
  <c r="T39" i="23"/>
  <c r="U39" i="23"/>
  <c r="V39" i="23"/>
  <c r="W39" i="23"/>
  <c r="S40" i="23"/>
  <c r="T40" i="23"/>
  <c r="U40" i="23"/>
  <c r="V40" i="23"/>
  <c r="W40" i="23"/>
  <c r="S41" i="23"/>
  <c r="T41" i="23"/>
  <c r="U41" i="23"/>
  <c r="V41" i="23"/>
  <c r="W41" i="23"/>
  <c r="S42" i="23"/>
  <c r="T42" i="23"/>
  <c r="U42" i="23"/>
  <c r="V42" i="23"/>
  <c r="W42" i="23"/>
  <c r="S43" i="23"/>
  <c r="T43" i="23"/>
  <c r="U43" i="23"/>
  <c r="V43" i="23"/>
  <c r="W43" i="23"/>
  <c r="S44" i="23"/>
  <c r="T44" i="23"/>
  <c r="U44" i="23"/>
  <c r="V44" i="23"/>
  <c r="W44" i="23"/>
  <c r="S45" i="23"/>
  <c r="T45" i="23"/>
  <c r="U45" i="23"/>
  <c r="V45" i="23"/>
  <c r="W45" i="23"/>
  <c r="S46" i="23"/>
  <c r="T46" i="23"/>
  <c r="U46" i="23"/>
  <c r="V46" i="23"/>
  <c r="W46" i="23"/>
  <c r="S47" i="23"/>
  <c r="T47" i="23"/>
  <c r="U47" i="23"/>
  <c r="V47" i="23"/>
  <c r="W47" i="23"/>
  <c r="S48" i="23"/>
  <c r="T48" i="23"/>
  <c r="U48" i="23"/>
  <c r="V48" i="23"/>
  <c r="W48" i="23"/>
  <c r="S49" i="23"/>
  <c r="T49" i="23"/>
  <c r="U49" i="23"/>
  <c r="V49" i="23"/>
  <c r="W49" i="23"/>
  <c r="T30" i="23"/>
  <c r="U30" i="23"/>
  <c r="V30" i="23"/>
  <c r="W30" i="23"/>
  <c r="S30" i="23"/>
  <c r="R30" i="23"/>
  <c r="R31" i="23" s="1"/>
  <c r="R32" i="23" s="1"/>
  <c r="R33" i="23" s="1"/>
  <c r="R34" i="23" s="1"/>
  <c r="R35" i="23" s="1"/>
  <c r="R36" i="23" s="1"/>
  <c r="R37" i="23" s="1"/>
  <c r="R38" i="23" s="1"/>
  <c r="R39" i="23" s="1"/>
  <c r="R40" i="23" s="1"/>
  <c r="R41" i="23" s="1"/>
  <c r="R42" i="23" s="1"/>
  <c r="R43" i="23" s="1"/>
  <c r="R44" i="23" s="1"/>
  <c r="R45" i="23" s="1"/>
  <c r="R46" i="23" s="1"/>
  <c r="R47" i="23" s="1"/>
  <c r="R48" i="23" s="1"/>
  <c r="R49" i="23" s="1"/>
  <c r="L30" i="23"/>
  <c r="M30" i="23"/>
  <c r="N30" i="23"/>
  <c r="O30" i="23"/>
  <c r="L31" i="23"/>
  <c r="M31" i="23"/>
  <c r="N31" i="23"/>
  <c r="O31" i="23"/>
  <c r="L32" i="23"/>
  <c r="M32" i="23"/>
  <c r="N32" i="23"/>
  <c r="O32" i="23"/>
  <c r="L33" i="23"/>
  <c r="M33" i="23"/>
  <c r="N33" i="23"/>
  <c r="O33" i="23"/>
  <c r="L34" i="23"/>
  <c r="M34" i="23"/>
  <c r="N34" i="23"/>
  <c r="O34" i="23"/>
  <c r="L35" i="23"/>
  <c r="M35" i="23"/>
  <c r="N35" i="23"/>
  <c r="O35" i="23"/>
  <c r="L36" i="23"/>
  <c r="M36" i="23"/>
  <c r="N36" i="23"/>
  <c r="O36" i="23"/>
  <c r="L37" i="23"/>
  <c r="M37" i="23"/>
  <c r="N37" i="23"/>
  <c r="O37" i="23"/>
  <c r="L38" i="23"/>
  <c r="M38" i="23"/>
  <c r="N38" i="23"/>
  <c r="O38" i="23"/>
  <c r="L39" i="23"/>
  <c r="M39" i="23"/>
  <c r="N39" i="23"/>
  <c r="O39" i="23"/>
  <c r="L40" i="23"/>
  <c r="M40" i="23"/>
  <c r="N40" i="23"/>
  <c r="O40" i="23"/>
  <c r="L41" i="23"/>
  <c r="M41" i="23"/>
  <c r="N41" i="23"/>
  <c r="O41" i="23"/>
  <c r="L42" i="23"/>
  <c r="M42" i="23"/>
  <c r="N42" i="23"/>
  <c r="O42" i="23"/>
  <c r="L43" i="23"/>
  <c r="M43" i="23"/>
  <c r="N43" i="23"/>
  <c r="O43" i="23"/>
  <c r="L44" i="23"/>
  <c r="M44" i="23"/>
  <c r="N44" i="23"/>
  <c r="O44" i="23"/>
  <c r="L45" i="23"/>
  <c r="M45" i="23"/>
  <c r="N45" i="23"/>
  <c r="O45" i="23"/>
  <c r="L46" i="23"/>
  <c r="M46" i="23"/>
  <c r="N46" i="23"/>
  <c r="O46" i="23"/>
  <c r="L47" i="23"/>
  <c r="M47" i="23"/>
  <c r="N47" i="23"/>
  <c r="O47" i="23"/>
  <c r="L48" i="23"/>
  <c r="M48" i="23"/>
  <c r="N48" i="23"/>
  <c r="O48" i="23"/>
  <c r="L49" i="23"/>
  <c r="M49" i="23"/>
  <c r="N49" i="23"/>
  <c r="O49" i="23"/>
  <c r="K31" i="23"/>
  <c r="K32" i="23"/>
  <c r="K33" i="23"/>
  <c r="K34" i="23"/>
  <c r="K35" i="23"/>
  <c r="K36" i="23"/>
  <c r="K37" i="23"/>
  <c r="K38" i="23"/>
  <c r="K39" i="23"/>
  <c r="K40" i="23"/>
  <c r="K41" i="23"/>
  <c r="K42" i="23"/>
  <c r="K43" i="23"/>
  <c r="K44" i="23"/>
  <c r="K45" i="23"/>
  <c r="K46" i="23"/>
  <c r="K47" i="23"/>
  <c r="K48" i="23"/>
  <c r="K49" i="23"/>
  <c r="K30" i="23"/>
  <c r="J30" i="23"/>
  <c r="J31" i="23" s="1"/>
  <c r="J32" i="23" s="1"/>
  <c r="J33" i="23" s="1"/>
  <c r="J34" i="23" s="1"/>
  <c r="J35" i="23" s="1"/>
  <c r="J36" i="23" s="1"/>
  <c r="J37" i="23" s="1"/>
  <c r="J38" i="23" s="1"/>
  <c r="J39" i="23" s="1"/>
  <c r="J40" i="23" s="1"/>
  <c r="J41" i="23" s="1"/>
  <c r="J42" i="23" s="1"/>
  <c r="J43" i="23" s="1"/>
  <c r="J44" i="23" s="1"/>
  <c r="J45" i="23" s="1"/>
  <c r="J46" i="23" s="1"/>
  <c r="J47" i="23" s="1"/>
  <c r="J48" i="23" s="1"/>
  <c r="J49" i="23" s="1"/>
  <c r="W77" i="23" l="1"/>
  <c r="V77" i="23"/>
  <c r="U77" i="23"/>
  <c r="T77" i="23"/>
  <c r="S77" i="23"/>
  <c r="W74" i="23"/>
  <c r="V74" i="23"/>
  <c r="U74" i="23"/>
  <c r="T74" i="23"/>
  <c r="S74" i="23"/>
  <c r="O74" i="23"/>
  <c r="N74" i="23"/>
  <c r="M74" i="23"/>
  <c r="L74" i="23"/>
  <c r="K74" i="23"/>
  <c r="G74" i="23"/>
  <c r="F74" i="23"/>
  <c r="E74" i="23"/>
  <c r="D74" i="23"/>
  <c r="C74" i="23"/>
  <c r="W73" i="23"/>
  <c r="V73" i="23"/>
  <c r="U73" i="23"/>
  <c r="T73" i="23"/>
  <c r="S73" i="23"/>
  <c r="O73" i="23"/>
  <c r="N73" i="23"/>
  <c r="M73" i="23"/>
  <c r="L73" i="23"/>
  <c r="K73" i="23"/>
  <c r="G73" i="23"/>
  <c r="F73" i="23"/>
  <c r="E73" i="23"/>
  <c r="D73" i="23"/>
  <c r="C73" i="23"/>
  <c r="G49" i="23"/>
  <c r="F49" i="23"/>
  <c r="E49" i="23"/>
  <c r="D49" i="23"/>
  <c r="C49" i="23"/>
  <c r="G48" i="23"/>
  <c r="F48" i="23"/>
  <c r="E48" i="23"/>
  <c r="D48" i="23"/>
  <c r="C48" i="23"/>
  <c r="O23" i="23"/>
  <c r="N23" i="23"/>
  <c r="M23" i="23"/>
  <c r="L23" i="23"/>
  <c r="K23" i="23"/>
  <c r="O22" i="23"/>
  <c r="N22" i="23"/>
  <c r="M22" i="23"/>
  <c r="L22" i="23"/>
  <c r="K22" i="23"/>
  <c r="R55" i="23"/>
  <c r="J55" i="23"/>
  <c r="B55" i="23"/>
  <c r="B30" i="23"/>
  <c r="R56" i="23"/>
  <c r="R57" i="23" s="1"/>
  <c r="R58" i="23" s="1"/>
  <c r="R59" i="23" s="1"/>
  <c r="R60" i="23" s="1"/>
  <c r="R61" i="23" s="1"/>
  <c r="R62" i="23" s="1"/>
  <c r="R63" i="23" s="1"/>
  <c r="R64" i="23" s="1"/>
  <c r="R65" i="23" s="1"/>
  <c r="R66" i="23" s="1"/>
  <c r="R67" i="23" s="1"/>
  <c r="R68" i="23" s="1"/>
  <c r="R69" i="23" s="1"/>
  <c r="R70" i="23" s="1"/>
  <c r="R71" i="23" s="1"/>
  <c r="R72" i="23" s="1"/>
  <c r="R73" i="23" s="1"/>
  <c r="R74" i="23" s="1"/>
  <c r="J56" i="23"/>
  <c r="J57" i="23" s="1"/>
  <c r="J58" i="23" s="1"/>
  <c r="J59" i="23" s="1"/>
  <c r="J60" i="23" s="1"/>
  <c r="J61" i="23" s="1"/>
  <c r="J62" i="23" s="1"/>
  <c r="J63" i="23" s="1"/>
  <c r="J64" i="23" s="1"/>
  <c r="J65" i="23" s="1"/>
  <c r="J66" i="23" s="1"/>
  <c r="J67" i="23" s="1"/>
  <c r="J68" i="23" s="1"/>
  <c r="J69" i="23" s="1"/>
  <c r="J70" i="23" s="1"/>
  <c r="J71" i="23" s="1"/>
  <c r="J72" i="23" s="1"/>
  <c r="J73" i="23" s="1"/>
  <c r="J74" i="23" s="1"/>
  <c r="B56" i="23"/>
  <c r="B57" i="23" s="1"/>
  <c r="B58" i="23" s="1"/>
  <c r="B59" i="23" s="1"/>
  <c r="B60" i="23" s="1"/>
  <c r="B61" i="23" s="1"/>
  <c r="B62" i="23" s="1"/>
  <c r="B63" i="23" s="1"/>
  <c r="B64" i="23" s="1"/>
  <c r="B65" i="23" s="1"/>
  <c r="B66" i="23" s="1"/>
  <c r="B67" i="23" s="1"/>
  <c r="B68" i="23" s="1"/>
  <c r="B69" i="23" s="1"/>
  <c r="B70" i="23" s="1"/>
  <c r="B71" i="23" s="1"/>
  <c r="B72" i="23" s="1"/>
  <c r="B73" i="23" s="1"/>
  <c r="B74" i="23" s="1"/>
  <c r="B31" i="23"/>
  <c r="B32" i="23" s="1"/>
  <c r="B33" i="23" s="1"/>
  <c r="B34" i="23" s="1"/>
  <c r="B35" i="23" s="1"/>
  <c r="B36" i="23" s="1"/>
  <c r="B37" i="23" s="1"/>
  <c r="B38" i="23" s="1"/>
  <c r="B39" i="23" s="1"/>
  <c r="B40" i="23" s="1"/>
  <c r="B41" i="23" s="1"/>
  <c r="B42" i="23" s="1"/>
  <c r="B43" i="23" s="1"/>
  <c r="B44" i="23" s="1"/>
  <c r="B45" i="23" s="1"/>
  <c r="B46" i="23" s="1"/>
  <c r="B47" i="23" s="1"/>
  <c r="B48" i="23" s="1"/>
  <c r="B49" i="23" s="1"/>
  <c r="J4" i="23"/>
  <c r="J5" i="23" s="1"/>
  <c r="J6" i="23" s="1"/>
  <c r="J7" i="23" s="1"/>
  <c r="J8" i="23" s="1"/>
  <c r="J9" i="23" s="1"/>
  <c r="J10" i="23" s="1"/>
  <c r="J11" i="23" s="1"/>
  <c r="J12" i="23" s="1"/>
  <c r="J13" i="23" s="1"/>
  <c r="J14" i="23" s="1"/>
  <c r="J15" i="23" s="1"/>
  <c r="J16" i="23" s="1"/>
  <c r="J17" i="23" s="1"/>
  <c r="J18" i="23" s="1"/>
  <c r="J19" i="23" s="1"/>
  <c r="J20" i="23" s="1"/>
  <c r="J21" i="23" s="1"/>
  <c r="J22" i="23" s="1"/>
  <c r="J23" i="23" s="1"/>
  <c r="B5" i="23"/>
  <c r="B6" i="23" s="1"/>
  <c r="B7" i="23" s="1"/>
  <c r="B8" i="23" s="1"/>
  <c r="B9" i="23" s="1"/>
  <c r="B10" i="23" s="1"/>
  <c r="B11" i="23" s="1"/>
  <c r="B12" i="23" s="1"/>
  <c r="B13" i="23" s="1"/>
  <c r="B14" i="23" s="1"/>
  <c r="B15" i="23" s="1"/>
  <c r="B16" i="23" s="1"/>
  <c r="B17" i="23" s="1"/>
  <c r="B18" i="23" s="1"/>
  <c r="B19" i="23" s="1"/>
  <c r="B20" i="23" s="1"/>
  <c r="B21" i="23" s="1"/>
  <c r="B22" i="23" s="1"/>
  <c r="B23" i="23" s="1"/>
  <c r="B8" i="11"/>
  <c r="B9" i="11" s="1"/>
  <c r="B10" i="11" s="1"/>
  <c r="B11" i="11" s="1"/>
  <c r="B12" i="11" s="1"/>
  <c r="B13" i="11" s="1"/>
  <c r="B14" i="11" s="1"/>
  <c r="B15" i="11" s="1"/>
  <c r="B16" i="11" s="1"/>
  <c r="B17" i="11" s="1"/>
  <c r="B18" i="11" s="1"/>
  <c r="B19" i="11" s="1"/>
  <c r="B20" i="11" s="1"/>
  <c r="B21" i="11" s="1"/>
  <c r="B22" i="11" s="1"/>
  <c r="B23" i="11" s="1"/>
  <c r="B24" i="11" s="1"/>
  <c r="B25" i="11" s="1"/>
  <c r="B7" i="11"/>
  <c r="B7" i="19"/>
  <c r="B8" i="19" s="1"/>
  <c r="B9" i="19" s="1"/>
  <c r="B10" i="19" s="1"/>
  <c r="B11" i="19" s="1"/>
  <c r="B12" i="19" s="1"/>
  <c r="B13" i="19" s="1"/>
  <c r="B14" i="19" s="1"/>
  <c r="B15" i="19" s="1"/>
  <c r="B16" i="19" s="1"/>
  <c r="B17" i="19" s="1"/>
  <c r="B18" i="19" s="1"/>
  <c r="B19" i="19" s="1"/>
  <c r="B20" i="19" s="1"/>
  <c r="B21" i="19" s="1"/>
  <c r="B22" i="19" s="1"/>
  <c r="B23" i="19" s="1"/>
  <c r="B24" i="19" s="1"/>
  <c r="B25" i="19" s="1"/>
  <c r="B7" i="9"/>
  <c r="B8" i="9" s="1"/>
  <c r="B9" i="9" s="1"/>
  <c r="B10" i="9" s="1"/>
  <c r="B11" i="9" s="1"/>
  <c r="B12" i="9" s="1"/>
  <c r="B13" i="9" s="1"/>
  <c r="B14" i="9" s="1"/>
  <c r="B15" i="9" s="1"/>
  <c r="B16" i="9" s="1"/>
  <c r="B17" i="9" s="1"/>
  <c r="B18" i="9" s="1"/>
  <c r="B19" i="9" s="1"/>
  <c r="B20" i="9" s="1"/>
  <c r="B21" i="9" s="1"/>
  <c r="B22" i="9" s="1"/>
  <c r="B23" i="9" s="1"/>
  <c r="B24" i="9" s="1"/>
  <c r="B25" i="9" s="1"/>
  <c r="B7" i="5"/>
  <c r="B8" i="5" s="1"/>
  <c r="B9" i="5" s="1"/>
  <c r="B10" i="5" s="1"/>
  <c r="B11" i="5" s="1"/>
  <c r="B12" i="5" s="1"/>
  <c r="B13" i="5" s="1"/>
  <c r="B14" i="5" s="1"/>
  <c r="B15" i="5" s="1"/>
  <c r="B16" i="5" s="1"/>
  <c r="B17" i="5" s="1"/>
  <c r="B18" i="5" s="1"/>
  <c r="B19" i="5" s="1"/>
  <c r="B20" i="5" s="1"/>
  <c r="B21" i="5" s="1"/>
  <c r="B22" i="5" s="1"/>
  <c r="B23" i="5" s="1"/>
  <c r="B24" i="5" s="1"/>
  <c r="B25" i="5" s="1"/>
  <c r="B7" i="4"/>
  <c r="B8" i="4" s="1"/>
  <c r="B9" i="4" s="1"/>
  <c r="B10" i="4" s="1"/>
  <c r="B11" i="4" s="1"/>
  <c r="B12" i="4" s="1"/>
  <c r="B13" i="4" s="1"/>
  <c r="B14" i="4" s="1"/>
  <c r="B15" i="4" s="1"/>
  <c r="B16" i="4" s="1"/>
  <c r="B17" i="4" s="1"/>
  <c r="B18" i="4" s="1"/>
  <c r="B19" i="4" s="1"/>
  <c r="B20" i="4" s="1"/>
  <c r="B21" i="4" s="1"/>
  <c r="B22" i="4" s="1"/>
  <c r="B23" i="4" s="1"/>
  <c r="B24" i="4" s="1"/>
  <c r="B25" i="4" s="1"/>
  <c r="B7" i="20"/>
  <c r="B8" i="20" s="1"/>
  <c r="B9" i="20" s="1"/>
  <c r="B10" i="20" s="1"/>
  <c r="B11" i="20" s="1"/>
  <c r="B12" i="20" s="1"/>
  <c r="B13" i="20" s="1"/>
  <c r="B14" i="20" s="1"/>
  <c r="B15" i="20" s="1"/>
  <c r="B16" i="20" s="1"/>
  <c r="B17" i="20" s="1"/>
  <c r="B18" i="20" s="1"/>
  <c r="B19" i="20" s="1"/>
  <c r="B20" i="20" s="1"/>
  <c r="B21" i="20" s="1"/>
  <c r="B22" i="20" s="1"/>
  <c r="B23" i="20" s="1"/>
  <c r="B24" i="20" s="1"/>
  <c r="B25" i="20" s="1"/>
  <c r="B7" i="3"/>
  <c r="B8" i="3" s="1"/>
  <c r="B9" i="3" s="1"/>
  <c r="B10" i="3" s="1"/>
  <c r="B11" i="3" s="1"/>
  <c r="B12" i="3" s="1"/>
  <c r="B13" i="3" s="1"/>
  <c r="B14" i="3" s="1"/>
  <c r="B15" i="3" s="1"/>
  <c r="B16" i="3" s="1"/>
  <c r="B17" i="3" s="1"/>
  <c r="B18" i="3" s="1"/>
  <c r="B19" i="3" s="1"/>
  <c r="B20" i="3" s="1"/>
  <c r="B21" i="3" s="1"/>
  <c r="B22" i="3" s="1"/>
  <c r="B23" i="3" s="1"/>
  <c r="B24" i="3" s="1"/>
  <c r="B25" i="3" s="1"/>
  <c r="U25" i="1"/>
  <c r="AA25" i="1" s="1"/>
  <c r="B7" i="1"/>
  <c r="B8" i="1" s="1"/>
  <c r="B9" i="1" s="1"/>
  <c r="B10" i="1" s="1"/>
  <c r="B11" i="1" s="1"/>
  <c r="B12" i="1" s="1"/>
  <c r="B13" i="1" s="1"/>
  <c r="B14" i="1" s="1"/>
  <c r="B15" i="1" s="1"/>
  <c r="B16" i="1" s="1"/>
  <c r="B17" i="1" s="1"/>
  <c r="B18" i="1" s="1"/>
  <c r="B19" i="1" s="1"/>
  <c r="B20" i="1" s="1"/>
  <c r="B21" i="1" s="1"/>
  <c r="B22" i="1" s="1"/>
  <c r="B23" i="1" s="1"/>
  <c r="B24" i="1" s="1"/>
  <c r="B25" i="1" s="1"/>
  <c r="T25" i="1" l="1"/>
  <c r="Z25" i="1" s="1"/>
  <c r="V25" i="1"/>
  <c r="AB25" i="1" s="1"/>
  <c r="R25" i="1"/>
  <c r="X25" i="1" s="1"/>
  <c r="S25" i="1"/>
  <c r="Y25" i="1" s="1"/>
  <c r="S24" i="1"/>
  <c r="V24" i="1"/>
  <c r="R24" i="1"/>
  <c r="Q25" i="1"/>
  <c r="U21" i="1"/>
  <c r="T21" i="1"/>
  <c r="R6" i="1"/>
  <c r="G45" i="23" l="1"/>
  <c r="V6" i="1" l="1"/>
  <c r="AB6" i="1" s="1"/>
  <c r="V7" i="1"/>
  <c r="AB7" i="1" s="1"/>
  <c r="V8" i="1"/>
  <c r="AB8" i="1" s="1"/>
  <c r="V9" i="1"/>
  <c r="AB9" i="1" s="1"/>
  <c r="V10" i="1"/>
  <c r="AB10" i="1" s="1"/>
  <c r="V11" i="1"/>
  <c r="AB11" i="1" s="1"/>
  <c r="V12" i="1"/>
  <c r="V13" i="1"/>
  <c r="AB13" i="1" s="1"/>
  <c r="V14" i="1"/>
  <c r="AB14" i="1" s="1"/>
  <c r="V15" i="1"/>
  <c r="AB15" i="1" s="1"/>
  <c r="V16" i="1"/>
  <c r="AB16" i="1" s="1"/>
  <c r="V17" i="1"/>
  <c r="AB17" i="1" s="1"/>
  <c r="V18" i="1"/>
  <c r="AB18" i="1" s="1"/>
  <c r="V19" i="1"/>
  <c r="V20" i="1"/>
  <c r="AB20" i="1" s="1"/>
  <c r="V21" i="1"/>
  <c r="AB21" i="1" s="1"/>
  <c r="V22" i="1"/>
  <c r="AB22" i="1" s="1"/>
  <c r="V23" i="1"/>
  <c r="AB23" i="1" s="1"/>
  <c r="AB12" i="1"/>
  <c r="AB19" i="1"/>
  <c r="AB24" i="1"/>
  <c r="W72" i="23" l="1"/>
  <c r="W71" i="23"/>
  <c r="W70" i="23"/>
  <c r="W69" i="23"/>
  <c r="W68" i="23"/>
  <c r="W67" i="23"/>
  <c r="W66" i="23"/>
  <c r="W65" i="23"/>
  <c r="W64" i="23"/>
  <c r="W63" i="23"/>
  <c r="W62" i="23"/>
  <c r="W61" i="23"/>
  <c r="W60" i="23"/>
  <c r="W59" i="23"/>
  <c r="W58" i="23"/>
  <c r="W57" i="23"/>
  <c r="W56" i="23"/>
  <c r="W55" i="23"/>
  <c r="V72" i="23"/>
  <c r="U72" i="23"/>
  <c r="T72" i="23"/>
  <c r="S72" i="23"/>
  <c r="V71" i="23"/>
  <c r="U71" i="23"/>
  <c r="T71" i="23"/>
  <c r="S71" i="23"/>
  <c r="V70" i="23"/>
  <c r="V76" i="23" s="1"/>
  <c r="U70" i="23"/>
  <c r="U76" i="23" s="1"/>
  <c r="T70" i="23"/>
  <c r="T76" i="23" s="1"/>
  <c r="S70" i="23"/>
  <c r="S76" i="23" s="1"/>
  <c r="V69" i="23"/>
  <c r="U69" i="23"/>
  <c r="T69" i="23"/>
  <c r="S69" i="23"/>
  <c r="V68" i="23"/>
  <c r="U68" i="23"/>
  <c r="T68" i="23"/>
  <c r="S68" i="23"/>
  <c r="V67" i="23"/>
  <c r="U67" i="23"/>
  <c r="T67" i="23"/>
  <c r="S67" i="23"/>
  <c r="V66" i="23"/>
  <c r="U66" i="23"/>
  <c r="T66" i="23"/>
  <c r="S66" i="23"/>
  <c r="V65" i="23"/>
  <c r="U65" i="23"/>
  <c r="T65" i="23"/>
  <c r="S65" i="23"/>
  <c r="V64" i="23"/>
  <c r="U64" i="23"/>
  <c r="T64" i="23"/>
  <c r="S64" i="23"/>
  <c r="V63" i="23"/>
  <c r="U63" i="23"/>
  <c r="T63" i="23"/>
  <c r="S63" i="23"/>
  <c r="V62" i="23"/>
  <c r="U62" i="23"/>
  <c r="T62" i="23"/>
  <c r="S62" i="23"/>
  <c r="V61" i="23"/>
  <c r="U61" i="23"/>
  <c r="T61" i="23"/>
  <c r="S61" i="23"/>
  <c r="V60" i="23"/>
  <c r="U60" i="23"/>
  <c r="T60" i="23"/>
  <c r="S60" i="23"/>
  <c r="V59" i="23"/>
  <c r="U59" i="23"/>
  <c r="T59" i="23"/>
  <c r="S59" i="23"/>
  <c r="V58" i="23"/>
  <c r="U58" i="23"/>
  <c r="T58" i="23"/>
  <c r="S58" i="23"/>
  <c r="V57" i="23"/>
  <c r="U57" i="23"/>
  <c r="T57" i="23"/>
  <c r="S57" i="23"/>
  <c r="V56" i="23"/>
  <c r="U56" i="23"/>
  <c r="T56" i="23"/>
  <c r="S56" i="23"/>
  <c r="V55" i="23"/>
  <c r="U55" i="23"/>
  <c r="T55" i="23"/>
  <c r="S55" i="23"/>
  <c r="G72" i="23"/>
  <c r="G71" i="23"/>
  <c r="G70" i="23"/>
  <c r="G69" i="23"/>
  <c r="G68" i="23"/>
  <c r="G67" i="23"/>
  <c r="G66" i="23"/>
  <c r="G65" i="23"/>
  <c r="G64" i="23"/>
  <c r="G63" i="23"/>
  <c r="G62" i="23"/>
  <c r="G61" i="23"/>
  <c r="G60" i="23"/>
  <c r="G59" i="23"/>
  <c r="G58" i="23"/>
  <c r="G57" i="23"/>
  <c r="G56" i="23"/>
  <c r="G55" i="23"/>
  <c r="C55" i="23"/>
  <c r="D55" i="23"/>
  <c r="E55" i="23"/>
  <c r="F55" i="23"/>
  <c r="C56" i="23"/>
  <c r="D56" i="23"/>
  <c r="E56" i="23"/>
  <c r="F56" i="23"/>
  <c r="C57" i="23"/>
  <c r="D57" i="23"/>
  <c r="E57" i="23"/>
  <c r="F57" i="23"/>
  <c r="C58" i="23"/>
  <c r="D58" i="23"/>
  <c r="E58" i="23"/>
  <c r="F58" i="23"/>
  <c r="C59" i="23"/>
  <c r="D59" i="23"/>
  <c r="E59" i="23"/>
  <c r="F59" i="23"/>
  <c r="C60" i="23"/>
  <c r="D60" i="23"/>
  <c r="E60" i="23"/>
  <c r="F60" i="23"/>
  <c r="C61" i="23"/>
  <c r="D61" i="23"/>
  <c r="E61" i="23"/>
  <c r="F61" i="23"/>
  <c r="C62" i="23"/>
  <c r="D62" i="23"/>
  <c r="E62" i="23"/>
  <c r="F62" i="23"/>
  <c r="C63" i="23"/>
  <c r="D63" i="23"/>
  <c r="E63" i="23"/>
  <c r="F63" i="23"/>
  <c r="C64" i="23"/>
  <c r="D64" i="23"/>
  <c r="E64" i="23"/>
  <c r="F64" i="23"/>
  <c r="C65" i="23"/>
  <c r="D65" i="23"/>
  <c r="E65" i="23"/>
  <c r="F65" i="23"/>
  <c r="C66" i="23"/>
  <c r="D66" i="23"/>
  <c r="E66" i="23"/>
  <c r="F66" i="23"/>
  <c r="C67" i="23"/>
  <c r="D67" i="23"/>
  <c r="E67" i="23"/>
  <c r="F67" i="23"/>
  <c r="C68" i="23"/>
  <c r="D68" i="23"/>
  <c r="E68" i="23"/>
  <c r="F68" i="23"/>
  <c r="C69" i="23"/>
  <c r="D69" i="23"/>
  <c r="E69" i="23"/>
  <c r="F69" i="23"/>
  <c r="C70" i="23"/>
  <c r="D70" i="23"/>
  <c r="E70" i="23"/>
  <c r="F70" i="23"/>
  <c r="C71" i="23"/>
  <c r="D71" i="23"/>
  <c r="E71" i="23"/>
  <c r="F71" i="23"/>
  <c r="C72" i="23"/>
  <c r="D72" i="23"/>
  <c r="E72" i="23"/>
  <c r="F72" i="23"/>
  <c r="W76" i="23" l="1"/>
  <c r="O72" i="23"/>
  <c r="O71" i="23"/>
  <c r="O70" i="23"/>
  <c r="O69" i="23"/>
  <c r="O68" i="23"/>
  <c r="O67" i="23"/>
  <c r="O66" i="23"/>
  <c r="O65" i="23"/>
  <c r="O64" i="23"/>
  <c r="O63" i="23"/>
  <c r="O62" i="23"/>
  <c r="O61" i="23"/>
  <c r="O60" i="23"/>
  <c r="O59" i="23"/>
  <c r="O58" i="23"/>
  <c r="O57" i="23"/>
  <c r="O56" i="23"/>
  <c r="O55" i="23"/>
  <c r="N72" i="23"/>
  <c r="M72" i="23"/>
  <c r="L72" i="23"/>
  <c r="K72" i="23"/>
  <c r="N71" i="23"/>
  <c r="M71" i="23"/>
  <c r="L71" i="23"/>
  <c r="K71" i="23"/>
  <c r="N70" i="23"/>
  <c r="M70" i="23"/>
  <c r="L70" i="23"/>
  <c r="K70" i="23"/>
  <c r="N69" i="23"/>
  <c r="M69" i="23"/>
  <c r="L69" i="23"/>
  <c r="K69" i="23"/>
  <c r="N68" i="23"/>
  <c r="M68" i="23"/>
  <c r="L68" i="23"/>
  <c r="K68" i="23"/>
  <c r="N67" i="23"/>
  <c r="M67" i="23"/>
  <c r="L67" i="23"/>
  <c r="K67" i="23"/>
  <c r="N66" i="23"/>
  <c r="M66" i="23"/>
  <c r="L66" i="23"/>
  <c r="K66" i="23"/>
  <c r="N65" i="23"/>
  <c r="M65" i="23"/>
  <c r="L65" i="23"/>
  <c r="K65" i="23"/>
  <c r="N64" i="23"/>
  <c r="M64" i="23"/>
  <c r="L64" i="23"/>
  <c r="K64" i="23"/>
  <c r="N63" i="23"/>
  <c r="M63" i="23"/>
  <c r="L63" i="23"/>
  <c r="K63" i="23"/>
  <c r="N62" i="23"/>
  <c r="M62" i="23"/>
  <c r="L62" i="23"/>
  <c r="K62" i="23"/>
  <c r="N61" i="23"/>
  <c r="M61" i="23"/>
  <c r="L61" i="23"/>
  <c r="K61" i="23"/>
  <c r="N60" i="23"/>
  <c r="M60" i="23"/>
  <c r="L60" i="23"/>
  <c r="K60" i="23"/>
  <c r="N59" i="23"/>
  <c r="M59" i="23"/>
  <c r="L59" i="23"/>
  <c r="K59" i="23"/>
  <c r="N58" i="23"/>
  <c r="M58" i="23"/>
  <c r="L58" i="23"/>
  <c r="K58" i="23"/>
  <c r="N57" i="23"/>
  <c r="M57" i="23"/>
  <c r="L57" i="23"/>
  <c r="K57" i="23"/>
  <c r="N56" i="23"/>
  <c r="M56" i="23"/>
  <c r="L56" i="23"/>
  <c r="K56" i="23"/>
  <c r="N55" i="23"/>
  <c r="M55" i="23"/>
  <c r="L55" i="23"/>
  <c r="K55" i="23"/>
  <c r="O4" i="23"/>
  <c r="O5" i="23"/>
  <c r="O6" i="23"/>
  <c r="O7" i="23"/>
  <c r="O8" i="23"/>
  <c r="O9" i="23"/>
  <c r="O10" i="23"/>
  <c r="O11" i="23"/>
  <c r="O12" i="23"/>
  <c r="O13" i="23"/>
  <c r="O14" i="23"/>
  <c r="O15" i="23"/>
  <c r="O16" i="23"/>
  <c r="O17" i="23"/>
  <c r="O18" i="23"/>
  <c r="O19" i="23"/>
  <c r="O20" i="23"/>
  <c r="O21" i="23"/>
  <c r="O26" i="23" s="1"/>
  <c r="K4" i="23"/>
  <c r="L4" i="23"/>
  <c r="M4" i="23"/>
  <c r="N4" i="23"/>
  <c r="K5" i="23"/>
  <c r="L5" i="23"/>
  <c r="M5" i="23"/>
  <c r="N5" i="23"/>
  <c r="K6" i="23"/>
  <c r="L6" i="23"/>
  <c r="M6" i="23"/>
  <c r="N6" i="23"/>
  <c r="K7" i="23"/>
  <c r="L7" i="23"/>
  <c r="M7" i="23"/>
  <c r="N7" i="23"/>
  <c r="K8" i="23"/>
  <c r="L8" i="23"/>
  <c r="M8" i="23"/>
  <c r="N8" i="23"/>
  <c r="K9" i="23"/>
  <c r="L9" i="23"/>
  <c r="M9" i="23"/>
  <c r="N9" i="23"/>
  <c r="K10" i="23"/>
  <c r="L10" i="23"/>
  <c r="M10" i="23"/>
  <c r="N10" i="23"/>
  <c r="K11" i="23"/>
  <c r="L11" i="23"/>
  <c r="M11" i="23"/>
  <c r="N11" i="23"/>
  <c r="K12" i="23"/>
  <c r="L12" i="23"/>
  <c r="M12" i="23"/>
  <c r="N12" i="23"/>
  <c r="K13" i="23"/>
  <c r="L13" i="23"/>
  <c r="M13" i="23"/>
  <c r="N13" i="23"/>
  <c r="K14" i="23"/>
  <c r="L14" i="23"/>
  <c r="M14" i="23"/>
  <c r="N14" i="23"/>
  <c r="K15" i="23"/>
  <c r="L15" i="23"/>
  <c r="M15" i="23"/>
  <c r="N15" i="23"/>
  <c r="K16" i="23"/>
  <c r="L16" i="23"/>
  <c r="M16" i="23"/>
  <c r="N16" i="23"/>
  <c r="K17" i="23"/>
  <c r="L17" i="23"/>
  <c r="M17" i="23"/>
  <c r="N17" i="23"/>
  <c r="K18" i="23"/>
  <c r="L18" i="23"/>
  <c r="M18" i="23"/>
  <c r="N18" i="23"/>
  <c r="K19" i="23"/>
  <c r="L19" i="23"/>
  <c r="M19" i="23"/>
  <c r="N19" i="23"/>
  <c r="K20" i="23"/>
  <c r="L20" i="23"/>
  <c r="M20" i="23"/>
  <c r="N20" i="23"/>
  <c r="K21" i="23"/>
  <c r="K26" i="23" s="1"/>
  <c r="L21" i="23"/>
  <c r="L26" i="23" s="1"/>
  <c r="M21" i="23"/>
  <c r="M26" i="23" s="1"/>
  <c r="N21" i="23"/>
  <c r="N26" i="23" s="1"/>
  <c r="G30" i="23"/>
  <c r="G31" i="23"/>
  <c r="G32" i="23"/>
  <c r="G33" i="23"/>
  <c r="G34" i="23"/>
  <c r="G35" i="23"/>
  <c r="G36" i="23"/>
  <c r="G37" i="23"/>
  <c r="G38" i="23"/>
  <c r="G39" i="23"/>
  <c r="G40" i="23"/>
  <c r="G41" i="23"/>
  <c r="G42" i="23"/>
  <c r="G43" i="23"/>
  <c r="G44" i="23"/>
  <c r="G46" i="23"/>
  <c r="G47" i="23"/>
  <c r="F47" i="23"/>
  <c r="E47" i="23"/>
  <c r="D47" i="23"/>
  <c r="C47" i="23"/>
  <c r="F46" i="23"/>
  <c r="E46" i="23"/>
  <c r="D46" i="23"/>
  <c r="C46" i="23"/>
  <c r="F45" i="23"/>
  <c r="E45" i="23"/>
  <c r="D45" i="23"/>
  <c r="C45" i="23"/>
  <c r="F44" i="23"/>
  <c r="E44" i="23"/>
  <c r="D44" i="23"/>
  <c r="C44" i="23"/>
  <c r="F43" i="23"/>
  <c r="E43" i="23"/>
  <c r="D43" i="23"/>
  <c r="C43" i="23"/>
  <c r="F42" i="23"/>
  <c r="E42" i="23"/>
  <c r="D42" i="23"/>
  <c r="C42" i="23"/>
  <c r="F41" i="23"/>
  <c r="E41" i="23"/>
  <c r="D41" i="23"/>
  <c r="C41" i="23"/>
  <c r="F40" i="23"/>
  <c r="E40" i="23"/>
  <c r="D40" i="23"/>
  <c r="C40" i="23"/>
  <c r="F39" i="23"/>
  <c r="E39" i="23"/>
  <c r="D39" i="23"/>
  <c r="C39" i="23"/>
  <c r="F38" i="23"/>
  <c r="E38" i="23"/>
  <c r="D38" i="23"/>
  <c r="C38" i="23"/>
  <c r="F37" i="23"/>
  <c r="E37" i="23"/>
  <c r="D37" i="23"/>
  <c r="C37" i="23"/>
  <c r="F36" i="23"/>
  <c r="E36" i="23"/>
  <c r="D36" i="23"/>
  <c r="C36" i="23"/>
  <c r="F35" i="23"/>
  <c r="E35" i="23"/>
  <c r="D35" i="23"/>
  <c r="C35" i="23"/>
  <c r="F34" i="23"/>
  <c r="E34" i="23"/>
  <c r="D34" i="23"/>
  <c r="C34" i="23"/>
  <c r="F33" i="23"/>
  <c r="E33" i="23"/>
  <c r="D33" i="23"/>
  <c r="C33" i="23"/>
  <c r="F32" i="23"/>
  <c r="E32" i="23"/>
  <c r="D32" i="23"/>
  <c r="C32" i="23"/>
  <c r="F31" i="23"/>
  <c r="E31" i="23"/>
  <c r="D31" i="23"/>
  <c r="C31" i="23"/>
  <c r="F30" i="23"/>
  <c r="E30" i="23"/>
  <c r="D30" i="23"/>
  <c r="C30" i="23"/>
  <c r="L25" i="23" l="1"/>
  <c r="O25" i="23"/>
  <c r="K25" i="23"/>
  <c r="N25" i="23"/>
  <c r="M25" i="23"/>
  <c r="X6" i="1"/>
  <c r="S6" i="1"/>
  <c r="T6" i="1"/>
  <c r="Z6" i="1" s="1"/>
  <c r="U6" i="1"/>
  <c r="AA6" i="1" s="1"/>
  <c r="R7" i="1"/>
  <c r="X7" i="1" s="1"/>
  <c r="S7" i="1"/>
  <c r="Y7" i="1" s="1"/>
  <c r="T7" i="1"/>
  <c r="Z7" i="1" s="1"/>
  <c r="U7" i="1"/>
  <c r="AA7" i="1" s="1"/>
  <c r="R8" i="1"/>
  <c r="X8" i="1" s="1"/>
  <c r="S8" i="1"/>
  <c r="Y8" i="1" s="1"/>
  <c r="T8" i="1"/>
  <c r="Z8" i="1" s="1"/>
  <c r="U8" i="1"/>
  <c r="AA8" i="1" s="1"/>
  <c r="R9" i="1"/>
  <c r="X9" i="1" s="1"/>
  <c r="S9" i="1"/>
  <c r="Y9" i="1" s="1"/>
  <c r="T9" i="1"/>
  <c r="Z9" i="1" s="1"/>
  <c r="U9" i="1"/>
  <c r="AA9" i="1" s="1"/>
  <c r="R10" i="1"/>
  <c r="X10" i="1" s="1"/>
  <c r="S10" i="1"/>
  <c r="Y10" i="1" s="1"/>
  <c r="T10" i="1"/>
  <c r="Z10" i="1" s="1"/>
  <c r="U10" i="1"/>
  <c r="AA10" i="1" s="1"/>
  <c r="R11" i="1"/>
  <c r="X11" i="1" s="1"/>
  <c r="S11" i="1"/>
  <c r="Y11" i="1" s="1"/>
  <c r="T11" i="1"/>
  <c r="Z11" i="1" s="1"/>
  <c r="U11" i="1"/>
  <c r="AA11" i="1" s="1"/>
  <c r="R12" i="1"/>
  <c r="X12" i="1" s="1"/>
  <c r="S12" i="1"/>
  <c r="Y12" i="1" s="1"/>
  <c r="T12" i="1"/>
  <c r="Z12" i="1" s="1"/>
  <c r="U12" i="1"/>
  <c r="AA12" i="1" s="1"/>
  <c r="R13" i="1"/>
  <c r="X13" i="1" s="1"/>
  <c r="S13" i="1"/>
  <c r="Y13" i="1" s="1"/>
  <c r="T13" i="1"/>
  <c r="Z13" i="1" s="1"/>
  <c r="U13" i="1"/>
  <c r="AA13" i="1" s="1"/>
  <c r="R14" i="1"/>
  <c r="X14" i="1" s="1"/>
  <c r="S14" i="1"/>
  <c r="Y14" i="1" s="1"/>
  <c r="T14" i="1"/>
  <c r="Z14" i="1" s="1"/>
  <c r="U14" i="1"/>
  <c r="AA14" i="1" s="1"/>
  <c r="R15" i="1"/>
  <c r="X15" i="1" s="1"/>
  <c r="S15" i="1"/>
  <c r="Y15" i="1" s="1"/>
  <c r="T15" i="1"/>
  <c r="Z15" i="1" s="1"/>
  <c r="U15" i="1"/>
  <c r="AA15" i="1" s="1"/>
  <c r="R16" i="1"/>
  <c r="X16" i="1" s="1"/>
  <c r="S16" i="1"/>
  <c r="Y16" i="1" s="1"/>
  <c r="T16" i="1"/>
  <c r="Z16" i="1" s="1"/>
  <c r="U16" i="1"/>
  <c r="AA16" i="1" s="1"/>
  <c r="R17" i="1"/>
  <c r="X17" i="1" s="1"/>
  <c r="S17" i="1"/>
  <c r="Y17" i="1" s="1"/>
  <c r="T17" i="1"/>
  <c r="Z17" i="1" s="1"/>
  <c r="U17" i="1"/>
  <c r="AA17" i="1" s="1"/>
  <c r="R18" i="1"/>
  <c r="X18" i="1" s="1"/>
  <c r="S18" i="1"/>
  <c r="Y18" i="1" s="1"/>
  <c r="T18" i="1"/>
  <c r="Z18" i="1" s="1"/>
  <c r="U18" i="1"/>
  <c r="AA18" i="1" s="1"/>
  <c r="R19" i="1"/>
  <c r="X19" i="1" s="1"/>
  <c r="S19" i="1"/>
  <c r="Y19" i="1" s="1"/>
  <c r="T19" i="1"/>
  <c r="Z19" i="1" s="1"/>
  <c r="U19" i="1"/>
  <c r="AA19" i="1" s="1"/>
  <c r="R20" i="1"/>
  <c r="X20" i="1" s="1"/>
  <c r="S20" i="1"/>
  <c r="Y20" i="1" s="1"/>
  <c r="T20" i="1"/>
  <c r="Z20" i="1" s="1"/>
  <c r="U20" i="1"/>
  <c r="AA20" i="1" s="1"/>
  <c r="R21" i="1"/>
  <c r="X21" i="1" s="1"/>
  <c r="S21" i="1"/>
  <c r="Y21" i="1" s="1"/>
  <c r="Z21" i="1"/>
  <c r="AA21" i="1"/>
  <c r="R22" i="1"/>
  <c r="X22" i="1" s="1"/>
  <c r="S22" i="1"/>
  <c r="Y22" i="1" s="1"/>
  <c r="T22" i="1"/>
  <c r="Z22" i="1" s="1"/>
  <c r="U22" i="1"/>
  <c r="AA22" i="1" s="1"/>
  <c r="R23" i="1"/>
  <c r="X23" i="1" s="1"/>
  <c r="S23" i="1"/>
  <c r="Y23" i="1" s="1"/>
  <c r="T23" i="1"/>
  <c r="Z23" i="1" s="1"/>
  <c r="U23" i="1"/>
  <c r="AA23" i="1" s="1"/>
  <c r="X24" i="1"/>
  <c r="Y24" i="1"/>
  <c r="T24" i="1"/>
  <c r="Z24" i="1" s="1"/>
  <c r="U24" i="1"/>
  <c r="AA24" i="1" s="1"/>
  <c r="Q6" i="1"/>
  <c r="Q7" i="1"/>
  <c r="Q8" i="1"/>
  <c r="Q9" i="1"/>
  <c r="Q10" i="1"/>
  <c r="Q11" i="1"/>
  <c r="Q12" i="1"/>
  <c r="Q13" i="1"/>
  <c r="Q14" i="1"/>
  <c r="Q15" i="1"/>
  <c r="Q16" i="1"/>
  <c r="Q17" i="1"/>
  <c r="Q18" i="1"/>
  <c r="Q19" i="1"/>
  <c r="Q20" i="1"/>
  <c r="Q21" i="1"/>
  <c r="Q22" i="1"/>
  <c r="Q23" i="1"/>
  <c r="Q24" i="1"/>
  <c r="Y6" i="1" l="1"/>
  <c r="AD6" i="1" s="1" a="1"/>
  <c r="AE6" i="1" l="1"/>
  <c r="D4" i="23" s="1"/>
  <c r="AD7" i="1"/>
  <c r="C5" i="23" s="1"/>
  <c r="AH7" i="1"/>
  <c r="G5" i="23" s="1"/>
  <c r="AG8" i="1"/>
  <c r="F6" i="23" s="1"/>
  <c r="AF9" i="1"/>
  <c r="E7" i="23" s="1"/>
  <c r="AE10" i="1"/>
  <c r="D8" i="23" s="1"/>
  <c r="AD11" i="1"/>
  <c r="C9" i="23" s="1"/>
  <c r="AH11" i="1"/>
  <c r="G9" i="23" s="1"/>
  <c r="AG12" i="1"/>
  <c r="F10" i="23" s="1"/>
  <c r="AF13" i="1"/>
  <c r="E11" i="23" s="1"/>
  <c r="AE14" i="1"/>
  <c r="D12" i="23" s="1"/>
  <c r="AD15" i="1"/>
  <c r="C13" i="23" s="1"/>
  <c r="AH15" i="1"/>
  <c r="G13" i="23" s="1"/>
  <c r="AG16" i="1"/>
  <c r="F14" i="23" s="1"/>
  <c r="AF17" i="1"/>
  <c r="E15" i="23" s="1"/>
  <c r="AE18" i="1"/>
  <c r="D16" i="23" s="1"/>
  <c r="AD19" i="1"/>
  <c r="C17" i="23" s="1"/>
  <c r="AH19" i="1"/>
  <c r="G17" i="23" s="1"/>
  <c r="AG20" i="1"/>
  <c r="F18" i="23" s="1"/>
  <c r="AF21" i="1"/>
  <c r="E19" i="23" s="1"/>
  <c r="AE22" i="1"/>
  <c r="D20" i="23" s="1"/>
  <c r="AD23" i="1"/>
  <c r="C21" i="23" s="1"/>
  <c r="AH23" i="1"/>
  <c r="G21" i="23" s="1"/>
  <c r="AG24" i="1"/>
  <c r="F22" i="23" s="1"/>
  <c r="AF25" i="1"/>
  <c r="E23" i="23" s="1"/>
  <c r="AF6" i="1"/>
  <c r="E4" i="23" s="1"/>
  <c r="AE7" i="1"/>
  <c r="D5" i="23" s="1"/>
  <c r="AD8" i="1"/>
  <c r="C6" i="23" s="1"/>
  <c r="AH8" i="1"/>
  <c r="G6" i="23" s="1"/>
  <c r="AG9" i="1"/>
  <c r="F7" i="23" s="1"/>
  <c r="AF10" i="1"/>
  <c r="E8" i="23" s="1"/>
  <c r="AE11" i="1"/>
  <c r="D9" i="23" s="1"/>
  <c r="AD12" i="1"/>
  <c r="C10" i="23" s="1"/>
  <c r="AH12" i="1"/>
  <c r="G10" i="23" s="1"/>
  <c r="AG13" i="1"/>
  <c r="F11" i="23" s="1"/>
  <c r="AF14" i="1"/>
  <c r="E12" i="23" s="1"/>
  <c r="AE15" i="1"/>
  <c r="D13" i="23" s="1"/>
  <c r="AD16" i="1"/>
  <c r="C14" i="23" s="1"/>
  <c r="AH16" i="1"/>
  <c r="G14" i="23" s="1"/>
  <c r="AG17" i="1"/>
  <c r="F15" i="23" s="1"/>
  <c r="AF18" i="1"/>
  <c r="E16" i="23" s="1"/>
  <c r="AE19" i="1"/>
  <c r="D17" i="23" s="1"/>
  <c r="AD20" i="1"/>
  <c r="C18" i="23" s="1"/>
  <c r="AH20" i="1"/>
  <c r="G18" i="23" s="1"/>
  <c r="AG21" i="1"/>
  <c r="F19" i="23" s="1"/>
  <c r="AF22" i="1"/>
  <c r="E20" i="23" s="1"/>
  <c r="AE23" i="1"/>
  <c r="D21" i="23" s="1"/>
  <c r="AD24" i="1"/>
  <c r="C22" i="23" s="1"/>
  <c r="AH24" i="1"/>
  <c r="G22" i="23" s="1"/>
  <c r="AG25" i="1"/>
  <c r="F23" i="23" s="1"/>
  <c r="AG6" i="1"/>
  <c r="F4" i="23" s="1"/>
  <c r="AF7" i="1"/>
  <c r="E5" i="23" s="1"/>
  <c r="AE8" i="1"/>
  <c r="D6" i="23" s="1"/>
  <c r="AD9" i="1"/>
  <c r="C7" i="23" s="1"/>
  <c r="AH9" i="1"/>
  <c r="G7" i="23" s="1"/>
  <c r="AG10" i="1"/>
  <c r="F8" i="23" s="1"/>
  <c r="AF11" i="1"/>
  <c r="E9" i="23" s="1"/>
  <c r="AE12" i="1"/>
  <c r="D10" i="23" s="1"/>
  <c r="AD13" i="1"/>
  <c r="C11" i="23" s="1"/>
  <c r="AH13" i="1"/>
  <c r="G11" i="23" s="1"/>
  <c r="AG14" i="1"/>
  <c r="F12" i="23" s="1"/>
  <c r="AF15" i="1"/>
  <c r="E13" i="23" s="1"/>
  <c r="AE16" i="1"/>
  <c r="D14" i="23" s="1"/>
  <c r="AD17" i="1"/>
  <c r="C15" i="23" s="1"/>
  <c r="AH17" i="1"/>
  <c r="G15" i="23" s="1"/>
  <c r="AG18" i="1"/>
  <c r="F16" i="23" s="1"/>
  <c r="AF19" i="1"/>
  <c r="E17" i="23" s="1"/>
  <c r="AE20" i="1"/>
  <c r="D18" i="23" s="1"/>
  <c r="AD21" i="1"/>
  <c r="C19" i="23" s="1"/>
  <c r="AH21" i="1"/>
  <c r="G19" i="23" s="1"/>
  <c r="AG22" i="1"/>
  <c r="F20" i="23" s="1"/>
  <c r="AF23" i="1"/>
  <c r="E21" i="23" s="1"/>
  <c r="AE24" i="1"/>
  <c r="D22" i="23" s="1"/>
  <c r="AD25" i="1"/>
  <c r="C23" i="23" s="1"/>
  <c r="AH25" i="1"/>
  <c r="G23" i="23" s="1"/>
  <c r="AD6" i="1"/>
  <c r="C4" i="23" s="1"/>
  <c r="AH6" i="1"/>
  <c r="G4" i="23" s="1"/>
  <c r="AG7" i="1"/>
  <c r="F5" i="23" s="1"/>
  <c r="AF8" i="1"/>
  <c r="E6" i="23" s="1"/>
  <c r="AE9" i="1"/>
  <c r="D7" i="23" s="1"/>
  <c r="AD10" i="1"/>
  <c r="C8" i="23" s="1"/>
  <c r="AH10" i="1"/>
  <c r="G8" i="23" s="1"/>
  <c r="AG11" i="1"/>
  <c r="F9" i="23" s="1"/>
  <c r="AF12" i="1"/>
  <c r="E10" i="23" s="1"/>
  <c r="AE13" i="1"/>
  <c r="D11" i="23" s="1"/>
  <c r="AD14" i="1"/>
  <c r="C12" i="23" s="1"/>
  <c r="AH14" i="1"/>
  <c r="G12" i="23" s="1"/>
  <c r="AG15" i="1"/>
  <c r="F13" i="23" s="1"/>
  <c r="AF16" i="1"/>
  <c r="E14" i="23" s="1"/>
  <c r="AE17" i="1"/>
  <c r="D15" i="23" s="1"/>
  <c r="AD18" i="1"/>
  <c r="C16" i="23" s="1"/>
  <c r="AH18" i="1"/>
  <c r="G16" i="23" s="1"/>
  <c r="AG19" i="1"/>
  <c r="F17" i="23" s="1"/>
  <c r="AF20" i="1"/>
  <c r="E18" i="23" s="1"/>
  <c r="AE21" i="1"/>
  <c r="D19" i="23" s="1"/>
  <c r="AD22" i="1"/>
  <c r="C20" i="23" s="1"/>
  <c r="AH22" i="1"/>
  <c r="G20" i="23" s="1"/>
  <c r="AG23" i="1"/>
  <c r="F21" i="23" s="1"/>
  <c r="AF24" i="1"/>
  <c r="E22" i="23" s="1"/>
  <c r="AE25" i="1"/>
  <c r="D23" i="23" s="1"/>
</calcChain>
</file>

<file path=xl/comments1.xml><?xml version="1.0" encoding="utf-8"?>
<comments xmlns="http://schemas.openxmlformats.org/spreadsheetml/2006/main">
  <authors>
    <author>WILDEM</author>
  </authors>
  <commentList>
    <comment ref="H5" authorId="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5" authorId="0">
      <text>
        <r>
          <rPr>
            <b/>
            <sz val="8"/>
            <color indexed="81"/>
            <rFont val="Tahoma"/>
            <family val="2"/>
          </rPr>
          <t>AWP II:</t>
        </r>
        <r>
          <rPr>
            <sz val="8"/>
            <color indexed="81"/>
            <rFont val="Tahoma"/>
            <family val="2"/>
          </rPr>
          <t xml:space="preserve">
Sum of:
Total Non-Mesothelioma
Mesothelioma</t>
        </r>
      </text>
    </comment>
  </commentList>
</comments>
</file>

<file path=xl/comments2.xml><?xml version="1.0" encoding="utf-8"?>
<comments xmlns="http://schemas.openxmlformats.org/spreadsheetml/2006/main">
  <authors>
    <author>WILDEM</author>
  </authors>
  <commentList>
    <comment ref="H5" authorId="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5" authorId="0">
      <text>
        <r>
          <rPr>
            <b/>
            <sz val="8"/>
            <color indexed="81"/>
            <rFont val="Tahoma"/>
            <family val="2"/>
          </rPr>
          <t>AWP II:</t>
        </r>
        <r>
          <rPr>
            <sz val="8"/>
            <color indexed="81"/>
            <rFont val="Tahoma"/>
            <family val="2"/>
          </rPr>
          <t xml:space="preserve">
Sum of:
Total Non-Mesothelioma
Mesothelioma</t>
        </r>
      </text>
    </comment>
  </commentList>
</comments>
</file>

<file path=xl/comments3.xml><?xml version="1.0" encoding="utf-8"?>
<comments xmlns="http://schemas.openxmlformats.org/spreadsheetml/2006/main">
  <authors>
    <author>WILDEM</author>
  </authors>
  <commentList>
    <comment ref="H5" authorId="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5" authorId="0">
      <text>
        <r>
          <rPr>
            <b/>
            <sz val="8"/>
            <color indexed="81"/>
            <rFont val="Tahoma"/>
            <family val="2"/>
          </rPr>
          <t>AWP II:</t>
        </r>
        <r>
          <rPr>
            <sz val="8"/>
            <color indexed="81"/>
            <rFont val="Tahoma"/>
            <family val="2"/>
          </rPr>
          <t xml:space="preserve">
Sum of:
Total Non-Mesothelioma
Mesothelioma</t>
        </r>
      </text>
    </comment>
  </commentList>
</comments>
</file>

<file path=xl/comments4.xml><?xml version="1.0" encoding="utf-8"?>
<comments xmlns="http://schemas.openxmlformats.org/spreadsheetml/2006/main">
  <authors>
    <author>WILDEM</author>
  </authors>
  <commentList>
    <comment ref="H5" authorId="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5" authorId="0">
      <text>
        <r>
          <rPr>
            <b/>
            <sz val="8"/>
            <color indexed="81"/>
            <rFont val="Tahoma"/>
            <family val="2"/>
          </rPr>
          <t>AWP II:</t>
        </r>
        <r>
          <rPr>
            <sz val="8"/>
            <color indexed="81"/>
            <rFont val="Tahoma"/>
            <family val="2"/>
          </rPr>
          <t xml:space="preserve">
Sum of:
Total Non-Mesothelioma
Mesothelioma</t>
        </r>
      </text>
    </comment>
  </commentList>
</comments>
</file>

<file path=xl/comments5.xml><?xml version="1.0" encoding="utf-8"?>
<comments xmlns="http://schemas.openxmlformats.org/spreadsheetml/2006/main">
  <authors>
    <author>WILDEM</author>
  </authors>
  <commentList>
    <comment ref="H5" authorId="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5" authorId="0">
      <text>
        <r>
          <rPr>
            <b/>
            <sz val="8"/>
            <color indexed="81"/>
            <rFont val="Tahoma"/>
            <family val="2"/>
          </rPr>
          <t>AWP II:</t>
        </r>
        <r>
          <rPr>
            <sz val="8"/>
            <color indexed="81"/>
            <rFont val="Tahoma"/>
            <family val="2"/>
          </rPr>
          <t xml:space="preserve">
Sum of:
Total Non-Mesothelioma
Mesothelioma</t>
        </r>
      </text>
    </comment>
  </commentList>
</comments>
</file>

<file path=xl/comments6.xml><?xml version="1.0" encoding="utf-8"?>
<comments xmlns="http://schemas.openxmlformats.org/spreadsheetml/2006/main">
  <authors>
    <author>WILDEM</author>
  </authors>
  <commentList>
    <comment ref="H5" authorId="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5" authorId="0">
      <text>
        <r>
          <rPr>
            <b/>
            <sz val="8"/>
            <color indexed="81"/>
            <rFont val="Tahoma"/>
            <family val="2"/>
          </rPr>
          <t>AWP II:</t>
        </r>
        <r>
          <rPr>
            <sz val="8"/>
            <color indexed="81"/>
            <rFont val="Tahoma"/>
            <family val="2"/>
          </rPr>
          <t xml:space="preserve">
Sum of:
Total Non-Mesothelioma
Mesothelioma</t>
        </r>
      </text>
    </comment>
  </commentList>
</comments>
</file>

<file path=xl/comments7.xml><?xml version="1.0" encoding="utf-8"?>
<comments xmlns="http://schemas.openxmlformats.org/spreadsheetml/2006/main">
  <authors>
    <author>WILDEM</author>
  </authors>
  <commentList>
    <comment ref="H5" authorId="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5" authorId="0">
      <text>
        <r>
          <rPr>
            <b/>
            <sz val="8"/>
            <color indexed="81"/>
            <rFont val="Tahoma"/>
            <family val="2"/>
          </rPr>
          <t>AWP II:</t>
        </r>
        <r>
          <rPr>
            <sz val="8"/>
            <color indexed="81"/>
            <rFont val="Tahoma"/>
            <family val="2"/>
          </rPr>
          <t xml:space="preserve">
Sum of:
Total Non-Mesothelioma
Mesothelioma</t>
        </r>
      </text>
    </comment>
  </commentList>
</comments>
</file>

<file path=xl/comments8.xml><?xml version="1.0" encoding="utf-8"?>
<comments xmlns="http://schemas.openxmlformats.org/spreadsheetml/2006/main">
  <authors>
    <author>WILDEM</author>
  </authors>
  <commentList>
    <comment ref="H5" authorId="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5" authorId="0">
      <text>
        <r>
          <rPr>
            <b/>
            <sz val="8"/>
            <color indexed="81"/>
            <rFont val="Tahoma"/>
            <family val="2"/>
          </rPr>
          <t>AWP II:</t>
        </r>
        <r>
          <rPr>
            <sz val="8"/>
            <color indexed="81"/>
            <rFont val="Tahoma"/>
            <family val="2"/>
          </rPr>
          <t xml:space="preserve">
Sum of:
Total Non-Mesothelioma
Mesothelioma</t>
        </r>
      </text>
    </comment>
  </commentList>
</comments>
</file>

<file path=xl/sharedStrings.xml><?xml version="1.0" encoding="utf-8"?>
<sst xmlns="http://schemas.openxmlformats.org/spreadsheetml/2006/main" count="266" uniqueCount="72">
  <si>
    <t>Notification Year</t>
  </si>
  <si>
    <t>Pleural Plaques</t>
  </si>
  <si>
    <t>Asbestosis</t>
  </si>
  <si>
    <t>Asbestos Related Lung Cancer</t>
  </si>
  <si>
    <t>Mesothelioma</t>
  </si>
  <si>
    <t>Total Non-Mesothelioma</t>
  </si>
  <si>
    <t>Total</t>
  </si>
  <si>
    <t>Pleural Thickening</t>
  </si>
  <si>
    <t>Total Identified Asbestos Related</t>
  </si>
  <si>
    <t>Total Unidentified Asbestos Related</t>
  </si>
  <si>
    <t>NUMBER OF CLAIMS NOTIFIED BY NOTIFICATION YEAR</t>
  </si>
  <si>
    <t>AVERAGE AGE OF CLAIMANT AT NOTIFICATION BY NOTIFICATION YEAR</t>
  </si>
  <si>
    <t>Notes</t>
  </si>
  <si>
    <t>Please provide the number of claims (nil and non-nil) notified to your company for each notification year, split by disease-type.</t>
  </si>
  <si>
    <t>Gross means gross of any reinsurance amounts, but net of any recoveries from any other primary insurers</t>
  </si>
  <si>
    <t>Please provide the average age of claimants at notification by notification year where date of birth of claimant is available</t>
  </si>
  <si>
    <t>Please give a rough indication of the % of claims for which this data is available</t>
  </si>
  <si>
    <t>Settlement Year</t>
  </si>
  <si>
    <t>NUMBER OF CLAIMS SETTLED AT TRUE NIL COST (£0) BY NOTIFICATION YEAR</t>
  </si>
  <si>
    <r>
      <t xml:space="preserve">Please provide the number of claims notified to your company and settled at </t>
    </r>
    <r>
      <rPr>
        <b/>
        <i/>
        <sz val="10"/>
        <rFont val="Arial"/>
        <family val="2"/>
      </rPr>
      <t>precisely nil-cost</t>
    </r>
    <r>
      <rPr>
        <i/>
        <sz val="10"/>
        <rFont val="Arial"/>
        <family val="2"/>
      </rPr>
      <t xml:space="preserve"> for each notification year, split by disease-type.</t>
    </r>
  </si>
  <si>
    <t>Please provide the total gross incurred amount (paid + outstandings) in respect of indemnity and costs (both own and third-party) on all notified claims (open or settled) for each notification year, split by disease-type.</t>
  </si>
  <si>
    <t>Total Identified Asbestos Related = Total Non-Mesothelioma + Mesothelioma</t>
  </si>
  <si>
    <t>NUMBER OF CLAIMS SETTLED AT COST (NON-ZERO) BY NOTIFICATION YEAR</t>
  </si>
  <si>
    <t>NUMBER OF CLAIMS SETTLED AT COST (NON-ZERO) BY CLAIM SETTLEMENT YEAR</t>
  </si>
  <si>
    <r>
      <t>Please provide the number of claims notified to your company and settled at cost</t>
    </r>
    <r>
      <rPr>
        <i/>
        <sz val="10"/>
        <rFont val="Arial"/>
        <family val="2"/>
      </rPr>
      <t xml:space="preserve"> for each notification year, split by disease-type.</t>
    </r>
  </si>
  <si>
    <t>Please provide the number of claims notified to your company and settled at cost for each year of claim settlement, split by disease-type.</t>
  </si>
  <si>
    <t>Please provide the total gross paid amount in respect of indemnity and costs (both own and third-party) on all settled claim for each settlement year, split by disease-type.</t>
  </si>
  <si>
    <r>
      <t xml:space="preserve">Please provide the number of claims notified to your company and settled at </t>
    </r>
    <r>
      <rPr>
        <b/>
        <i/>
        <sz val="10"/>
        <rFont val="Arial"/>
        <family val="2"/>
      </rPr>
      <t>precisely nil-cost</t>
    </r>
    <r>
      <rPr>
        <i/>
        <sz val="10"/>
        <rFont val="Arial"/>
        <family val="2"/>
      </rPr>
      <t xml:space="preserve"> for each settlement year, split by disease-type.</t>
    </r>
  </si>
  <si>
    <t>NUMBER OF CLAIMS SETTLED AT TRUE NIL COST (£0) BY CLAIM SETTLEMENT YEAR</t>
  </si>
  <si>
    <t>Total Non-Mesothelioma = Pleural Plaques (Scottish &amp; NI) + Asbestosis + Asbestos Related Lung Cancer + Pleural Thickening</t>
  </si>
  <si>
    <t>GROSS INCURRED AMOUNT (£) BY CLAIM NOTIFICATION YEAR</t>
  </si>
  <si>
    <t>GROSS PAID AMOUNT (£) ON SETTLED CLAIMS BY SETTLEMENT YEAR</t>
  </si>
  <si>
    <t>Pleural Plaques (Scottish &amp; NI exposure only)</t>
  </si>
  <si>
    <t>Reliable and Consistent? Y</t>
  </si>
  <si>
    <t>Number of entities</t>
  </si>
  <si>
    <t>Percentage of Identified That is</t>
  </si>
  <si>
    <t>Adjusted Total - Survey Only</t>
  </si>
  <si>
    <t>Adjusted Total - 100% Market</t>
  </si>
  <si>
    <t>AVERAGE INCURRED CLAIM COST BY NOTIFICATION YEAR - includes nils</t>
  </si>
  <si>
    <t>AVERAGE SETTLED CLAIM COST BY SETTLEMENT YEAR - excludes nils</t>
  </si>
  <si>
    <t>AVERAGE SETTLED CLAIM COST BY SETTLEMENT YEAR - includes nils</t>
  </si>
  <si>
    <t>NIL CLAIMS PERCENTAGE BY SETTLEMENT YEAR</t>
  </si>
  <si>
    <t>NUMBER OF CLAIMS NOTIFIED BY NOTIFICATION YEAR (100% of market)* - includes nils</t>
  </si>
  <si>
    <t>5yr simple</t>
  </si>
  <si>
    <t>5yr weighted</t>
  </si>
  <si>
    <t>Total (Weighted Average)</t>
  </si>
  <si>
    <t>Percentage of total that is unidentified</t>
  </si>
  <si>
    <t>NIL SETTLED CLAIMS PERCENTAGE BY NOTIFICATION YEAR</t>
  </si>
  <si>
    <t>AVERAGE INCURRED CLAIM COST BY NOTIFICATION YEAR - excludes settled nils</t>
  </si>
  <si>
    <t>PERCENTAGE OF CLAIMS OPEN BY NOTIFICATION YEAR</t>
  </si>
  <si>
    <t>SETTLED CLAIMS AT COST PERCENTAGE BY NOTIFICATION YEAR</t>
  </si>
  <si>
    <t>Market Share</t>
  </si>
  <si>
    <t>The data differs in places compared with previous data collected, in part due to changes in the entities who were willing and able to contribute data.</t>
  </si>
  <si>
    <t>The number of claims in the context of this exercise represents the number of notifications to individual insurers.</t>
  </si>
  <si>
    <t>A claimant may bring a claim against several insurers.  The number of claims reported here will be greater than the number of underlying claimants.</t>
  </si>
  <si>
    <t>1. reproduced accurately and is unaltered;</t>
  </si>
  <si>
    <t>2. not used in a misleading context; and</t>
  </si>
  <si>
    <t xml:space="preserve">3. correctly referenced and includes both the IFoA’s disclaimer notice set out above and the IFoA’s copyright notice, as follows: </t>
  </si>
  <si>
    <t>© Institute and Faculty of Actuaries.</t>
  </si>
  <si>
    <t>Covering notes from the UK Asbestos Working Party</t>
  </si>
  <si>
    <t>The UK Asbestos Working Party ("AWP") have continued their market wide data collection for 2015, and would like to thank those who contributed to the exercise.</t>
  </si>
  <si>
    <t>Data has been collected as at 2015Q1 to produce the attached aggregated summaries.</t>
  </si>
  <si>
    <t>The AWP is currently analysing this aggregated data and will publish commentary and findings in due course at GIRO 2015.</t>
  </si>
  <si>
    <t>The data collected covers 12 participating entities, believed to represent a majority of the insurance market.</t>
  </si>
  <si>
    <t>Not all 12 entities were able to provide data for all sections of the exercise or the same years.  The number of contributors has been indicated on the relevant worksheet tabs.</t>
  </si>
  <si>
    <t>The data included is the raw aggregated data.  No adjustments have been made to gross up for entities unable to provide data for certain years.</t>
  </si>
  <si>
    <t>UK Asbestos Working Party Disclaimer: June 2015</t>
  </si>
  <si>
    <t>Disclaimer: This spreadsheet has been prepared by and/or on behalf of the AWP of the Institute and Facility of Actuaries (IFoA).  
The IFoA does not accept any responsibility and/or liability whatsoever for the content or use of this spreadsheet.  
Whilst care has been taken during the development of the spreadsheet, the IFoA does not 
(i) warrant its accuracy; or 
(ii) guarantee any outcome or result from the application of this spreadsheet or of any of the IFoA’s work (whether contained in or arising from the application of this spreadsheet or otherwise).  
You assume sole responsibility for your use of this spreadsheet, and for any and all conclusions drawn from its use.  
The IFoA hereby excludes all warranties, representations, conditions and all other terms of any kind whatsoever implied by statute or common law in relation to this spreadsheet, to the fullest extent permitted by applicable law.  
If you are in any doubt as to using anything produced by the IFoA, please seek independent advice.</t>
  </si>
  <si>
    <t xml:space="preserve">The relevant summaries on ACPC, nils percentages and open percentages are internal consistent   </t>
  </si>
  <si>
    <t>3yr simple</t>
  </si>
  <si>
    <t>* Based on the assumption that the survey is 80% of insurance market.  Please see the 2009 AWP paper for more details</t>
  </si>
  <si>
    <r>
      <t>Copyright notice</t>
    </r>
    <r>
      <rPr>
        <sz val="13"/>
        <rFont val="Arial"/>
        <family val="2"/>
      </rPr>
      <t>: You may reproduce the contents of this spreadsheet provided if it is:</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</si>
</sst>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_-* #,##0_-;\-* #,##0_-;_-* &quot;-&quot;??_-;_-@_-"/>
    <numFmt numFmtId="165" formatCode="_-* #,##0.0_-;\-* #,##0.0_-;_-* &quot;-&quot;??_-;_-@_-"/>
    <numFmt numFmtId="166" formatCode="_-* #,##0.0_-;\-* #,##0.0_-;_-* &quot;-&quot;?_-;_-@_-"/>
  </numFmts>
  <fonts count="19" x14ac:knownFonts="1">
    <font>
      <sz val="10"/>
      <name val="Arial"/>
    </font>
    <font>
      <sz val="10"/>
      <name val="Georgia"/>
      <family val="1"/>
    </font>
    <font>
      <sz val="10"/>
      <name val="Georgia"/>
      <family val="1"/>
    </font>
    <font>
      <sz val="11"/>
      <color theme="1"/>
      <name val="Calibri"/>
      <family val="2"/>
      <scheme val="minor"/>
    </font>
    <font>
      <sz val="10"/>
      <name val="Arial"/>
      <family val="2"/>
    </font>
    <font>
      <b/>
      <sz val="10"/>
      <name val="Arial"/>
      <family val="2"/>
    </font>
    <font>
      <sz val="8"/>
      <name val="Arial"/>
      <family val="2"/>
    </font>
    <font>
      <i/>
      <sz val="10"/>
      <name val="Arial"/>
      <family val="2"/>
    </font>
    <font>
      <u/>
      <sz val="10"/>
      <name val="Arial"/>
      <family val="2"/>
    </font>
    <font>
      <b/>
      <i/>
      <sz val="10"/>
      <name val="Arial"/>
      <family val="2"/>
    </font>
    <font>
      <sz val="8"/>
      <color indexed="81"/>
      <name val="Tahoma"/>
      <family val="2"/>
    </font>
    <font>
      <b/>
      <sz val="8"/>
      <color indexed="81"/>
      <name val="Tahoma"/>
      <family val="2"/>
    </font>
    <font>
      <sz val="10"/>
      <name val="Arial"/>
      <family val="2"/>
    </font>
    <font>
      <b/>
      <sz val="10"/>
      <name val="Georgia"/>
      <family val="1"/>
    </font>
    <font>
      <b/>
      <sz val="10"/>
      <color rgb="FFFF0000"/>
      <name val="Georgia"/>
      <family val="1"/>
    </font>
    <font>
      <b/>
      <u/>
      <sz val="13"/>
      <name val="Arial"/>
      <family val="2"/>
    </font>
    <font>
      <sz val="11"/>
      <name val="Arial"/>
      <family val="2"/>
    </font>
    <font>
      <b/>
      <sz val="13"/>
      <name val="Arial"/>
      <family val="2"/>
    </font>
    <font>
      <sz val="13"/>
      <name val="Arial"/>
      <family val="2"/>
    </font>
  </fonts>
  <fills count="3">
    <fill>
      <patternFill patternType="none"/>
    </fill>
    <fill>
      <patternFill patternType="gray125"/>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43" fontId="4"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0" fontId="4" fillId="0" borderId="0"/>
    <xf numFmtId="43" fontId="3" fillId="0" borderId="0" applyFont="0" applyFill="0" applyBorder="0" applyAlignment="0" applyProtection="0"/>
    <xf numFmtId="0" fontId="3" fillId="0" borderId="0"/>
    <xf numFmtId="0" fontId="4" fillId="0" borderId="0"/>
  </cellStyleXfs>
  <cellXfs count="130">
    <xf numFmtId="0" fontId="0" fillId="0" borderId="0" xfId="0"/>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3" xfId="0" applyFont="1" applyFill="1" applyBorder="1" applyAlignment="1">
      <alignment horizontal="center" vertical="center" wrapText="1"/>
    </xf>
    <xf numFmtId="0" fontId="0" fillId="0" borderId="4" xfId="0" applyFill="1" applyBorder="1" applyAlignment="1">
      <alignment horizontal="center" vertical="center" wrapText="1"/>
    </xf>
    <xf numFmtId="0" fontId="0" fillId="0" borderId="1" xfId="0" applyFill="1" applyBorder="1" applyAlignment="1">
      <alignment horizontal="center" vertical="center" wrapText="1"/>
    </xf>
    <xf numFmtId="0" fontId="0" fillId="0" borderId="2" xfId="0"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0" fillId="0" borderId="4" xfId="0" applyBorder="1" applyAlignment="1">
      <alignment horizontal="center" vertical="center" wrapText="1"/>
    </xf>
    <xf numFmtId="0" fontId="5" fillId="0" borderId="3"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9" fontId="1" fillId="2" borderId="0" xfId="0" applyNumberFormat="1" applyFont="1" applyFill="1" applyAlignment="1">
      <alignment horizontal="center" vertical="center" wrapText="1"/>
    </xf>
    <xf numFmtId="0" fontId="0" fillId="0" borderId="0" xfId="0" applyFill="1" applyAlignment="1">
      <alignment vertical="center"/>
    </xf>
    <xf numFmtId="0" fontId="5" fillId="0" borderId="1" xfId="0" applyFont="1" applyBorder="1" applyAlignment="1">
      <alignment horizontal="left" vertical="center" wrapText="1"/>
    </xf>
    <xf numFmtId="165" fontId="5" fillId="0" borderId="1" xfId="1" applyNumberFormat="1" applyFont="1" applyBorder="1" applyAlignment="1">
      <alignment vertical="center"/>
    </xf>
    <xf numFmtId="165" fontId="5" fillId="0" borderId="2" xfId="1" applyNumberFormat="1" applyFont="1" applyBorder="1" applyAlignment="1">
      <alignment vertical="center"/>
    </xf>
    <xf numFmtId="165" fontId="5" fillId="0" borderId="1" xfId="1" applyNumberFormat="1" applyFont="1" applyFill="1" applyBorder="1" applyAlignment="1">
      <alignment vertical="center"/>
    </xf>
    <xf numFmtId="165" fontId="5" fillId="0" borderId="2" xfId="1" applyNumberFormat="1" applyFont="1" applyFill="1" applyBorder="1" applyAlignment="1">
      <alignment vertical="center"/>
    </xf>
    <xf numFmtId="166" fontId="0" fillId="0" borderId="0" xfId="0" applyNumberFormat="1" applyAlignment="1">
      <alignment vertical="center"/>
    </xf>
    <xf numFmtId="0" fontId="0" fillId="0" borderId="0" xfId="0" applyAlignment="1">
      <alignment vertical="center"/>
    </xf>
    <xf numFmtId="43" fontId="0" fillId="0" borderId="0" xfId="1" applyFont="1" applyAlignment="1">
      <alignment vertical="center"/>
    </xf>
    <xf numFmtId="0" fontId="0" fillId="0" borderId="5" xfId="0" applyBorder="1" applyAlignment="1">
      <alignment horizontal="left" vertical="center"/>
    </xf>
    <xf numFmtId="165" fontId="4" fillId="2" borderId="5" xfId="0" applyNumberFormat="1" applyFont="1" applyFill="1" applyBorder="1" applyAlignment="1">
      <alignment vertical="center"/>
    </xf>
    <xf numFmtId="165" fontId="0" fillId="2" borderId="0" xfId="0" applyNumberFormat="1" applyFill="1" applyBorder="1" applyAlignment="1">
      <alignment vertical="center"/>
    </xf>
    <xf numFmtId="165" fontId="4" fillId="2" borderId="5" xfId="1" applyNumberFormat="1" applyFont="1" applyFill="1" applyBorder="1" applyAlignment="1">
      <alignment vertical="center"/>
    </xf>
    <xf numFmtId="165" fontId="0" fillId="2" borderId="11" xfId="0" applyNumberFormat="1" applyFill="1" applyBorder="1" applyAlignment="1">
      <alignment vertical="center"/>
    </xf>
    <xf numFmtId="165" fontId="5" fillId="2" borderId="11" xfId="0" applyNumberFormat="1" applyFont="1" applyFill="1" applyBorder="1" applyAlignment="1">
      <alignment vertical="center"/>
    </xf>
    <xf numFmtId="164" fontId="4" fillId="0" borderId="13" xfId="1" applyNumberFormat="1" applyFont="1" applyFill="1" applyBorder="1" applyAlignment="1">
      <alignment vertical="center"/>
    </xf>
    <xf numFmtId="164" fontId="5" fillId="0" borderId="12" xfId="1" applyNumberFormat="1" applyFont="1" applyFill="1" applyBorder="1" applyAlignment="1">
      <alignment vertical="center"/>
    </xf>
    <xf numFmtId="165" fontId="0" fillId="2" borderId="5" xfId="0" applyNumberFormat="1" applyFill="1" applyBorder="1" applyAlignment="1">
      <alignment vertical="center"/>
    </xf>
    <xf numFmtId="164" fontId="4" fillId="0" borderId="10" xfId="1" applyNumberFormat="1" applyFont="1" applyFill="1" applyBorder="1" applyAlignment="1">
      <alignment vertical="center"/>
    </xf>
    <xf numFmtId="164" fontId="5" fillId="0" borderId="11" xfId="1" applyNumberFormat="1" applyFont="1" applyFill="1" applyBorder="1" applyAlignment="1">
      <alignment vertical="center"/>
    </xf>
    <xf numFmtId="164" fontId="4" fillId="0" borderId="7" xfId="1" applyNumberFormat="1" applyFont="1" applyFill="1" applyBorder="1" applyAlignment="1">
      <alignment vertical="center"/>
    </xf>
    <xf numFmtId="164" fontId="5" fillId="0" borderId="9" xfId="1" applyNumberFormat="1" applyFont="1" applyFill="1" applyBorder="1" applyAlignment="1">
      <alignment vertical="center"/>
    </xf>
    <xf numFmtId="0" fontId="4" fillId="0" borderId="0" xfId="0" applyFont="1" applyFill="1" applyAlignment="1">
      <alignment vertical="center"/>
    </xf>
    <xf numFmtId="9" fontId="4" fillId="0" borderId="0" xfId="2" applyFont="1" applyFill="1" applyAlignment="1">
      <alignment vertical="center"/>
    </xf>
    <xf numFmtId="0" fontId="8" fillId="0" borderId="0" xfId="0" applyFont="1" applyAlignment="1">
      <alignment vertical="center"/>
    </xf>
    <xf numFmtId="0" fontId="7" fillId="0" borderId="0" xfId="0" applyFont="1" applyAlignment="1">
      <alignment vertical="center"/>
    </xf>
    <xf numFmtId="164" fontId="4" fillId="2" borderId="5" xfId="1" applyNumberFormat="1" applyFont="1" applyFill="1" applyBorder="1" applyAlignment="1">
      <alignment vertical="center"/>
    </xf>
    <xf numFmtId="164" fontId="4" fillId="2" borderId="0" xfId="1" applyNumberFormat="1" applyFont="1" applyFill="1" applyBorder="1" applyAlignment="1">
      <alignment vertical="center"/>
    </xf>
    <xf numFmtId="164" fontId="4" fillId="2" borderId="10" xfId="1" applyNumberFormat="1" applyFont="1" applyFill="1" applyBorder="1" applyAlignment="1">
      <alignment vertical="center"/>
    </xf>
    <xf numFmtId="164" fontId="4" fillId="2" borderId="11" xfId="1" applyNumberFormat="1" applyFont="1" applyFill="1" applyBorder="1" applyAlignment="1">
      <alignment vertical="center"/>
    </xf>
    <xf numFmtId="164" fontId="5" fillId="2" borderId="11" xfId="1" applyNumberFormat="1" applyFont="1" applyFill="1" applyBorder="1" applyAlignment="1">
      <alignment vertical="center"/>
    </xf>
    <xf numFmtId="0" fontId="0" fillId="0" borderId="6" xfId="0" applyBorder="1" applyAlignment="1">
      <alignment horizontal="left" vertical="center"/>
    </xf>
    <xf numFmtId="164" fontId="5" fillId="2" borderId="1" xfId="1" applyNumberFormat="1" applyFont="1" applyFill="1" applyBorder="1" applyAlignment="1">
      <alignment vertical="center"/>
    </xf>
    <xf numFmtId="164" fontId="5" fillId="2" borderId="4" xfId="1" applyNumberFormat="1" applyFont="1" applyFill="1" applyBorder="1" applyAlignment="1">
      <alignment vertical="center"/>
    </xf>
    <xf numFmtId="164" fontId="5" fillId="2" borderId="2" xfId="1" applyNumberFormat="1" applyFont="1" applyFill="1" applyBorder="1" applyAlignment="1">
      <alignment vertical="center"/>
    </xf>
    <xf numFmtId="164" fontId="5" fillId="2" borderId="3" xfId="1" applyNumberFormat="1" applyFont="1" applyFill="1" applyBorder="1" applyAlignment="1">
      <alignment vertical="center"/>
    </xf>
    <xf numFmtId="0" fontId="4" fillId="0" borderId="0" xfId="0" applyFont="1" applyAlignment="1">
      <alignment vertical="center"/>
    </xf>
    <xf numFmtId="164" fontId="4" fillId="0" borderId="0" xfId="1" applyNumberFormat="1" applyFont="1" applyAlignment="1">
      <alignment vertical="center"/>
    </xf>
    <xf numFmtId="164" fontId="0" fillId="0" borderId="0" xfId="0" applyNumberFormat="1" applyAlignment="1">
      <alignment vertical="center"/>
    </xf>
    <xf numFmtId="0" fontId="0" fillId="0" borderId="0" xfId="0" applyBorder="1" applyAlignment="1">
      <alignment vertical="center"/>
    </xf>
    <xf numFmtId="164" fontId="0" fillId="0" borderId="0" xfId="1" applyNumberFormat="1" applyFont="1" applyBorder="1" applyAlignment="1">
      <alignment vertical="center"/>
    </xf>
    <xf numFmtId="164" fontId="0" fillId="0" borderId="0" xfId="1" applyNumberFormat="1" applyFont="1" applyFill="1" applyBorder="1" applyAlignment="1">
      <alignment vertical="center"/>
    </xf>
    <xf numFmtId="164" fontId="5" fillId="0" borderId="0" xfId="1" applyNumberFormat="1" applyFont="1" applyFill="1" applyBorder="1" applyAlignment="1">
      <alignment vertical="center"/>
    </xf>
    <xf numFmtId="43" fontId="0" fillId="0" borderId="0" xfId="0" applyNumberFormat="1" applyAlignment="1">
      <alignment vertical="center"/>
    </xf>
    <xf numFmtId="9" fontId="0" fillId="0" borderId="0" xfId="2" applyFont="1" applyAlignment="1">
      <alignment vertical="center"/>
    </xf>
    <xf numFmtId="0" fontId="0" fillId="0" borderId="0" xfId="0" applyAlignment="1">
      <alignment horizontal="center" vertical="center"/>
    </xf>
    <xf numFmtId="0" fontId="2" fillId="0" borderId="0" xfId="0" applyFont="1" applyAlignment="1">
      <alignment vertical="center"/>
    </xf>
    <xf numFmtId="9" fontId="4" fillId="0" borderId="10" xfId="3" applyFont="1" applyBorder="1" applyAlignment="1">
      <alignment horizontal="center" vertical="center"/>
    </xf>
    <xf numFmtId="9" fontId="0" fillId="0" borderId="10" xfId="3" applyFont="1" applyBorder="1" applyAlignment="1">
      <alignment horizontal="center" vertical="center"/>
    </xf>
    <xf numFmtId="9" fontId="0" fillId="0" borderId="0" xfId="3" applyFont="1" applyBorder="1" applyAlignment="1">
      <alignment horizontal="center" vertical="center"/>
    </xf>
    <xf numFmtId="9" fontId="0" fillId="0" borderId="11" xfId="3" applyFont="1" applyBorder="1" applyAlignment="1">
      <alignment horizontal="center" vertical="center"/>
    </xf>
    <xf numFmtId="3" fontId="0" fillId="0" borderId="10" xfId="0" applyNumberFormat="1" applyBorder="1" applyAlignment="1">
      <alignment vertical="center"/>
    </xf>
    <xf numFmtId="3" fontId="0" fillId="0" borderId="0" xfId="0" applyNumberFormat="1" applyBorder="1" applyAlignment="1">
      <alignment vertical="center"/>
    </xf>
    <xf numFmtId="3" fontId="0" fillId="0" borderId="11" xfId="0" applyNumberFormat="1" applyBorder="1" applyAlignment="1">
      <alignment vertical="center"/>
    </xf>
    <xf numFmtId="9" fontId="0" fillId="0" borderId="0" xfId="0" applyNumberFormat="1" applyAlignment="1">
      <alignment vertical="center"/>
    </xf>
    <xf numFmtId="3" fontId="0" fillId="0" borderId="0" xfId="0" applyNumberFormat="1" applyFill="1" applyBorder="1" applyAlignment="1">
      <alignment vertical="center"/>
    </xf>
    <xf numFmtId="3" fontId="0" fillId="0" borderId="11" xfId="0" applyNumberFormat="1" applyFill="1" applyBorder="1" applyAlignment="1">
      <alignment vertical="center"/>
    </xf>
    <xf numFmtId="9" fontId="4" fillId="0" borderId="7" xfId="3" applyFont="1" applyBorder="1" applyAlignment="1">
      <alignment horizontal="center" vertical="center"/>
    </xf>
    <xf numFmtId="9" fontId="4" fillId="0" borderId="8" xfId="3" applyFont="1" applyBorder="1" applyAlignment="1">
      <alignment horizontal="center" vertical="center"/>
    </xf>
    <xf numFmtId="9" fontId="4" fillId="0" borderId="9" xfId="3" applyFont="1" applyBorder="1" applyAlignment="1">
      <alignment horizontal="center" vertical="center"/>
    </xf>
    <xf numFmtId="3" fontId="4" fillId="0" borderId="7" xfId="0" applyNumberFormat="1" applyFont="1" applyBorder="1" applyAlignment="1">
      <alignment vertical="center"/>
    </xf>
    <xf numFmtId="3" fontId="4" fillId="0" borderId="8" xfId="0" applyNumberFormat="1" applyFont="1" applyBorder="1" applyAlignment="1">
      <alignment vertical="center"/>
    </xf>
    <xf numFmtId="3" fontId="4" fillId="0" borderId="9" xfId="0" applyNumberFormat="1" applyFont="1" applyBorder="1" applyAlignment="1">
      <alignment vertical="center"/>
    </xf>
    <xf numFmtId="3" fontId="4" fillId="0" borderId="8" xfId="0" applyNumberFormat="1" applyFont="1" applyFill="1" applyBorder="1" applyAlignment="1">
      <alignment vertical="center"/>
    </xf>
    <xf numFmtId="0" fontId="5" fillId="0" borderId="0" xfId="0" applyFont="1" applyAlignment="1">
      <alignment vertical="center"/>
    </xf>
    <xf numFmtId="14" fontId="0" fillId="0" borderId="0" xfId="0" applyNumberFormat="1" applyFill="1" applyAlignment="1">
      <alignment vertical="center"/>
    </xf>
    <xf numFmtId="43" fontId="0" fillId="0" borderId="0" xfId="1" applyFont="1" applyFill="1" applyAlignment="1">
      <alignment vertical="center"/>
    </xf>
    <xf numFmtId="0" fontId="2" fillId="0" borderId="0" xfId="0" applyFont="1" applyFill="1" applyAlignment="1">
      <alignment vertical="center"/>
    </xf>
    <xf numFmtId="0" fontId="14" fillId="0" borderId="0" xfId="0" applyFont="1" applyFill="1" applyAlignment="1">
      <alignment vertical="center"/>
    </xf>
    <xf numFmtId="0" fontId="2" fillId="0" borderId="10" xfId="0" applyFont="1" applyFill="1" applyBorder="1" applyAlignment="1">
      <alignment horizontal="left" vertical="center"/>
    </xf>
    <xf numFmtId="164" fontId="2" fillId="0" borderId="10" xfId="1" applyNumberFormat="1" applyFont="1" applyFill="1" applyBorder="1" applyAlignment="1">
      <alignment vertical="center"/>
    </xf>
    <xf numFmtId="164" fontId="2" fillId="0" borderId="0" xfId="1" applyNumberFormat="1" applyFont="1" applyFill="1" applyBorder="1" applyAlignment="1">
      <alignment vertical="center"/>
    </xf>
    <xf numFmtId="164" fontId="2" fillId="0" borderId="11" xfId="1" applyNumberFormat="1" applyFont="1" applyFill="1" applyBorder="1" applyAlignment="1">
      <alignment vertical="center"/>
    </xf>
    <xf numFmtId="165" fontId="2" fillId="0" borderId="10" xfId="1" applyNumberFormat="1" applyFont="1" applyFill="1" applyBorder="1" applyAlignment="1">
      <alignment vertical="center"/>
    </xf>
    <xf numFmtId="165" fontId="2" fillId="0" borderId="0" xfId="1" applyNumberFormat="1" applyFont="1" applyFill="1" applyBorder="1" applyAlignment="1">
      <alignment vertical="center"/>
    </xf>
    <xf numFmtId="165" fontId="2" fillId="0" borderId="11" xfId="1" applyNumberFormat="1" applyFont="1" applyFill="1" applyBorder="1" applyAlignment="1">
      <alignment vertical="center"/>
    </xf>
    <xf numFmtId="0" fontId="2" fillId="0" borderId="7" xfId="0" applyFont="1" applyFill="1" applyBorder="1" applyAlignment="1">
      <alignment horizontal="left" vertical="center"/>
    </xf>
    <xf numFmtId="164" fontId="2" fillId="0" borderId="7" xfId="1" applyNumberFormat="1" applyFont="1" applyFill="1" applyBorder="1" applyAlignment="1">
      <alignment vertical="center"/>
    </xf>
    <xf numFmtId="164" fontId="2" fillId="0" borderId="8" xfId="1" applyNumberFormat="1" applyFont="1" applyFill="1" applyBorder="1" applyAlignment="1">
      <alignment vertical="center"/>
    </xf>
    <xf numFmtId="164" fontId="2" fillId="0" borderId="9" xfId="1" applyNumberFormat="1" applyFont="1" applyFill="1" applyBorder="1" applyAlignment="1">
      <alignment vertical="center"/>
    </xf>
    <xf numFmtId="165" fontId="2" fillId="0" borderId="7" xfId="1" applyNumberFormat="1" applyFont="1" applyFill="1" applyBorder="1" applyAlignment="1">
      <alignment vertical="center"/>
    </xf>
    <xf numFmtId="165" fontId="2" fillId="0" borderId="8" xfId="1" applyNumberFormat="1" applyFont="1" applyFill="1" applyBorder="1" applyAlignment="1">
      <alignment vertical="center"/>
    </xf>
    <xf numFmtId="165" fontId="2" fillId="0" borderId="9" xfId="1" applyNumberFormat="1" applyFont="1" applyFill="1" applyBorder="1" applyAlignment="1">
      <alignment vertical="center"/>
    </xf>
    <xf numFmtId="0" fontId="2" fillId="0" borderId="0" xfId="0" applyFont="1" applyFill="1" applyBorder="1" applyAlignment="1">
      <alignment horizontal="left" vertical="center"/>
    </xf>
    <xf numFmtId="0" fontId="2" fillId="0" borderId="0" xfId="0" applyFont="1" applyAlignment="1">
      <alignment horizontal="right" vertical="center"/>
    </xf>
    <xf numFmtId="165" fontId="2" fillId="0" borderId="0" xfId="1" applyNumberFormat="1" applyFont="1" applyAlignment="1">
      <alignment vertical="center"/>
    </xf>
    <xf numFmtId="9" fontId="2" fillId="0" borderId="0" xfId="2" applyFont="1" applyAlignment="1">
      <alignment vertical="center"/>
    </xf>
    <xf numFmtId="9" fontId="2" fillId="0" borderId="10" xfId="2" applyFont="1" applyFill="1" applyBorder="1" applyAlignment="1">
      <alignment vertical="center"/>
    </xf>
    <xf numFmtId="9" fontId="2" fillId="0" borderId="0" xfId="2" applyFont="1" applyFill="1" applyBorder="1" applyAlignment="1">
      <alignment vertical="center"/>
    </xf>
    <xf numFmtId="9" fontId="2" fillId="0" borderId="11" xfId="2" applyFont="1" applyFill="1" applyBorder="1" applyAlignment="1">
      <alignment vertical="center"/>
    </xf>
    <xf numFmtId="10" fontId="2" fillId="0" borderId="0" xfId="0" applyNumberFormat="1" applyFont="1" applyAlignment="1">
      <alignment vertical="center"/>
    </xf>
    <xf numFmtId="9" fontId="2" fillId="0" borderId="7" xfId="2" applyFont="1" applyFill="1" applyBorder="1" applyAlignment="1">
      <alignment vertical="center"/>
    </xf>
    <xf numFmtId="9" fontId="2" fillId="0" borderId="8" xfId="2" applyFont="1" applyFill="1" applyBorder="1" applyAlignment="1">
      <alignment vertical="center"/>
    </xf>
    <xf numFmtId="9" fontId="2" fillId="0" borderId="9" xfId="2" applyFont="1" applyFill="1" applyBorder="1" applyAlignment="1">
      <alignment vertical="center"/>
    </xf>
    <xf numFmtId="43" fontId="2" fillId="0" borderId="0" xfId="1" applyFont="1" applyAlignment="1">
      <alignment vertical="center"/>
    </xf>
    <xf numFmtId="0" fontId="13" fillId="0" borderId="0" xfId="0" applyFont="1" applyAlignment="1">
      <alignment vertical="center"/>
    </xf>
    <xf numFmtId="9" fontId="2" fillId="0" borderId="0" xfId="0" applyNumberFormat="1" applyFont="1" applyAlignment="1">
      <alignment vertical="center"/>
    </xf>
    <xf numFmtId="0" fontId="15" fillId="0" borderId="0" xfId="7" applyFont="1" applyAlignment="1">
      <alignment vertical="center"/>
    </xf>
    <xf numFmtId="0" fontId="16" fillId="0" borderId="0" xfId="7" applyFont="1" applyAlignment="1">
      <alignment vertical="center"/>
    </xf>
    <xf numFmtId="0" fontId="4" fillId="0" borderId="0" xfId="0" applyFont="1" applyAlignment="1">
      <alignment vertical="center" wrapText="1"/>
    </xf>
    <xf numFmtId="0" fontId="16" fillId="0" borderId="0" xfId="7" applyFont="1" applyAlignment="1">
      <alignment horizontal="left" vertical="center" wrapText="1"/>
    </xf>
    <xf numFmtId="0" fontId="17" fillId="0" borderId="0" xfId="7" applyFont="1" applyAlignment="1">
      <alignment vertical="center"/>
    </xf>
    <xf numFmtId="0" fontId="16" fillId="0" borderId="0" xfId="7" applyFont="1" applyAlignment="1">
      <alignment horizontal="left" vertical="center" wrapText="1"/>
    </xf>
    <xf numFmtId="0" fontId="13" fillId="0" borderId="4"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cellXfs>
  <cellStyles count="8">
    <cellStyle name="Comma" xfId="1" builtinId="3"/>
    <cellStyle name="Comma 2" xfId="5"/>
    <cellStyle name="Normal" xfId="0" builtinId="0"/>
    <cellStyle name="Normal 12 2" xfId="7"/>
    <cellStyle name="Normal 2" xfId="4"/>
    <cellStyle name="Normal 3" xfId="6"/>
    <cellStyle name="Percent" xfId="2" builtinId="5"/>
    <cellStyle name="Percent 2"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hartsheet" Target="chartsheets/sheet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hartsheet" Target="chartsheets/sheet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Mesothelioma</a:t>
            </a:r>
          </a:p>
        </c:rich>
      </c:tx>
      <c:overlay val="0"/>
    </c:title>
    <c:autoTitleDeleted val="0"/>
    <c:plotArea>
      <c:layout/>
      <c:barChart>
        <c:barDir val="col"/>
        <c:grouping val="stacked"/>
        <c:varyColors val="0"/>
        <c:ser>
          <c:idx val="0"/>
          <c:order val="0"/>
          <c:tx>
            <c:v>Settled at nil</c:v>
          </c:tx>
          <c:invertIfNegative val="0"/>
          <c:cat>
            <c:numRef>
              <c:f>'Data summaries'!$R$30:$R$50</c:f>
              <c:numCache>
                <c:formatCode>General</c:formatCode>
                <c:ptCount val="21"/>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numCache>
            </c:numRef>
          </c:cat>
          <c:val>
            <c:numRef>
              <c:f>'Data summaries'!$W$30:$W$49</c:f>
              <c:numCache>
                <c:formatCode>0%</c:formatCode>
                <c:ptCount val="20"/>
                <c:pt idx="0">
                  <c:v>0.20192307692307693</c:v>
                </c:pt>
                <c:pt idx="1">
                  <c:v>0.20259740259740261</c:v>
                </c:pt>
                <c:pt idx="2">
                  <c:v>0.18273092369477911</c:v>
                </c:pt>
                <c:pt idx="3">
                  <c:v>0.20103986135181975</c:v>
                </c:pt>
                <c:pt idx="4">
                  <c:v>0.23618784530386741</c:v>
                </c:pt>
                <c:pt idx="5">
                  <c:v>0.2491506228765572</c:v>
                </c:pt>
                <c:pt idx="6">
                  <c:v>0.21868365180467092</c:v>
                </c:pt>
                <c:pt idx="7">
                  <c:v>0.26187961985216474</c:v>
                </c:pt>
                <c:pt idx="8">
                  <c:v>0.2351313969571231</c:v>
                </c:pt>
                <c:pt idx="9">
                  <c:v>0.23652291105121293</c:v>
                </c:pt>
                <c:pt idx="10">
                  <c:v>0.25111536010197577</c:v>
                </c:pt>
                <c:pt idx="11">
                  <c:v>0.22540781018289668</c:v>
                </c:pt>
                <c:pt idx="12">
                  <c:v>0.22759267949319567</c:v>
                </c:pt>
                <c:pt idx="13">
                  <c:v>0.22042793702058941</c:v>
                </c:pt>
                <c:pt idx="14">
                  <c:v>0.21846029826682789</c:v>
                </c:pt>
                <c:pt idx="15">
                  <c:v>0.22707764338665626</c:v>
                </c:pt>
                <c:pt idx="16">
                  <c:v>0.2129319955406912</c:v>
                </c:pt>
                <c:pt idx="17">
                  <c:v>0.19351311953352771</c:v>
                </c:pt>
                <c:pt idx="18">
                  <c:v>0.14678235719450469</c:v>
                </c:pt>
                <c:pt idx="19">
                  <c:v>7.2531418312387796E-2</c:v>
                </c:pt>
              </c:numCache>
            </c:numRef>
          </c:val>
        </c:ser>
        <c:ser>
          <c:idx val="1"/>
          <c:order val="1"/>
          <c:tx>
            <c:v>Settled at cost</c:v>
          </c:tx>
          <c:invertIfNegative val="0"/>
          <c:cat>
            <c:numRef>
              <c:f>'Data summaries'!$R$30:$R$50</c:f>
              <c:numCache>
                <c:formatCode>General</c:formatCode>
                <c:ptCount val="21"/>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numCache>
            </c:numRef>
          </c:cat>
          <c:val>
            <c:numRef>
              <c:f>'Data summaries'!$AM$30:$AM$49</c:f>
              <c:numCache>
                <c:formatCode>0%</c:formatCode>
                <c:ptCount val="20"/>
                <c:pt idx="0">
                  <c:v>0.79166666666666663</c:v>
                </c:pt>
                <c:pt idx="1">
                  <c:v>0.79740259740259745</c:v>
                </c:pt>
                <c:pt idx="2">
                  <c:v>0.8112449799196787</c:v>
                </c:pt>
                <c:pt idx="3">
                  <c:v>0.79896013864818027</c:v>
                </c:pt>
                <c:pt idx="4">
                  <c:v>0.76381215469613262</c:v>
                </c:pt>
                <c:pt idx="5">
                  <c:v>0.7485843714609286</c:v>
                </c:pt>
                <c:pt idx="6">
                  <c:v>0.78025477707006374</c:v>
                </c:pt>
                <c:pt idx="7">
                  <c:v>0.73389651531151001</c:v>
                </c:pt>
                <c:pt idx="8">
                  <c:v>0.74757952973720609</c:v>
                </c:pt>
                <c:pt idx="9">
                  <c:v>0.75471698113207553</c:v>
                </c:pt>
                <c:pt idx="10">
                  <c:v>0.7189292543021033</c:v>
                </c:pt>
                <c:pt idx="11">
                  <c:v>0.73751853682649526</c:v>
                </c:pt>
                <c:pt idx="12">
                  <c:v>0.74706710464570625</c:v>
                </c:pt>
                <c:pt idx="13">
                  <c:v>0.73960436011303998</c:v>
                </c:pt>
                <c:pt idx="14">
                  <c:v>0.7158403869407497</c:v>
                </c:pt>
                <c:pt idx="15">
                  <c:v>0.65860319937573153</c:v>
                </c:pt>
                <c:pt idx="16">
                  <c:v>0.57562244518766259</c:v>
                </c:pt>
                <c:pt idx="17">
                  <c:v>0.41654518950437319</c:v>
                </c:pt>
                <c:pt idx="18">
                  <c:v>0.20932754880694143</c:v>
                </c:pt>
                <c:pt idx="19">
                  <c:v>4.9551166965888689E-2</c:v>
                </c:pt>
              </c:numCache>
            </c:numRef>
          </c:val>
        </c:ser>
        <c:ser>
          <c:idx val="2"/>
          <c:order val="2"/>
          <c:tx>
            <c:v>Open</c:v>
          </c:tx>
          <c:invertIfNegative val="0"/>
          <c:cat>
            <c:numRef>
              <c:f>'Data summaries'!$R$30:$R$50</c:f>
              <c:numCache>
                <c:formatCode>General</c:formatCode>
                <c:ptCount val="21"/>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numCache>
            </c:numRef>
          </c:cat>
          <c:val>
            <c:numRef>
              <c:f>'Data summaries'!$AE$30:$AE$49</c:f>
              <c:numCache>
                <c:formatCode>0%</c:formatCode>
                <c:ptCount val="20"/>
                <c:pt idx="0">
                  <c:v>6.4102564102563875E-3</c:v>
                </c:pt>
                <c:pt idx="1">
                  <c:v>0</c:v>
                </c:pt>
                <c:pt idx="2">
                  <c:v>6.0240963855421326E-3</c:v>
                </c:pt>
                <c:pt idx="3">
                  <c:v>0</c:v>
                </c:pt>
                <c:pt idx="4">
                  <c:v>0</c:v>
                </c:pt>
                <c:pt idx="5">
                  <c:v>2.2650056625141968E-3</c:v>
                </c:pt>
                <c:pt idx="6">
                  <c:v>1.0615711252653925E-3</c:v>
                </c:pt>
                <c:pt idx="7">
                  <c:v>4.2238648363251974E-3</c:v>
                </c:pt>
                <c:pt idx="8">
                  <c:v>1.7289073305670866E-2</c:v>
                </c:pt>
                <c:pt idx="9">
                  <c:v>8.7601078167115487E-3</c:v>
                </c:pt>
                <c:pt idx="10">
                  <c:v>2.9955385595920925E-2</c:v>
                </c:pt>
                <c:pt idx="11">
                  <c:v>3.7073652990608053E-2</c:v>
                </c:pt>
                <c:pt idx="12">
                  <c:v>2.5340215861098025E-2</c:v>
                </c:pt>
                <c:pt idx="13">
                  <c:v>3.9967702866370636E-2</c:v>
                </c:pt>
                <c:pt idx="14">
                  <c:v>6.5699314792422414E-2</c:v>
                </c:pt>
                <c:pt idx="15">
                  <c:v>0.11431915723761221</c:v>
                </c:pt>
                <c:pt idx="16">
                  <c:v>0.21144555927164621</c:v>
                </c:pt>
                <c:pt idx="17">
                  <c:v>0.38994169096209907</c:v>
                </c:pt>
                <c:pt idx="18">
                  <c:v>0.6438900939985539</c:v>
                </c:pt>
                <c:pt idx="19">
                  <c:v>0.87791741472172347</c:v>
                </c:pt>
              </c:numCache>
            </c:numRef>
          </c:val>
        </c:ser>
        <c:dLbls>
          <c:showLegendKey val="0"/>
          <c:showVal val="0"/>
          <c:showCatName val="0"/>
          <c:showSerName val="0"/>
          <c:showPercent val="0"/>
          <c:showBubbleSize val="0"/>
        </c:dLbls>
        <c:gapWidth val="75"/>
        <c:overlap val="100"/>
        <c:axId val="60353536"/>
        <c:axId val="101057664"/>
      </c:barChart>
      <c:catAx>
        <c:axId val="60353536"/>
        <c:scaling>
          <c:orientation val="minMax"/>
        </c:scaling>
        <c:delete val="0"/>
        <c:axPos val="b"/>
        <c:title>
          <c:tx>
            <c:rich>
              <a:bodyPr/>
              <a:lstStyle/>
              <a:p>
                <a:pPr>
                  <a:defRPr/>
                </a:pPr>
                <a:r>
                  <a:rPr lang="en-GB"/>
                  <a:t>Notification year</a:t>
                </a:r>
              </a:p>
            </c:rich>
          </c:tx>
          <c:overlay val="0"/>
        </c:title>
        <c:numFmt formatCode="General" sourceLinked="1"/>
        <c:majorTickMark val="out"/>
        <c:minorTickMark val="none"/>
        <c:tickLblPos val="nextTo"/>
        <c:crossAx val="101057664"/>
        <c:crosses val="autoZero"/>
        <c:auto val="1"/>
        <c:lblAlgn val="ctr"/>
        <c:lblOffset val="100"/>
        <c:noMultiLvlLbl val="0"/>
      </c:catAx>
      <c:valAx>
        <c:axId val="101057664"/>
        <c:scaling>
          <c:orientation val="minMax"/>
          <c:max val="1"/>
          <c:min val="0"/>
        </c:scaling>
        <c:delete val="0"/>
        <c:axPos val="l"/>
        <c:majorGridlines/>
        <c:numFmt formatCode="0%" sourceLinked="1"/>
        <c:majorTickMark val="none"/>
        <c:minorTickMark val="none"/>
        <c:tickLblPos val="nextTo"/>
        <c:spPr>
          <a:ln w="9525">
            <a:noFill/>
          </a:ln>
        </c:spPr>
        <c:crossAx val="60353536"/>
        <c:crosses val="autoZero"/>
        <c:crossBetween val="between"/>
      </c:valAx>
    </c:plotArea>
    <c:legend>
      <c:legendPos val="b"/>
      <c:overlay val="0"/>
    </c:legend>
    <c:plotVisOnly val="1"/>
    <c:dispBlanksAs val="gap"/>
    <c:showDLblsOverMax val="0"/>
  </c:chart>
  <c:spPr>
    <a:noFill/>
    <a:ln>
      <a:noFill/>
    </a:ln>
  </c:spPr>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Asbestos Related Lung Cancer</a:t>
            </a:r>
          </a:p>
        </c:rich>
      </c:tx>
      <c:overlay val="0"/>
    </c:title>
    <c:autoTitleDeleted val="0"/>
    <c:plotArea>
      <c:layout/>
      <c:barChart>
        <c:barDir val="col"/>
        <c:grouping val="stacked"/>
        <c:varyColors val="0"/>
        <c:ser>
          <c:idx val="0"/>
          <c:order val="0"/>
          <c:tx>
            <c:v>Settled at nil</c:v>
          </c:tx>
          <c:invertIfNegative val="0"/>
          <c:cat>
            <c:numRef>
              <c:f>'Data summaries'!$R$30:$R$50</c:f>
              <c:numCache>
                <c:formatCode>General</c:formatCode>
                <c:ptCount val="21"/>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numCache>
            </c:numRef>
          </c:cat>
          <c:val>
            <c:numRef>
              <c:f>'Data summaries'!$U$30:$U$49</c:f>
              <c:numCache>
                <c:formatCode>0%</c:formatCode>
                <c:ptCount val="20"/>
                <c:pt idx="0">
                  <c:v>0.2558139534883721</c:v>
                </c:pt>
                <c:pt idx="1">
                  <c:v>0.23076923076923078</c:v>
                </c:pt>
                <c:pt idx="2">
                  <c:v>0.16417910447761194</c:v>
                </c:pt>
                <c:pt idx="3">
                  <c:v>0.23404255319148937</c:v>
                </c:pt>
                <c:pt idx="4">
                  <c:v>0.14583333333333334</c:v>
                </c:pt>
                <c:pt idx="5">
                  <c:v>0.16363636363636364</c:v>
                </c:pt>
                <c:pt idx="6">
                  <c:v>0.15151515151515152</c:v>
                </c:pt>
                <c:pt idx="7">
                  <c:v>0.14457831325301204</c:v>
                </c:pt>
                <c:pt idx="8">
                  <c:v>0.32116788321167883</c:v>
                </c:pt>
                <c:pt idx="9">
                  <c:v>0.2348993288590604</c:v>
                </c:pt>
                <c:pt idx="10">
                  <c:v>0.29896907216494845</c:v>
                </c:pt>
                <c:pt idx="11">
                  <c:v>0.29779411764705882</c:v>
                </c:pt>
                <c:pt idx="12">
                  <c:v>0.31617647058823528</c:v>
                </c:pt>
                <c:pt idx="13">
                  <c:v>0.38741721854304634</c:v>
                </c:pt>
                <c:pt idx="14">
                  <c:v>0.37248322147651008</c:v>
                </c:pt>
                <c:pt idx="15">
                  <c:v>0.34444444444444444</c:v>
                </c:pt>
                <c:pt idx="16">
                  <c:v>0.32783018867924529</c:v>
                </c:pt>
                <c:pt idx="17">
                  <c:v>0.36761487964989059</c:v>
                </c:pt>
                <c:pt idx="18">
                  <c:v>0.22077922077922077</c:v>
                </c:pt>
                <c:pt idx="19">
                  <c:v>9.1863517060367453E-2</c:v>
                </c:pt>
              </c:numCache>
            </c:numRef>
          </c:val>
        </c:ser>
        <c:ser>
          <c:idx val="1"/>
          <c:order val="1"/>
          <c:tx>
            <c:v>Settled at cost</c:v>
          </c:tx>
          <c:invertIfNegative val="0"/>
          <c:cat>
            <c:numRef>
              <c:f>'Data summaries'!$R$30:$R$50</c:f>
              <c:numCache>
                <c:formatCode>General</c:formatCode>
                <c:ptCount val="21"/>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numCache>
            </c:numRef>
          </c:cat>
          <c:val>
            <c:numRef>
              <c:f>'Data summaries'!$AK$30:$AK$49</c:f>
              <c:numCache>
                <c:formatCode>0%</c:formatCode>
                <c:ptCount val="20"/>
                <c:pt idx="0">
                  <c:v>0.72093023255813948</c:v>
                </c:pt>
                <c:pt idx="1">
                  <c:v>0.76923076923076927</c:v>
                </c:pt>
                <c:pt idx="2">
                  <c:v>0.83582089552238803</c:v>
                </c:pt>
                <c:pt idx="3">
                  <c:v>0.74468085106382975</c:v>
                </c:pt>
                <c:pt idx="4">
                  <c:v>0.85416666666666663</c:v>
                </c:pt>
                <c:pt idx="5">
                  <c:v>0.8</c:v>
                </c:pt>
                <c:pt idx="6">
                  <c:v>0.83333333333333337</c:v>
                </c:pt>
                <c:pt idx="7">
                  <c:v>0.85542168674698793</c:v>
                </c:pt>
                <c:pt idx="8">
                  <c:v>0.65693430656934304</c:v>
                </c:pt>
                <c:pt idx="9">
                  <c:v>0.73154362416107388</c:v>
                </c:pt>
                <c:pt idx="10">
                  <c:v>0.64432989690721654</c:v>
                </c:pt>
                <c:pt idx="11">
                  <c:v>0.67279411764705888</c:v>
                </c:pt>
                <c:pt idx="12">
                  <c:v>0.68382352941176472</c:v>
                </c:pt>
                <c:pt idx="13">
                  <c:v>0.57615894039735094</c:v>
                </c:pt>
                <c:pt idx="14">
                  <c:v>0.55704697986577179</c:v>
                </c:pt>
                <c:pt idx="15">
                  <c:v>0.50555555555555554</c:v>
                </c:pt>
                <c:pt idx="16">
                  <c:v>0.45283018867924529</c:v>
                </c:pt>
                <c:pt idx="17">
                  <c:v>0.25820568927789933</c:v>
                </c:pt>
                <c:pt idx="18">
                  <c:v>0.13246753246753246</c:v>
                </c:pt>
                <c:pt idx="19">
                  <c:v>2.0997375328083989E-2</c:v>
                </c:pt>
              </c:numCache>
            </c:numRef>
          </c:val>
        </c:ser>
        <c:ser>
          <c:idx val="2"/>
          <c:order val="2"/>
          <c:tx>
            <c:v>Open</c:v>
          </c:tx>
          <c:invertIfNegative val="0"/>
          <c:cat>
            <c:numRef>
              <c:f>'Data summaries'!$R$30:$R$50</c:f>
              <c:numCache>
                <c:formatCode>General</c:formatCode>
                <c:ptCount val="21"/>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numCache>
            </c:numRef>
          </c:cat>
          <c:val>
            <c:numRef>
              <c:f>'Data summaries'!$AC$30:$AC$49</c:f>
              <c:numCache>
                <c:formatCode>0%</c:formatCode>
                <c:ptCount val="20"/>
                <c:pt idx="0">
                  <c:v>2.3255813953488413E-2</c:v>
                </c:pt>
                <c:pt idx="1">
                  <c:v>0</c:v>
                </c:pt>
                <c:pt idx="2">
                  <c:v>0</c:v>
                </c:pt>
                <c:pt idx="3">
                  <c:v>2.1276595744680882E-2</c:v>
                </c:pt>
                <c:pt idx="4">
                  <c:v>0</c:v>
                </c:pt>
                <c:pt idx="5">
                  <c:v>3.6363636363636376E-2</c:v>
                </c:pt>
                <c:pt idx="6">
                  <c:v>1.5151515151515138E-2</c:v>
                </c:pt>
                <c:pt idx="7">
                  <c:v>0</c:v>
                </c:pt>
                <c:pt idx="8">
                  <c:v>2.1897810218978075E-2</c:v>
                </c:pt>
                <c:pt idx="9">
                  <c:v>3.3557046979865723E-2</c:v>
                </c:pt>
                <c:pt idx="10">
                  <c:v>5.6701030927835072E-2</c:v>
                </c:pt>
                <c:pt idx="11">
                  <c:v>2.9411764705882359E-2</c:v>
                </c:pt>
                <c:pt idx="12">
                  <c:v>0</c:v>
                </c:pt>
                <c:pt idx="13">
                  <c:v>3.6423841059602613E-2</c:v>
                </c:pt>
                <c:pt idx="14">
                  <c:v>7.0469798657718075E-2</c:v>
                </c:pt>
                <c:pt idx="15">
                  <c:v>0.15000000000000002</c:v>
                </c:pt>
                <c:pt idx="16">
                  <c:v>0.21933962264150941</c:v>
                </c:pt>
                <c:pt idx="17">
                  <c:v>0.37417943107221008</c:v>
                </c:pt>
                <c:pt idx="18">
                  <c:v>0.64675324675324675</c:v>
                </c:pt>
                <c:pt idx="19">
                  <c:v>0.88713910761154857</c:v>
                </c:pt>
              </c:numCache>
            </c:numRef>
          </c:val>
        </c:ser>
        <c:dLbls>
          <c:showLegendKey val="0"/>
          <c:showVal val="0"/>
          <c:showCatName val="0"/>
          <c:showSerName val="0"/>
          <c:showPercent val="0"/>
          <c:showBubbleSize val="0"/>
        </c:dLbls>
        <c:gapWidth val="75"/>
        <c:overlap val="100"/>
        <c:axId val="101096448"/>
        <c:axId val="101098624"/>
      </c:barChart>
      <c:catAx>
        <c:axId val="101096448"/>
        <c:scaling>
          <c:orientation val="minMax"/>
        </c:scaling>
        <c:delete val="0"/>
        <c:axPos val="b"/>
        <c:title>
          <c:tx>
            <c:rich>
              <a:bodyPr/>
              <a:lstStyle/>
              <a:p>
                <a:pPr>
                  <a:defRPr/>
                </a:pPr>
                <a:r>
                  <a:rPr lang="en-GB"/>
                  <a:t>Notification year</a:t>
                </a:r>
              </a:p>
            </c:rich>
          </c:tx>
          <c:overlay val="0"/>
        </c:title>
        <c:numFmt formatCode="General" sourceLinked="1"/>
        <c:majorTickMark val="out"/>
        <c:minorTickMark val="none"/>
        <c:tickLblPos val="nextTo"/>
        <c:crossAx val="101098624"/>
        <c:crosses val="autoZero"/>
        <c:auto val="1"/>
        <c:lblAlgn val="ctr"/>
        <c:lblOffset val="100"/>
        <c:noMultiLvlLbl val="0"/>
      </c:catAx>
      <c:valAx>
        <c:axId val="101098624"/>
        <c:scaling>
          <c:orientation val="minMax"/>
          <c:max val="1"/>
          <c:min val="0"/>
        </c:scaling>
        <c:delete val="0"/>
        <c:axPos val="l"/>
        <c:majorGridlines/>
        <c:numFmt formatCode="0%" sourceLinked="1"/>
        <c:majorTickMark val="none"/>
        <c:minorTickMark val="none"/>
        <c:tickLblPos val="nextTo"/>
        <c:spPr>
          <a:ln w="9525">
            <a:noFill/>
          </a:ln>
        </c:spPr>
        <c:crossAx val="101096448"/>
        <c:crosses val="autoZero"/>
        <c:crossBetween val="between"/>
      </c:valAx>
    </c:plotArea>
    <c:legend>
      <c:legendPos val="b"/>
      <c:overlay val="0"/>
    </c:legend>
    <c:plotVisOnly val="1"/>
    <c:dispBlanksAs val="gap"/>
    <c:showDLblsOverMax val="0"/>
  </c:chart>
  <c:spPr>
    <a:noFill/>
    <a:ln>
      <a:noFill/>
    </a:ln>
  </c:spPr>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Asbestosis</a:t>
            </a:r>
          </a:p>
        </c:rich>
      </c:tx>
      <c:overlay val="0"/>
    </c:title>
    <c:autoTitleDeleted val="0"/>
    <c:plotArea>
      <c:layout/>
      <c:barChart>
        <c:barDir val="col"/>
        <c:grouping val="stacked"/>
        <c:varyColors val="0"/>
        <c:ser>
          <c:idx val="0"/>
          <c:order val="0"/>
          <c:tx>
            <c:v>Settled at nil</c:v>
          </c:tx>
          <c:invertIfNegative val="0"/>
          <c:cat>
            <c:numRef>
              <c:f>'Data summaries'!$R$30:$R$50</c:f>
              <c:numCache>
                <c:formatCode>General</c:formatCode>
                <c:ptCount val="21"/>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numCache>
            </c:numRef>
          </c:cat>
          <c:val>
            <c:numRef>
              <c:f>'Data summaries'!$T$30:$T$49</c:f>
              <c:numCache>
                <c:formatCode>0%</c:formatCode>
                <c:ptCount val="20"/>
                <c:pt idx="0">
                  <c:v>0.29496402877697842</c:v>
                </c:pt>
                <c:pt idx="1">
                  <c:v>0.30700179533213645</c:v>
                </c:pt>
                <c:pt idx="2">
                  <c:v>0.34294385432473445</c:v>
                </c:pt>
                <c:pt idx="3">
                  <c:v>0.29780564263322884</c:v>
                </c:pt>
                <c:pt idx="4">
                  <c:v>0.30566037735849055</c:v>
                </c:pt>
                <c:pt idx="5">
                  <c:v>0.32592592592592595</c:v>
                </c:pt>
                <c:pt idx="6">
                  <c:v>0.36039603960396038</c:v>
                </c:pt>
                <c:pt idx="7">
                  <c:v>0.36372745490981961</c:v>
                </c:pt>
                <c:pt idx="8">
                  <c:v>0.37977965003240438</c:v>
                </c:pt>
                <c:pt idx="9">
                  <c:v>0.34490923441199683</c:v>
                </c:pt>
                <c:pt idx="10">
                  <c:v>0.32250000000000001</c:v>
                </c:pt>
                <c:pt idx="11">
                  <c:v>0.36929824561403507</c:v>
                </c:pt>
                <c:pt idx="12">
                  <c:v>0.37092264678471576</c:v>
                </c:pt>
                <c:pt idx="13">
                  <c:v>0.34168987929433614</c:v>
                </c:pt>
                <c:pt idx="14">
                  <c:v>0.3493621197252208</c:v>
                </c:pt>
                <c:pt idx="15">
                  <c:v>0.37351443123938882</c:v>
                </c:pt>
                <c:pt idx="16">
                  <c:v>0.34608843537414968</c:v>
                </c:pt>
                <c:pt idx="17">
                  <c:v>0.26</c:v>
                </c:pt>
                <c:pt idx="18">
                  <c:v>0.22508038585209003</c:v>
                </c:pt>
                <c:pt idx="19">
                  <c:v>0.11032863849765258</c:v>
                </c:pt>
              </c:numCache>
            </c:numRef>
          </c:val>
        </c:ser>
        <c:ser>
          <c:idx val="1"/>
          <c:order val="1"/>
          <c:tx>
            <c:v>Settled at cost</c:v>
          </c:tx>
          <c:invertIfNegative val="0"/>
          <c:cat>
            <c:numRef>
              <c:f>'Data summaries'!$R$30:$R$50</c:f>
              <c:numCache>
                <c:formatCode>General</c:formatCode>
                <c:ptCount val="21"/>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numCache>
            </c:numRef>
          </c:cat>
          <c:val>
            <c:numRef>
              <c:f>'Data summaries'!$AJ$30:$AJ$49</c:f>
              <c:numCache>
                <c:formatCode>0%</c:formatCode>
                <c:ptCount val="20"/>
                <c:pt idx="0">
                  <c:v>0.70503597122302153</c:v>
                </c:pt>
                <c:pt idx="1">
                  <c:v>0.69299820466786355</c:v>
                </c:pt>
                <c:pt idx="2">
                  <c:v>0.65250379362670718</c:v>
                </c:pt>
                <c:pt idx="3">
                  <c:v>0.70219435736677116</c:v>
                </c:pt>
                <c:pt idx="4">
                  <c:v>0.69433962264150939</c:v>
                </c:pt>
                <c:pt idx="5">
                  <c:v>0.66878306878306881</c:v>
                </c:pt>
                <c:pt idx="6">
                  <c:v>0.63465346534653466</c:v>
                </c:pt>
                <c:pt idx="7">
                  <c:v>0.63126252505010017</c:v>
                </c:pt>
                <c:pt idx="8">
                  <c:v>0.61179520414776412</c:v>
                </c:pt>
                <c:pt idx="9">
                  <c:v>0.62194159431728491</c:v>
                </c:pt>
                <c:pt idx="10">
                  <c:v>0.63666666666666671</c:v>
                </c:pt>
                <c:pt idx="11">
                  <c:v>0.61140350877192984</c:v>
                </c:pt>
                <c:pt idx="12">
                  <c:v>0.5973904939422181</c:v>
                </c:pt>
                <c:pt idx="13">
                  <c:v>0.60631383472609102</c:v>
                </c:pt>
                <c:pt idx="14">
                  <c:v>0.56722276741903832</c:v>
                </c:pt>
                <c:pt idx="15">
                  <c:v>0.54668930390492365</c:v>
                </c:pt>
                <c:pt idx="16">
                  <c:v>0.45833333333333331</c:v>
                </c:pt>
                <c:pt idx="17">
                  <c:v>0.26347826086956522</c:v>
                </c:pt>
                <c:pt idx="18">
                  <c:v>0.10289389067524116</c:v>
                </c:pt>
                <c:pt idx="19">
                  <c:v>1.9561815336463225E-2</c:v>
                </c:pt>
              </c:numCache>
            </c:numRef>
          </c:val>
        </c:ser>
        <c:ser>
          <c:idx val="2"/>
          <c:order val="2"/>
          <c:tx>
            <c:v>Open</c:v>
          </c:tx>
          <c:invertIfNegative val="0"/>
          <c:cat>
            <c:numRef>
              <c:f>'Data summaries'!$R$30:$R$50</c:f>
              <c:numCache>
                <c:formatCode>General</c:formatCode>
                <c:ptCount val="21"/>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numCache>
            </c:numRef>
          </c:cat>
          <c:val>
            <c:numRef>
              <c:f>'Data summaries'!$AB$30:$AB$49</c:f>
              <c:numCache>
                <c:formatCode>0%</c:formatCode>
                <c:ptCount val="20"/>
                <c:pt idx="0">
                  <c:v>0</c:v>
                </c:pt>
                <c:pt idx="1">
                  <c:v>0</c:v>
                </c:pt>
                <c:pt idx="2">
                  <c:v>4.5523520485584168E-3</c:v>
                </c:pt>
                <c:pt idx="3">
                  <c:v>0</c:v>
                </c:pt>
                <c:pt idx="4">
                  <c:v>0</c:v>
                </c:pt>
                <c:pt idx="5">
                  <c:v>5.2910052910053462E-3</c:v>
                </c:pt>
                <c:pt idx="6">
                  <c:v>4.9504950495049549E-3</c:v>
                </c:pt>
                <c:pt idx="7">
                  <c:v>5.0100200400801098E-3</c:v>
                </c:pt>
                <c:pt idx="8">
                  <c:v>8.4251458198314477E-3</c:v>
                </c:pt>
                <c:pt idx="9">
                  <c:v>3.3149171270718258E-2</c:v>
                </c:pt>
                <c:pt idx="10">
                  <c:v>4.0833333333333388E-2</c:v>
                </c:pt>
                <c:pt idx="11">
                  <c:v>1.9298245614035037E-2</c:v>
                </c:pt>
                <c:pt idx="12">
                  <c:v>3.1686859273066137E-2</c:v>
                </c:pt>
                <c:pt idx="13">
                  <c:v>5.1996285979572843E-2</c:v>
                </c:pt>
                <c:pt idx="14">
                  <c:v>8.3415112855740881E-2</c:v>
                </c:pt>
                <c:pt idx="15">
                  <c:v>7.9796264855687582E-2</c:v>
                </c:pt>
                <c:pt idx="16">
                  <c:v>0.19557823129251706</c:v>
                </c:pt>
                <c:pt idx="17">
                  <c:v>0.47652173913043483</c:v>
                </c:pt>
                <c:pt idx="18">
                  <c:v>0.67202572347266876</c:v>
                </c:pt>
                <c:pt idx="19">
                  <c:v>0.87010954616588421</c:v>
                </c:pt>
              </c:numCache>
            </c:numRef>
          </c:val>
        </c:ser>
        <c:dLbls>
          <c:showLegendKey val="0"/>
          <c:showVal val="0"/>
          <c:showCatName val="0"/>
          <c:showSerName val="0"/>
          <c:showPercent val="0"/>
          <c:showBubbleSize val="0"/>
        </c:dLbls>
        <c:gapWidth val="75"/>
        <c:overlap val="100"/>
        <c:axId val="101444608"/>
        <c:axId val="102896768"/>
      </c:barChart>
      <c:catAx>
        <c:axId val="101444608"/>
        <c:scaling>
          <c:orientation val="minMax"/>
        </c:scaling>
        <c:delete val="0"/>
        <c:axPos val="b"/>
        <c:title>
          <c:tx>
            <c:rich>
              <a:bodyPr/>
              <a:lstStyle/>
              <a:p>
                <a:pPr>
                  <a:defRPr/>
                </a:pPr>
                <a:r>
                  <a:rPr lang="en-GB"/>
                  <a:t>Notification year</a:t>
                </a:r>
              </a:p>
            </c:rich>
          </c:tx>
          <c:overlay val="0"/>
        </c:title>
        <c:numFmt formatCode="General" sourceLinked="1"/>
        <c:majorTickMark val="out"/>
        <c:minorTickMark val="none"/>
        <c:tickLblPos val="nextTo"/>
        <c:crossAx val="102896768"/>
        <c:crosses val="autoZero"/>
        <c:auto val="1"/>
        <c:lblAlgn val="ctr"/>
        <c:lblOffset val="100"/>
        <c:noMultiLvlLbl val="0"/>
      </c:catAx>
      <c:valAx>
        <c:axId val="102896768"/>
        <c:scaling>
          <c:orientation val="minMax"/>
          <c:max val="1"/>
          <c:min val="0"/>
        </c:scaling>
        <c:delete val="0"/>
        <c:axPos val="l"/>
        <c:majorGridlines/>
        <c:numFmt formatCode="0%" sourceLinked="1"/>
        <c:majorTickMark val="none"/>
        <c:minorTickMark val="none"/>
        <c:tickLblPos val="nextTo"/>
        <c:spPr>
          <a:ln w="9525">
            <a:noFill/>
          </a:ln>
        </c:spPr>
        <c:crossAx val="101444608"/>
        <c:crosses val="autoZero"/>
        <c:crossBetween val="between"/>
      </c:valAx>
    </c:plotArea>
    <c:legend>
      <c:legendPos val="b"/>
      <c:overlay val="0"/>
    </c:legend>
    <c:plotVisOnly val="1"/>
    <c:dispBlanksAs val="gap"/>
    <c:showDLblsOverMax val="0"/>
  </c:chart>
  <c:spPr>
    <a:noFill/>
    <a:ln>
      <a:noFill/>
    </a:ln>
  </c:spPr>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Pleural Thickening</a:t>
            </a:r>
          </a:p>
        </c:rich>
      </c:tx>
      <c:overlay val="0"/>
    </c:title>
    <c:autoTitleDeleted val="0"/>
    <c:plotArea>
      <c:layout/>
      <c:barChart>
        <c:barDir val="col"/>
        <c:grouping val="stacked"/>
        <c:varyColors val="0"/>
        <c:ser>
          <c:idx val="0"/>
          <c:order val="0"/>
          <c:tx>
            <c:v>Settled at nil</c:v>
          </c:tx>
          <c:invertIfNegative val="0"/>
          <c:cat>
            <c:numRef>
              <c:f>'Data summaries'!$R$30:$R$50</c:f>
              <c:numCache>
                <c:formatCode>General</c:formatCode>
                <c:ptCount val="21"/>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numCache>
            </c:numRef>
          </c:cat>
          <c:val>
            <c:numRef>
              <c:f>'Data summaries'!$V$30:$V$49</c:f>
              <c:numCache>
                <c:formatCode>0%</c:formatCode>
                <c:ptCount val="20"/>
                <c:pt idx="0">
                  <c:v>0</c:v>
                </c:pt>
                <c:pt idx="1">
                  <c:v>0.1</c:v>
                </c:pt>
                <c:pt idx="2">
                  <c:v>0.18181818181818182</c:v>
                </c:pt>
                <c:pt idx="3">
                  <c:v>0.16</c:v>
                </c:pt>
                <c:pt idx="4">
                  <c:v>0.1388888888888889</c:v>
                </c:pt>
                <c:pt idx="5">
                  <c:v>0.24324324324324326</c:v>
                </c:pt>
                <c:pt idx="6">
                  <c:v>0.20289855072463769</c:v>
                </c:pt>
                <c:pt idx="7">
                  <c:v>0.16546762589928057</c:v>
                </c:pt>
                <c:pt idx="8">
                  <c:v>0.20221606648199447</c:v>
                </c:pt>
                <c:pt idx="9">
                  <c:v>0.21179039301310043</c:v>
                </c:pt>
                <c:pt idx="10">
                  <c:v>0.32674772036474165</c:v>
                </c:pt>
                <c:pt idx="11">
                  <c:v>0.39466666666666667</c:v>
                </c:pt>
                <c:pt idx="12">
                  <c:v>0.35892514395393477</c:v>
                </c:pt>
                <c:pt idx="13">
                  <c:v>0.36868686868686867</c:v>
                </c:pt>
                <c:pt idx="14">
                  <c:v>0.33169934640522875</c:v>
                </c:pt>
                <c:pt idx="15">
                  <c:v>0.35922330097087379</c:v>
                </c:pt>
                <c:pt idx="16">
                  <c:v>0.30674846625766872</c:v>
                </c:pt>
                <c:pt idx="17">
                  <c:v>0.24409448818897639</c:v>
                </c:pt>
                <c:pt idx="18">
                  <c:v>0.18105849582172701</c:v>
                </c:pt>
                <c:pt idx="19">
                  <c:v>0.12773109243697478</c:v>
                </c:pt>
              </c:numCache>
            </c:numRef>
          </c:val>
        </c:ser>
        <c:ser>
          <c:idx val="1"/>
          <c:order val="1"/>
          <c:tx>
            <c:v>Settled at cost</c:v>
          </c:tx>
          <c:invertIfNegative val="0"/>
          <c:cat>
            <c:numRef>
              <c:f>'Data summaries'!$R$30:$R$50</c:f>
              <c:numCache>
                <c:formatCode>General</c:formatCode>
                <c:ptCount val="21"/>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numCache>
            </c:numRef>
          </c:cat>
          <c:val>
            <c:numRef>
              <c:f>'Data summaries'!$AL$30:$AL$49</c:f>
              <c:numCache>
                <c:formatCode>0%</c:formatCode>
                <c:ptCount val="20"/>
                <c:pt idx="0">
                  <c:v>1</c:v>
                </c:pt>
                <c:pt idx="1">
                  <c:v>0.7</c:v>
                </c:pt>
                <c:pt idx="2">
                  <c:v>0.63636363636363635</c:v>
                </c:pt>
                <c:pt idx="3">
                  <c:v>0.84</c:v>
                </c:pt>
                <c:pt idx="4">
                  <c:v>0.86111111111111116</c:v>
                </c:pt>
                <c:pt idx="5">
                  <c:v>0.72972972972972971</c:v>
                </c:pt>
                <c:pt idx="6">
                  <c:v>0.75362318840579712</c:v>
                </c:pt>
                <c:pt idx="7">
                  <c:v>0.82014388489208634</c:v>
                </c:pt>
                <c:pt idx="8">
                  <c:v>0.78393351800554012</c:v>
                </c:pt>
                <c:pt idx="9">
                  <c:v>0.74672489082969429</c:v>
                </c:pt>
                <c:pt idx="10">
                  <c:v>0.61702127659574468</c:v>
                </c:pt>
                <c:pt idx="11">
                  <c:v>0.60533333333333328</c:v>
                </c:pt>
                <c:pt idx="12">
                  <c:v>0.62188099808061426</c:v>
                </c:pt>
                <c:pt idx="13">
                  <c:v>0.60942760942760943</c:v>
                </c:pt>
                <c:pt idx="14">
                  <c:v>0.59477124183006536</c:v>
                </c:pt>
                <c:pt idx="15">
                  <c:v>0.53074433656957931</c:v>
                </c:pt>
                <c:pt idx="16">
                  <c:v>0.45705521472392641</c:v>
                </c:pt>
                <c:pt idx="17">
                  <c:v>0.30183727034120733</c:v>
                </c:pt>
                <c:pt idx="18">
                  <c:v>0.15320334261838439</c:v>
                </c:pt>
                <c:pt idx="19">
                  <c:v>2.0168067226890758E-2</c:v>
                </c:pt>
              </c:numCache>
            </c:numRef>
          </c:val>
        </c:ser>
        <c:ser>
          <c:idx val="2"/>
          <c:order val="2"/>
          <c:tx>
            <c:v>Open</c:v>
          </c:tx>
          <c:invertIfNegative val="0"/>
          <c:cat>
            <c:numRef>
              <c:f>'Data summaries'!$R$30:$R$50</c:f>
              <c:numCache>
                <c:formatCode>General</c:formatCode>
                <c:ptCount val="21"/>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numCache>
            </c:numRef>
          </c:cat>
          <c:val>
            <c:numRef>
              <c:f>'Data summaries'!$AD$30:$AD$49</c:f>
              <c:numCache>
                <c:formatCode>0%</c:formatCode>
                <c:ptCount val="20"/>
                <c:pt idx="0">
                  <c:v>0</c:v>
                </c:pt>
                <c:pt idx="1">
                  <c:v>0.19999999999999996</c:v>
                </c:pt>
                <c:pt idx="2">
                  <c:v>0.18181818181818177</c:v>
                </c:pt>
                <c:pt idx="3">
                  <c:v>0</c:v>
                </c:pt>
                <c:pt idx="4">
                  <c:v>0</c:v>
                </c:pt>
                <c:pt idx="5">
                  <c:v>2.7027027027026973E-2</c:v>
                </c:pt>
                <c:pt idx="6">
                  <c:v>4.3478260869565188E-2</c:v>
                </c:pt>
                <c:pt idx="7">
                  <c:v>1.4388489208633115E-2</c:v>
                </c:pt>
                <c:pt idx="8">
                  <c:v>1.3850415512465353E-2</c:v>
                </c:pt>
                <c:pt idx="9">
                  <c:v>4.1484716157205281E-2</c:v>
                </c:pt>
                <c:pt idx="10">
                  <c:v>5.6231003039513672E-2</c:v>
                </c:pt>
                <c:pt idx="11">
                  <c:v>0</c:v>
                </c:pt>
                <c:pt idx="12">
                  <c:v>1.9193857965451033E-2</c:v>
                </c:pt>
                <c:pt idx="13">
                  <c:v>2.1885521885521841E-2</c:v>
                </c:pt>
                <c:pt idx="14">
                  <c:v>7.3529411764705843E-2</c:v>
                </c:pt>
                <c:pt idx="15">
                  <c:v>0.11003236245954695</c:v>
                </c:pt>
                <c:pt idx="16">
                  <c:v>0.23619631901840488</c:v>
                </c:pt>
                <c:pt idx="17">
                  <c:v>0.45406824146981628</c:v>
                </c:pt>
                <c:pt idx="18">
                  <c:v>0.66573816155988852</c:v>
                </c:pt>
                <c:pt idx="19">
                  <c:v>0.85210084033613442</c:v>
                </c:pt>
              </c:numCache>
            </c:numRef>
          </c:val>
        </c:ser>
        <c:dLbls>
          <c:showLegendKey val="0"/>
          <c:showVal val="0"/>
          <c:showCatName val="0"/>
          <c:showSerName val="0"/>
          <c:showPercent val="0"/>
          <c:showBubbleSize val="0"/>
        </c:dLbls>
        <c:gapWidth val="75"/>
        <c:overlap val="100"/>
        <c:axId val="102927360"/>
        <c:axId val="102933632"/>
      </c:barChart>
      <c:catAx>
        <c:axId val="102927360"/>
        <c:scaling>
          <c:orientation val="minMax"/>
        </c:scaling>
        <c:delete val="0"/>
        <c:axPos val="b"/>
        <c:title>
          <c:tx>
            <c:rich>
              <a:bodyPr/>
              <a:lstStyle/>
              <a:p>
                <a:pPr>
                  <a:defRPr/>
                </a:pPr>
                <a:r>
                  <a:rPr lang="en-GB"/>
                  <a:t>Notification year</a:t>
                </a:r>
              </a:p>
            </c:rich>
          </c:tx>
          <c:overlay val="0"/>
        </c:title>
        <c:numFmt formatCode="General" sourceLinked="1"/>
        <c:majorTickMark val="out"/>
        <c:minorTickMark val="none"/>
        <c:tickLblPos val="nextTo"/>
        <c:crossAx val="102933632"/>
        <c:crosses val="autoZero"/>
        <c:auto val="1"/>
        <c:lblAlgn val="ctr"/>
        <c:lblOffset val="100"/>
        <c:noMultiLvlLbl val="0"/>
      </c:catAx>
      <c:valAx>
        <c:axId val="102933632"/>
        <c:scaling>
          <c:orientation val="minMax"/>
          <c:max val="1"/>
          <c:min val="0"/>
        </c:scaling>
        <c:delete val="0"/>
        <c:axPos val="l"/>
        <c:majorGridlines/>
        <c:numFmt formatCode="0%" sourceLinked="1"/>
        <c:majorTickMark val="none"/>
        <c:minorTickMark val="none"/>
        <c:tickLblPos val="nextTo"/>
        <c:spPr>
          <a:ln w="9525">
            <a:noFill/>
          </a:ln>
        </c:spPr>
        <c:crossAx val="102927360"/>
        <c:crosses val="autoZero"/>
        <c:crossBetween val="between"/>
      </c:valAx>
    </c:plotArea>
    <c:legend>
      <c:legendPos val="b"/>
      <c:overlay val="0"/>
    </c:legend>
    <c:plotVisOnly val="1"/>
    <c:dispBlanksAs val="gap"/>
    <c:showDLblsOverMax val="0"/>
  </c:chart>
  <c:spPr>
    <a:noFill/>
    <a:ln>
      <a:noFill/>
    </a:ln>
  </c:sp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chartsheets/sheet1.xml><?xml version="1.0" encoding="utf-8"?>
<chartsheet xmlns="http://schemas.openxmlformats.org/spreadsheetml/2006/main" xmlns:r="http://schemas.openxmlformats.org/officeDocument/2006/relationships">
  <sheetPr/>
  <sheetViews>
    <sheetView zoomScale="80" workbookViewId="0"/>
  </sheetViews>
  <pageMargins left="0.7" right="0.7" top="0.75" bottom="0.75" header="0.3" footer="0.3"/>
  <pageSetup paperSize="9" orientation="landscape" r:id="rId1"/>
  <drawing r:id="rId2"/>
</chartsheet>
</file>

<file path=xl/chartsheets/sheet2.xml><?xml version="1.0" encoding="utf-8"?>
<chartsheet xmlns="http://schemas.openxmlformats.org/spreadsheetml/2006/main" xmlns:r="http://schemas.openxmlformats.org/officeDocument/2006/relationships">
  <sheetPr/>
  <sheetViews>
    <sheetView zoomScale="80" workbookViewId="0"/>
  </sheetViews>
  <pageMargins left="0.7" right="0.7" top="0.75" bottom="0.75" header="0.3" footer="0.3"/>
  <pageSetup paperSize="9" orientation="landscape" r:id="rId1"/>
  <drawing r:id="rId2"/>
</chartsheet>
</file>

<file path=xl/chartsheets/sheet3.xml><?xml version="1.0" encoding="utf-8"?>
<chartsheet xmlns="http://schemas.openxmlformats.org/spreadsheetml/2006/main" xmlns:r="http://schemas.openxmlformats.org/officeDocument/2006/relationships">
  <sheetPr/>
  <sheetViews>
    <sheetView zoomScale="80" workbookViewId="0"/>
  </sheetViews>
  <pageMargins left="0.7" right="0.7" top="0.75" bottom="0.75" header="0.3" footer="0.3"/>
  <pageSetup paperSize="9" orientation="landscape" r:id="rId1"/>
  <drawing r:id="rId2"/>
</chartsheet>
</file>

<file path=xl/chartsheets/sheet4.xml><?xml version="1.0" encoding="utf-8"?>
<chartsheet xmlns="http://schemas.openxmlformats.org/spreadsheetml/2006/main" xmlns:r="http://schemas.openxmlformats.org/officeDocument/2006/relationships">
  <sheetPr/>
  <sheetViews>
    <sheetView zoomScale="80" workbookViewId="0"/>
  </sheetViews>
  <pageMargins left="0.7" right="0.7" top="0.75" bottom="0.75" header="0.3" footer="0.3"/>
  <pageSetup paperSize="9" orientation="landscape" r:id="rId1"/>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absoluteAnchor>
    <xdr:pos x="0" y="0"/>
    <xdr:ext cx="9298781" cy="607218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298781" cy="607218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298781" cy="607218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9298781" cy="607218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23"/>
  <sheetViews>
    <sheetView showGridLines="0" showRowColHeaders="0" tabSelected="1" zoomScale="70" zoomScaleNormal="70" workbookViewId="0">
      <selection activeCell="L15" sqref="L15"/>
    </sheetView>
  </sheetViews>
  <sheetFormatPr defaultColWidth="0" defaultRowHeight="12.75" zeroHeight="1" x14ac:dyDescent="0.2"/>
  <cols>
    <col min="1" max="1" width="5.28515625" style="54" customWidth="1"/>
    <col min="2" max="19" width="9.140625" style="54" customWidth="1"/>
    <col min="20" max="16384" width="9.140625" style="54" hidden="1"/>
  </cols>
  <sheetData>
    <row r="1" spans="2:18" x14ac:dyDescent="0.2"/>
    <row r="2" spans="2:18" ht="16.5" x14ac:dyDescent="0.2">
      <c r="B2" s="115" t="s">
        <v>59</v>
      </c>
    </row>
    <row r="3" spans="2:18" ht="7.5" customHeight="1" x14ac:dyDescent="0.2"/>
    <row r="4" spans="2:18" ht="14.25" x14ac:dyDescent="0.2">
      <c r="B4" s="116" t="s">
        <v>60</v>
      </c>
    </row>
    <row r="5" spans="2:18" ht="14.25" x14ac:dyDescent="0.2">
      <c r="B5" s="116" t="s">
        <v>61</v>
      </c>
    </row>
    <row r="6" spans="2:18" ht="14.25" x14ac:dyDescent="0.2">
      <c r="B6" s="116" t="s">
        <v>62</v>
      </c>
    </row>
    <row r="7" spans="2:18" ht="14.25" x14ac:dyDescent="0.2">
      <c r="B7" s="116" t="s">
        <v>63</v>
      </c>
    </row>
    <row r="8" spans="2:18" ht="14.25" x14ac:dyDescent="0.2">
      <c r="B8" s="116" t="s">
        <v>52</v>
      </c>
    </row>
    <row r="9" spans="2:18" ht="14.25" x14ac:dyDescent="0.2">
      <c r="B9" s="116" t="s">
        <v>64</v>
      </c>
    </row>
    <row r="10" spans="2:18" ht="14.25" x14ac:dyDescent="0.2">
      <c r="B10" s="116" t="s">
        <v>65</v>
      </c>
    </row>
    <row r="11" spans="2:18" ht="14.25" x14ac:dyDescent="0.2">
      <c r="B11" s="116" t="s">
        <v>68</v>
      </c>
    </row>
    <row r="12" spans="2:18" ht="14.25" x14ac:dyDescent="0.2">
      <c r="B12" s="116" t="s">
        <v>53</v>
      </c>
    </row>
    <row r="13" spans="2:18" ht="14.25" x14ac:dyDescent="0.2">
      <c r="B13" s="116" t="s">
        <v>54</v>
      </c>
    </row>
    <row r="14" spans="2:18" ht="14.25" x14ac:dyDescent="0.2">
      <c r="B14" s="116"/>
    </row>
    <row r="15" spans="2:18" ht="16.5" x14ac:dyDescent="0.2">
      <c r="B15" s="115" t="s">
        <v>66</v>
      </c>
    </row>
    <row r="16" spans="2:18" ht="229.5" customHeight="1" x14ac:dyDescent="0.2">
      <c r="B16" s="120" t="s">
        <v>67</v>
      </c>
      <c r="C16" s="120"/>
      <c r="D16" s="120"/>
      <c r="E16" s="120"/>
      <c r="F16" s="120"/>
      <c r="G16" s="120"/>
      <c r="H16" s="120"/>
      <c r="I16" s="120"/>
      <c r="J16" s="120"/>
      <c r="K16" s="120"/>
      <c r="L16" s="120"/>
      <c r="M16" s="120"/>
      <c r="N16" s="120"/>
      <c r="O16" s="120"/>
      <c r="P16" s="120"/>
      <c r="Q16" s="120"/>
      <c r="R16" s="120"/>
    </row>
    <row r="17" spans="2:18" s="117" customFormat="1" ht="14.25" x14ac:dyDescent="0.2">
      <c r="B17" s="118"/>
      <c r="C17" s="118"/>
      <c r="D17" s="118"/>
      <c r="E17" s="118"/>
      <c r="F17" s="118"/>
      <c r="G17" s="118"/>
      <c r="H17" s="118"/>
      <c r="I17" s="118"/>
      <c r="J17" s="118"/>
      <c r="K17" s="118"/>
      <c r="L17" s="118"/>
      <c r="M17" s="118"/>
      <c r="N17" s="118"/>
      <c r="O17" s="118"/>
      <c r="P17" s="118"/>
      <c r="Q17" s="118"/>
      <c r="R17" s="118"/>
    </row>
    <row r="18" spans="2:18" ht="16.5" x14ac:dyDescent="0.2">
      <c r="B18" s="119" t="s">
        <v>71</v>
      </c>
    </row>
    <row r="19" spans="2:18" ht="14.25" x14ac:dyDescent="0.2">
      <c r="B19" s="116" t="s">
        <v>55</v>
      </c>
    </row>
    <row r="20" spans="2:18" ht="14.25" x14ac:dyDescent="0.2">
      <c r="B20" s="116" t="s">
        <v>56</v>
      </c>
    </row>
    <row r="21" spans="2:18" ht="14.25" x14ac:dyDescent="0.2">
      <c r="B21" s="116" t="s">
        <v>57</v>
      </c>
    </row>
    <row r="22" spans="2:18" ht="14.25" x14ac:dyDescent="0.2">
      <c r="B22" s="116" t="s">
        <v>58</v>
      </c>
    </row>
    <row r="23" spans="2:18" x14ac:dyDescent="0.2"/>
  </sheetData>
  <mergeCells count="1">
    <mergeCell ref="B16:R1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FFFF00"/>
    <pageSetUpPr fitToPage="1"/>
  </sheetPr>
  <dimension ref="A1:AB35"/>
  <sheetViews>
    <sheetView showGridLines="0" showRowColHeaders="0" zoomScale="70" zoomScaleNormal="70" workbookViewId="0">
      <selection activeCell="B31" sqref="B31"/>
    </sheetView>
  </sheetViews>
  <sheetFormatPr defaultColWidth="0" defaultRowHeight="12.75" zeroHeight="1" x14ac:dyDescent="0.2"/>
  <cols>
    <col min="1" max="1" width="3.7109375" style="25" customWidth="1"/>
    <col min="2" max="2" width="19.42578125" style="25" customWidth="1"/>
    <col min="3" max="12" width="16.7109375" style="25" customWidth="1"/>
    <col min="13" max="13" width="5.85546875" style="25" customWidth="1"/>
    <col min="14" max="15" width="13.28515625" style="25" customWidth="1"/>
    <col min="16" max="16" width="9.140625" style="25" customWidth="1"/>
    <col min="17" max="17" width="13.42578125" style="25" hidden="1" customWidth="1"/>
    <col min="18" max="18" width="8" style="25" hidden="1" customWidth="1"/>
    <col min="19" max="19" width="14.42578125" style="25" hidden="1" customWidth="1"/>
    <col min="20" max="20" width="11" style="25" hidden="1" customWidth="1"/>
    <col min="21" max="21" width="12.28515625" style="25" hidden="1" customWidth="1"/>
    <col min="22" max="22" width="10.28515625" style="25" hidden="1" customWidth="1"/>
    <col min="23" max="24" width="14" style="25" hidden="1" customWidth="1"/>
    <col min="25" max="25" width="13.5703125" style="25" hidden="1" customWidth="1"/>
    <col min="26" max="26" width="16" style="25" hidden="1" customWidth="1"/>
    <col min="27" max="28" width="10.140625" style="25" hidden="1" customWidth="1"/>
    <col min="29" max="16384" width="9.140625" style="25" hidden="1"/>
  </cols>
  <sheetData>
    <row r="1" spans="1:15" x14ac:dyDescent="0.2">
      <c r="B1" s="26"/>
    </row>
    <row r="2" spans="1:15" x14ac:dyDescent="0.2"/>
    <row r="3" spans="1:15" x14ac:dyDescent="0.2"/>
    <row r="4" spans="1:15" x14ac:dyDescent="0.2">
      <c r="B4" s="124" t="s">
        <v>11</v>
      </c>
      <c r="C4" s="125"/>
      <c r="D4" s="125"/>
      <c r="E4" s="125"/>
      <c r="F4" s="125"/>
      <c r="G4" s="125"/>
      <c r="H4" s="125"/>
      <c r="I4" s="125"/>
      <c r="J4" s="125"/>
      <c r="K4" s="125"/>
      <c r="L4" s="126"/>
    </row>
    <row r="5" spans="1:15" ht="43.35" customHeight="1" x14ac:dyDescent="0.2">
      <c r="A5" s="18"/>
      <c r="B5" s="1" t="s">
        <v>0</v>
      </c>
      <c r="C5" s="1" t="s">
        <v>1</v>
      </c>
      <c r="D5" s="2" t="s">
        <v>32</v>
      </c>
      <c r="E5" s="2" t="s">
        <v>2</v>
      </c>
      <c r="F5" s="2" t="s">
        <v>3</v>
      </c>
      <c r="G5" s="2" t="s">
        <v>7</v>
      </c>
      <c r="H5" s="6" t="s">
        <v>5</v>
      </c>
      <c r="I5" s="7" t="s">
        <v>4</v>
      </c>
      <c r="J5" s="5" t="s">
        <v>8</v>
      </c>
      <c r="K5" s="3" t="s">
        <v>9</v>
      </c>
      <c r="L5" s="11" t="s">
        <v>6</v>
      </c>
      <c r="N5" s="9" t="s">
        <v>33</v>
      </c>
      <c r="O5" s="8" t="s">
        <v>34</v>
      </c>
    </row>
    <row r="6" spans="1:15" x14ac:dyDescent="0.2">
      <c r="A6" s="18"/>
      <c r="B6" s="27">
        <v>1995</v>
      </c>
      <c r="C6" s="28">
        <v>63.482494751563991</v>
      </c>
      <c r="D6" s="29">
        <v>66</v>
      </c>
      <c r="E6" s="29">
        <v>56.993269629028575</v>
      </c>
      <c r="F6" s="29">
        <v>65.726311448205578</v>
      </c>
      <c r="G6" s="29">
        <v>30.775496235455169</v>
      </c>
      <c r="H6" s="30">
        <v>55.270300533164139</v>
      </c>
      <c r="I6" s="29">
        <v>63.161393577379705</v>
      </c>
      <c r="J6" s="30">
        <v>55.270300533164139</v>
      </c>
      <c r="K6" s="31">
        <v>70.117220431479254</v>
      </c>
      <c r="L6" s="32">
        <v>63.456645337921714</v>
      </c>
      <c r="M6" s="24"/>
      <c r="N6" s="33">
        <v>1</v>
      </c>
      <c r="O6" s="34">
        <v>5</v>
      </c>
    </row>
    <row r="7" spans="1:15" x14ac:dyDescent="0.2">
      <c r="A7" s="18"/>
      <c r="B7" s="27">
        <f t="shared" ref="B7:B25" si="0">B6+1</f>
        <v>1996</v>
      </c>
      <c r="C7" s="35">
        <v>63.758431014842472</v>
      </c>
      <c r="D7" s="29">
        <v>64</v>
      </c>
      <c r="E7" s="29">
        <v>65.08213761226186</v>
      </c>
      <c r="F7" s="29">
        <v>65.340751197809709</v>
      </c>
      <c r="G7" s="29">
        <v>58.08985474180546</v>
      </c>
      <c r="H7" s="30">
        <v>62.927961707008329</v>
      </c>
      <c r="I7" s="29">
        <v>62.502501586915017</v>
      </c>
      <c r="J7" s="30">
        <v>62.927961707008329</v>
      </c>
      <c r="K7" s="31">
        <v>64.343555812960318</v>
      </c>
      <c r="L7" s="32">
        <v>63.372564849523634</v>
      </c>
      <c r="M7" s="24"/>
      <c r="N7" s="36">
        <v>1</v>
      </c>
      <c r="O7" s="37">
        <v>5</v>
      </c>
    </row>
    <row r="8" spans="1:15" x14ac:dyDescent="0.2">
      <c r="A8" s="18"/>
      <c r="B8" s="27">
        <f t="shared" si="0"/>
        <v>1997</v>
      </c>
      <c r="C8" s="35">
        <v>62.097677231566067</v>
      </c>
      <c r="D8" s="29">
        <v>62.666666666666664</v>
      </c>
      <c r="E8" s="29">
        <v>62.825175216137986</v>
      </c>
      <c r="F8" s="29">
        <v>66.708873903190451</v>
      </c>
      <c r="G8" s="29">
        <v>42.767068788501028</v>
      </c>
      <c r="H8" s="30">
        <v>58.192593822437324</v>
      </c>
      <c r="I8" s="29">
        <v>62.927429166365151</v>
      </c>
      <c r="J8" s="30">
        <v>58.192593822437324</v>
      </c>
      <c r="K8" s="31">
        <v>66.917459645105282</v>
      </c>
      <c r="L8" s="32">
        <v>62.821428573542974</v>
      </c>
      <c r="M8" s="24"/>
      <c r="N8" s="36">
        <v>1</v>
      </c>
      <c r="O8" s="37">
        <v>5</v>
      </c>
    </row>
    <row r="9" spans="1:15" x14ac:dyDescent="0.2">
      <c r="A9" s="18"/>
      <c r="B9" s="27">
        <f t="shared" si="0"/>
        <v>1998</v>
      </c>
      <c r="C9" s="35">
        <v>63.557983916331274</v>
      </c>
      <c r="D9" s="29">
        <v>66.400000000000006</v>
      </c>
      <c r="E9" s="29">
        <v>65.980126500353165</v>
      </c>
      <c r="F9" s="29">
        <v>65.818512083501716</v>
      </c>
      <c r="G9" s="29">
        <v>60.221990265419421</v>
      </c>
      <c r="H9" s="30">
        <v>64.203394601072972</v>
      </c>
      <c r="I9" s="29">
        <v>64.567532467684359</v>
      </c>
      <c r="J9" s="30">
        <v>64.203394601072972</v>
      </c>
      <c r="K9" s="31">
        <v>65.277818650327418</v>
      </c>
      <c r="L9" s="32">
        <v>64.679085425930865</v>
      </c>
      <c r="M9" s="24"/>
      <c r="N9" s="36">
        <v>1</v>
      </c>
      <c r="O9" s="37">
        <v>5</v>
      </c>
    </row>
    <row r="10" spans="1:15" x14ac:dyDescent="0.2">
      <c r="A10" s="18"/>
      <c r="B10" s="27">
        <f t="shared" si="0"/>
        <v>1999</v>
      </c>
      <c r="C10" s="35">
        <v>64.161276470278523</v>
      </c>
      <c r="D10" s="29">
        <v>67.199064567647738</v>
      </c>
      <c r="E10" s="29">
        <v>66.002214226627956</v>
      </c>
      <c r="F10" s="29">
        <v>69.860107109804105</v>
      </c>
      <c r="G10" s="29">
        <v>61.499945242984253</v>
      </c>
      <c r="H10" s="30">
        <v>65.432616520851255</v>
      </c>
      <c r="I10" s="29">
        <v>65.366000227163099</v>
      </c>
      <c r="J10" s="30">
        <v>65.432616520851255</v>
      </c>
      <c r="K10" s="31">
        <v>65.437177074224167</v>
      </c>
      <c r="L10" s="32">
        <v>65.404637648765203</v>
      </c>
      <c r="M10" s="24"/>
      <c r="N10" s="36">
        <v>1</v>
      </c>
      <c r="O10" s="37">
        <v>5</v>
      </c>
    </row>
    <row r="11" spans="1:15" x14ac:dyDescent="0.2">
      <c r="A11" s="18"/>
      <c r="B11" s="27">
        <f t="shared" si="0"/>
        <v>2000</v>
      </c>
      <c r="C11" s="35">
        <v>63.53280890063418</v>
      </c>
      <c r="D11" s="29">
        <v>61.995863464571613</v>
      </c>
      <c r="E11" s="29">
        <v>65.285872626084284</v>
      </c>
      <c r="F11" s="29">
        <v>64.115831117479445</v>
      </c>
      <c r="G11" s="29">
        <v>61.205568517791242</v>
      </c>
      <c r="H11" s="30">
        <v>63.307016069902417</v>
      </c>
      <c r="I11" s="29">
        <v>66.362448624436766</v>
      </c>
      <c r="J11" s="30">
        <v>63.307016069902417</v>
      </c>
      <c r="K11" s="31">
        <v>64.564387966943627</v>
      </c>
      <c r="L11" s="32">
        <v>64.92431773924325</v>
      </c>
      <c r="M11" s="24"/>
      <c r="N11" s="36">
        <v>2</v>
      </c>
      <c r="O11" s="37">
        <v>5</v>
      </c>
    </row>
    <row r="12" spans="1:15" x14ac:dyDescent="0.2">
      <c r="A12" s="18"/>
      <c r="B12" s="27">
        <f t="shared" si="0"/>
        <v>2001</v>
      </c>
      <c r="C12" s="35">
        <v>64.628560794289768</v>
      </c>
      <c r="D12" s="29">
        <v>69.458329259150617</v>
      </c>
      <c r="E12" s="29">
        <v>65.723627237890383</v>
      </c>
      <c r="F12" s="29">
        <v>67.858781433771213</v>
      </c>
      <c r="G12" s="29">
        <v>60.528254412776924</v>
      </c>
      <c r="H12" s="30">
        <v>65.262939643558468</v>
      </c>
      <c r="I12" s="29">
        <v>66.207181318042871</v>
      </c>
      <c r="J12" s="30">
        <v>65.262939643558468</v>
      </c>
      <c r="K12" s="31">
        <v>65.852020545813645</v>
      </c>
      <c r="L12" s="32">
        <v>65.831823841141059</v>
      </c>
      <c r="M12" s="24"/>
      <c r="N12" s="36">
        <v>2</v>
      </c>
      <c r="O12" s="37">
        <v>5</v>
      </c>
    </row>
    <row r="13" spans="1:15" x14ac:dyDescent="0.2">
      <c r="A13" s="18"/>
      <c r="B13" s="27">
        <f t="shared" si="0"/>
        <v>2002</v>
      </c>
      <c r="C13" s="35">
        <v>65.490874821660768</v>
      </c>
      <c r="D13" s="29">
        <v>70.916970008089109</v>
      </c>
      <c r="E13" s="29">
        <v>67.663676555301123</v>
      </c>
      <c r="F13" s="29">
        <v>71.001810110491832</v>
      </c>
      <c r="G13" s="29">
        <v>63.455587128271262</v>
      </c>
      <c r="H13" s="30">
        <v>67.790547587441139</v>
      </c>
      <c r="I13" s="29">
        <v>67.133089957205698</v>
      </c>
      <c r="J13" s="30">
        <v>67.790547587441139</v>
      </c>
      <c r="K13" s="31">
        <v>66.233229298062994</v>
      </c>
      <c r="L13" s="32">
        <v>66.966019949569898</v>
      </c>
      <c r="M13" s="24"/>
      <c r="N13" s="36">
        <v>2</v>
      </c>
      <c r="O13" s="37">
        <v>5</v>
      </c>
    </row>
    <row r="14" spans="1:15" x14ac:dyDescent="0.2">
      <c r="A14" s="18"/>
      <c r="B14" s="27">
        <f t="shared" si="0"/>
        <v>2003</v>
      </c>
      <c r="C14" s="35">
        <v>65.38500583776856</v>
      </c>
      <c r="D14" s="29">
        <v>64.23262768488641</v>
      </c>
      <c r="E14" s="29">
        <v>69.207217903603848</v>
      </c>
      <c r="F14" s="29">
        <v>68.709222711552954</v>
      </c>
      <c r="G14" s="29">
        <v>65.617629302982564</v>
      </c>
      <c r="H14" s="30">
        <v>67.328681074452163</v>
      </c>
      <c r="I14" s="29">
        <v>67.606146875205724</v>
      </c>
      <c r="J14" s="30">
        <v>67.328681074452163</v>
      </c>
      <c r="K14" s="31">
        <v>66.221772136145859</v>
      </c>
      <c r="L14" s="32">
        <v>67.118122635223159</v>
      </c>
      <c r="M14" s="24"/>
      <c r="N14" s="36">
        <v>4</v>
      </c>
      <c r="O14" s="37">
        <v>6</v>
      </c>
    </row>
    <row r="15" spans="1:15" x14ac:dyDescent="0.2">
      <c r="A15" s="18"/>
      <c r="B15" s="27">
        <f t="shared" si="0"/>
        <v>2004</v>
      </c>
      <c r="C15" s="35">
        <v>65.918148231214431</v>
      </c>
      <c r="D15" s="29">
        <v>67.451857879889943</v>
      </c>
      <c r="E15" s="29">
        <v>69.266609192564033</v>
      </c>
      <c r="F15" s="29">
        <v>70.903923696390265</v>
      </c>
      <c r="G15" s="29">
        <v>65.880448524456497</v>
      </c>
      <c r="H15" s="30">
        <v>68.507688672387374</v>
      </c>
      <c r="I15" s="29">
        <v>68.855673501070513</v>
      </c>
      <c r="J15" s="30">
        <v>68.507688672387374</v>
      </c>
      <c r="K15" s="31">
        <v>65.291677635620132</v>
      </c>
      <c r="L15" s="32">
        <v>67.721394025190307</v>
      </c>
      <c r="M15" s="24"/>
      <c r="N15" s="36">
        <v>5</v>
      </c>
      <c r="O15" s="37">
        <v>6</v>
      </c>
    </row>
    <row r="16" spans="1:15" x14ac:dyDescent="0.2">
      <c r="A16" s="18"/>
      <c r="B16" s="27">
        <f t="shared" si="0"/>
        <v>2005</v>
      </c>
      <c r="C16" s="35">
        <v>66.498753031134029</v>
      </c>
      <c r="D16" s="29">
        <v>68.396655910824279</v>
      </c>
      <c r="E16" s="29">
        <v>70.103736086220778</v>
      </c>
      <c r="F16" s="29">
        <v>70.104368702376306</v>
      </c>
      <c r="G16" s="29">
        <v>66.195169340887446</v>
      </c>
      <c r="H16" s="30">
        <v>68.743314881399058</v>
      </c>
      <c r="I16" s="29">
        <v>69.649578990982874</v>
      </c>
      <c r="J16" s="30">
        <v>68.743314881399058</v>
      </c>
      <c r="K16" s="31">
        <v>70.803097193702939</v>
      </c>
      <c r="L16" s="32">
        <v>69.67706758380352</v>
      </c>
      <c r="M16" s="24"/>
      <c r="N16" s="36">
        <v>5</v>
      </c>
      <c r="O16" s="37">
        <v>6</v>
      </c>
    </row>
    <row r="17" spans="1:15" x14ac:dyDescent="0.2">
      <c r="A17" s="18"/>
      <c r="B17" s="27">
        <f>B16+1</f>
        <v>2006</v>
      </c>
      <c r="C17" s="35">
        <v>67.143429709144868</v>
      </c>
      <c r="D17" s="29">
        <v>69.458440946079548</v>
      </c>
      <c r="E17" s="29">
        <v>71.206329714328604</v>
      </c>
      <c r="F17" s="29">
        <v>71.974716947292023</v>
      </c>
      <c r="G17" s="29">
        <v>67.033184356849262</v>
      </c>
      <c r="H17" s="30">
        <v>69.994789165313662</v>
      </c>
      <c r="I17" s="29">
        <v>69.497419149529577</v>
      </c>
      <c r="J17" s="30">
        <v>69.994789165313662</v>
      </c>
      <c r="K17" s="31">
        <v>70.313552361396304</v>
      </c>
      <c r="L17" s="32">
        <v>69.873618996421527</v>
      </c>
      <c r="M17" s="24"/>
      <c r="N17" s="36">
        <v>6</v>
      </c>
      <c r="O17" s="37">
        <v>7</v>
      </c>
    </row>
    <row r="18" spans="1:15" x14ac:dyDescent="0.2">
      <c r="A18" s="18"/>
      <c r="B18" s="27">
        <f t="shared" si="0"/>
        <v>2007</v>
      </c>
      <c r="C18" s="35">
        <v>68.549490670265371</v>
      </c>
      <c r="D18" s="29">
        <v>68.997748878241694</v>
      </c>
      <c r="E18" s="29">
        <v>72.270192874230588</v>
      </c>
      <c r="F18" s="29">
        <v>72.070228953909492</v>
      </c>
      <c r="G18" s="29">
        <v>68.346180168023793</v>
      </c>
      <c r="H18" s="30">
        <v>70.658310858661338</v>
      </c>
      <c r="I18" s="29">
        <v>70.57130928226448</v>
      </c>
      <c r="J18" s="30">
        <v>70.658310858661338</v>
      </c>
      <c r="K18" s="31">
        <v>70.589322381930188</v>
      </c>
      <c r="L18" s="32">
        <v>70.605928487472127</v>
      </c>
      <c r="M18" s="24"/>
      <c r="N18" s="36">
        <v>6</v>
      </c>
      <c r="O18" s="37">
        <v>7</v>
      </c>
    </row>
    <row r="19" spans="1:15" x14ac:dyDescent="0.2">
      <c r="A19" s="18"/>
      <c r="B19" s="27">
        <f t="shared" si="0"/>
        <v>2008</v>
      </c>
      <c r="C19" s="35">
        <v>69.920893942875082</v>
      </c>
      <c r="D19" s="29">
        <v>68.537760647309526</v>
      </c>
      <c r="E19" s="29">
        <v>72.878609855075084</v>
      </c>
      <c r="F19" s="29">
        <v>72.329844063999673</v>
      </c>
      <c r="G19" s="29">
        <v>68.702697489615417</v>
      </c>
      <c r="H19" s="30">
        <v>70.861164098002774</v>
      </c>
      <c r="I19" s="29">
        <v>70.800058470890662</v>
      </c>
      <c r="J19" s="30">
        <v>70.861164098002774</v>
      </c>
      <c r="K19" s="31">
        <v>68.955920602327183</v>
      </c>
      <c r="L19" s="32">
        <v>70.204561454046271</v>
      </c>
      <c r="M19" s="24"/>
      <c r="N19" s="36">
        <v>6</v>
      </c>
      <c r="O19" s="37">
        <v>7</v>
      </c>
    </row>
    <row r="20" spans="1:15" x14ac:dyDescent="0.2">
      <c r="A20" s="18"/>
      <c r="B20" s="27">
        <f t="shared" si="0"/>
        <v>2009</v>
      </c>
      <c r="C20" s="35">
        <v>69.691951552007538</v>
      </c>
      <c r="D20" s="29">
        <v>69.033129772109632</v>
      </c>
      <c r="E20" s="29">
        <v>73.326096909662127</v>
      </c>
      <c r="F20" s="29">
        <v>73.830632372332587</v>
      </c>
      <c r="G20" s="29">
        <v>69.893520582838576</v>
      </c>
      <c r="H20" s="30">
        <v>71.712207612091575</v>
      </c>
      <c r="I20" s="29">
        <v>72.363940306974982</v>
      </c>
      <c r="J20" s="30">
        <v>71.712207612091575</v>
      </c>
      <c r="K20" s="31">
        <v>72.468993839835719</v>
      </c>
      <c r="L20" s="32">
        <v>72.189760002286974</v>
      </c>
      <c r="M20" s="24"/>
      <c r="N20" s="36">
        <v>7</v>
      </c>
      <c r="O20" s="37">
        <v>7</v>
      </c>
    </row>
    <row r="21" spans="1:15" x14ac:dyDescent="0.2">
      <c r="A21" s="18"/>
      <c r="B21" s="27">
        <f t="shared" si="0"/>
        <v>2010</v>
      </c>
      <c r="C21" s="35">
        <v>70.01973111832028</v>
      </c>
      <c r="D21" s="29">
        <v>70.466571055509874</v>
      </c>
      <c r="E21" s="29">
        <v>74.240582625137264</v>
      </c>
      <c r="F21" s="29">
        <v>73.874350951210474</v>
      </c>
      <c r="G21" s="29">
        <v>70.152555289119476</v>
      </c>
      <c r="H21" s="30">
        <v>72.315587589839225</v>
      </c>
      <c r="I21" s="29">
        <v>72.83468560995216</v>
      </c>
      <c r="J21" s="30">
        <v>72.315587589839225</v>
      </c>
      <c r="K21" s="31">
        <v>66.987588409764996</v>
      </c>
      <c r="L21" s="32">
        <v>70.719029154051043</v>
      </c>
      <c r="M21" s="24"/>
      <c r="N21" s="36">
        <v>7</v>
      </c>
      <c r="O21" s="37">
        <v>7</v>
      </c>
    </row>
    <row r="22" spans="1:15" x14ac:dyDescent="0.2">
      <c r="A22" s="18"/>
      <c r="B22" s="27">
        <f t="shared" si="0"/>
        <v>2011</v>
      </c>
      <c r="C22" s="35">
        <v>70.516870097051424</v>
      </c>
      <c r="D22" s="29">
        <v>69.20326487901373</v>
      </c>
      <c r="E22" s="29">
        <v>73.745251657346913</v>
      </c>
      <c r="F22" s="29">
        <v>73.031425801896688</v>
      </c>
      <c r="G22" s="29">
        <v>70.29621011841607</v>
      </c>
      <c r="H22" s="30">
        <v>71.751020670718702</v>
      </c>
      <c r="I22" s="29">
        <v>72.693238722037194</v>
      </c>
      <c r="J22" s="30">
        <v>71.751020670718702</v>
      </c>
      <c r="K22" s="31">
        <v>66.864923188075139</v>
      </c>
      <c r="L22" s="32">
        <v>70.448026515231561</v>
      </c>
      <c r="M22" s="24"/>
      <c r="N22" s="36">
        <v>7</v>
      </c>
      <c r="O22" s="37">
        <v>7</v>
      </c>
    </row>
    <row r="23" spans="1:15" x14ac:dyDescent="0.2">
      <c r="A23" s="18"/>
      <c r="B23" s="27">
        <f t="shared" si="0"/>
        <v>2012</v>
      </c>
      <c r="C23" s="35">
        <v>70.960936842243015</v>
      </c>
      <c r="D23" s="29">
        <v>70.007905634710369</v>
      </c>
      <c r="E23" s="29">
        <v>74.62916128777178</v>
      </c>
      <c r="F23" s="29">
        <v>74.438400892391968</v>
      </c>
      <c r="G23" s="29">
        <v>72.051016116205403</v>
      </c>
      <c r="H23" s="30">
        <v>72.994983701851382</v>
      </c>
      <c r="I23" s="29">
        <v>73.244777478483613</v>
      </c>
      <c r="J23" s="30">
        <v>72.994983701851382</v>
      </c>
      <c r="K23" s="31">
        <v>67.451258650847976</v>
      </c>
      <c r="L23" s="32">
        <v>71.233423817513241</v>
      </c>
      <c r="M23" s="24"/>
      <c r="N23" s="36">
        <v>7</v>
      </c>
      <c r="O23" s="37">
        <v>7</v>
      </c>
    </row>
    <row r="24" spans="1:15" x14ac:dyDescent="0.2">
      <c r="A24" s="18"/>
      <c r="B24" s="27">
        <f t="shared" si="0"/>
        <v>2013</v>
      </c>
      <c r="C24" s="35">
        <v>71.968160507153229</v>
      </c>
      <c r="D24" s="29">
        <v>70.156696003551787</v>
      </c>
      <c r="E24" s="29">
        <v>75.156391846843903</v>
      </c>
      <c r="F24" s="29">
        <v>73.62731649179419</v>
      </c>
      <c r="G24" s="29">
        <v>72.564552828071328</v>
      </c>
      <c r="H24" s="30">
        <v>73.085434930181719</v>
      </c>
      <c r="I24" s="29">
        <v>73.213690745736741</v>
      </c>
      <c r="J24" s="30">
        <v>73.085434930181719</v>
      </c>
      <c r="K24" s="31">
        <v>68.766666666666666</v>
      </c>
      <c r="L24" s="32">
        <v>72.05562012590768</v>
      </c>
      <c r="M24" s="24"/>
      <c r="N24" s="36">
        <v>7</v>
      </c>
      <c r="O24" s="37">
        <v>7</v>
      </c>
    </row>
    <row r="25" spans="1:15" x14ac:dyDescent="0.2">
      <c r="A25" s="18"/>
      <c r="B25" s="27">
        <f t="shared" si="0"/>
        <v>2014</v>
      </c>
      <c r="C25" s="35">
        <v>71.184490968538242</v>
      </c>
      <c r="D25" s="29">
        <v>71.80689338087339</v>
      </c>
      <c r="E25" s="29">
        <v>75.708827247121647</v>
      </c>
      <c r="F25" s="29">
        <v>74.815057478805642</v>
      </c>
      <c r="G25" s="29">
        <v>71.892086515893268</v>
      </c>
      <c r="H25" s="30">
        <v>73.690240984504257</v>
      </c>
      <c r="I25" s="29">
        <v>73.939934548717261</v>
      </c>
      <c r="J25" s="30">
        <v>73.690240984504257</v>
      </c>
      <c r="K25" s="31">
        <v>80.949108568821089</v>
      </c>
      <c r="L25" s="32">
        <v>76.196177337276083</v>
      </c>
      <c r="M25" s="24"/>
      <c r="N25" s="38">
        <v>7</v>
      </c>
      <c r="O25" s="39">
        <v>7</v>
      </c>
    </row>
    <row r="26" spans="1:15" ht="25.5" x14ac:dyDescent="0.2">
      <c r="A26" s="18"/>
      <c r="B26" s="19" t="s">
        <v>45</v>
      </c>
      <c r="C26" s="20">
        <v>67.041074824085925</v>
      </c>
      <c r="D26" s="21">
        <v>68.710532153826762</v>
      </c>
      <c r="E26" s="21">
        <v>70.162189731042787</v>
      </c>
      <c r="F26" s="21">
        <v>71.188608913286302</v>
      </c>
      <c r="G26" s="21">
        <v>65.648307690230823</v>
      </c>
      <c r="H26" s="22">
        <v>68.948755189419145</v>
      </c>
      <c r="I26" s="20">
        <v>69.058110708056702</v>
      </c>
      <c r="J26" s="23">
        <v>68.726847936026658</v>
      </c>
      <c r="K26" s="21">
        <v>68.222284500968001</v>
      </c>
      <c r="L26" s="22">
        <v>68.589243134047308</v>
      </c>
      <c r="M26" s="24"/>
    </row>
    <row r="27" spans="1:15" x14ac:dyDescent="0.2">
      <c r="A27" s="18"/>
      <c r="B27" s="40"/>
      <c r="C27" s="41"/>
      <c r="D27" s="41"/>
      <c r="E27" s="41"/>
      <c r="F27" s="41"/>
      <c r="G27" s="41"/>
      <c r="H27" s="41"/>
      <c r="I27" s="41"/>
      <c r="J27" s="41"/>
      <c r="K27" s="41"/>
      <c r="L27" s="41"/>
      <c r="N27" s="18"/>
      <c r="O27" s="18"/>
    </row>
    <row r="28" spans="1:15" x14ac:dyDescent="0.2">
      <c r="A28" s="18"/>
      <c r="B28" s="18"/>
      <c r="C28" s="18"/>
      <c r="D28" s="18"/>
      <c r="E28" s="18"/>
      <c r="F28" s="18"/>
      <c r="G28" s="18"/>
      <c r="H28" s="18"/>
      <c r="I28" s="18"/>
      <c r="J28" s="18"/>
      <c r="K28" s="18"/>
      <c r="L28" s="18"/>
      <c r="N28" s="18"/>
      <c r="O28" s="18"/>
    </row>
    <row r="29" spans="1:15" x14ac:dyDescent="0.2">
      <c r="B29" s="42" t="s">
        <v>12</v>
      </c>
    </row>
    <row r="30" spans="1:15" x14ac:dyDescent="0.2">
      <c r="B30" s="43" t="s">
        <v>15</v>
      </c>
    </row>
    <row r="31" spans="1:15" x14ac:dyDescent="0.2">
      <c r="B31" s="43" t="s">
        <v>16</v>
      </c>
    </row>
    <row r="32" spans="1:15" x14ac:dyDescent="0.2">
      <c r="B32" s="43"/>
    </row>
    <row r="33" x14ac:dyDescent="0.2"/>
    <row r="34" x14ac:dyDescent="0.2"/>
    <row r="35" x14ac:dyDescent="0.2"/>
  </sheetData>
  <mergeCells count="1">
    <mergeCell ref="B4:L4"/>
  </mergeCells>
  <phoneticPr fontId="6" type="noConversion"/>
  <pageMargins left="0.78740157480314965" right="0.78740157480314965" top="0.78740157480314965" bottom="0.78740157480314965" header="0.51181102362204722" footer="0.51181102362204722"/>
  <pageSetup paperSize="9" scale="64" orientation="landscape" r:id="rId1"/>
  <headerFooter alignWithMargins="0">
    <oddHeader xml:space="preserve">&amp;L </oddHeader>
    <oddFooter xml:space="preserve">&amp;L&amp;F, &amp;A&amp;R </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S79"/>
  <sheetViews>
    <sheetView showGridLines="0" showRowColHeaders="0" zoomScale="70" zoomScaleNormal="70" workbookViewId="0"/>
  </sheetViews>
  <sheetFormatPr defaultColWidth="0" defaultRowHeight="12.75" zeroHeight="1" x14ac:dyDescent="0.2"/>
  <cols>
    <col min="1" max="1" width="2" style="64" customWidth="1"/>
    <col min="2" max="2" width="11.140625" style="64" bestFit="1" customWidth="1"/>
    <col min="3" max="7" width="17.140625" style="64" customWidth="1"/>
    <col min="8" max="9" width="2" style="64" customWidth="1"/>
    <col min="10" max="10" width="11.140625" style="64" bestFit="1" customWidth="1"/>
    <col min="11" max="15" width="17.140625" style="64" customWidth="1"/>
    <col min="16" max="17" width="2" style="64" customWidth="1"/>
    <col min="18" max="18" width="11.140625" style="64" bestFit="1" customWidth="1"/>
    <col min="19" max="23" width="17.140625" style="64" customWidth="1"/>
    <col min="24" max="25" width="2" style="64" customWidth="1"/>
    <col min="26" max="26" width="11.140625" style="64" bestFit="1" customWidth="1"/>
    <col min="27" max="31" width="17.140625" style="64" customWidth="1"/>
    <col min="32" max="33" width="2" style="64" customWidth="1"/>
    <col min="34" max="34" width="11.140625" style="64" bestFit="1" customWidth="1"/>
    <col min="35" max="39" width="17.140625" style="64" customWidth="1"/>
    <col min="40" max="40" width="9.140625" style="64" customWidth="1"/>
    <col min="41" max="45" width="0" style="64" hidden="1" customWidth="1"/>
    <col min="46" max="16384" width="9.140625" style="64" hidden="1"/>
  </cols>
  <sheetData>
    <row r="1" spans="1:15" x14ac:dyDescent="0.2">
      <c r="A1" s="85"/>
      <c r="B1" s="86"/>
      <c r="C1" s="85"/>
      <c r="D1" s="85"/>
      <c r="E1" s="85"/>
      <c r="F1" s="85"/>
      <c r="G1" s="85"/>
      <c r="H1" s="85"/>
      <c r="I1" s="85"/>
      <c r="J1" s="85"/>
      <c r="K1" s="85"/>
      <c r="L1" s="85"/>
      <c r="M1" s="85"/>
      <c r="N1" s="85"/>
      <c r="O1" s="85"/>
    </row>
    <row r="2" spans="1:15" x14ac:dyDescent="0.2">
      <c r="A2" s="85"/>
      <c r="B2" s="121" t="s">
        <v>42</v>
      </c>
      <c r="C2" s="122"/>
      <c r="D2" s="122"/>
      <c r="E2" s="122"/>
      <c r="F2" s="122"/>
      <c r="G2" s="123"/>
      <c r="H2" s="85"/>
      <c r="I2" s="85"/>
      <c r="J2" s="121" t="s">
        <v>11</v>
      </c>
      <c r="K2" s="122"/>
      <c r="L2" s="122"/>
      <c r="M2" s="122"/>
      <c r="N2" s="122"/>
      <c r="O2" s="123"/>
    </row>
    <row r="3" spans="1:15" ht="38.25" x14ac:dyDescent="0.2">
      <c r="A3" s="85"/>
      <c r="B3" s="12" t="s">
        <v>0</v>
      </c>
      <c r="C3" s="13" t="s">
        <v>32</v>
      </c>
      <c r="D3" s="13" t="s">
        <v>2</v>
      </c>
      <c r="E3" s="13" t="s">
        <v>3</v>
      </c>
      <c r="F3" s="13" t="s">
        <v>7</v>
      </c>
      <c r="G3" s="14" t="s">
        <v>4</v>
      </c>
      <c r="H3" s="85"/>
      <c r="I3" s="85"/>
      <c r="J3" s="12" t="s">
        <v>0</v>
      </c>
      <c r="K3" s="13" t="s">
        <v>32</v>
      </c>
      <c r="L3" s="13" t="s">
        <v>2</v>
      </c>
      <c r="M3" s="13" t="s">
        <v>3</v>
      </c>
      <c r="N3" s="13" t="s">
        <v>7</v>
      </c>
      <c r="O3" s="14" t="s">
        <v>4</v>
      </c>
    </row>
    <row r="4" spans="1:15" x14ac:dyDescent="0.2">
      <c r="A4" s="85"/>
      <c r="B4" s="87">
        <v>1995</v>
      </c>
      <c r="C4" s="88">
        <f>'1) Claims Notified'!AD6</f>
        <v>49.385729613733901</v>
      </c>
      <c r="D4" s="89">
        <f>'1) Claims Notified'!AE6</f>
        <v>1445.1824034334761</v>
      </c>
      <c r="E4" s="89">
        <f>'1) Claims Notified'!AF6</f>
        <v>111.76770386266095</v>
      </c>
      <c r="F4" s="89">
        <f>'1) Claims Notified'!AG6</f>
        <v>5.1984978540772531</v>
      </c>
      <c r="G4" s="90">
        <f>'1) Claims Notified'!AH6</f>
        <v>810.96566523605145</v>
      </c>
      <c r="H4" s="85"/>
      <c r="I4" s="85"/>
      <c r="J4" s="87">
        <f>$B$4</f>
        <v>1995</v>
      </c>
      <c r="K4" s="91">
        <f>'8) Average Age (NY)'!D6</f>
        <v>66</v>
      </c>
      <c r="L4" s="92">
        <f>'8) Average Age (NY)'!E6</f>
        <v>56.993269629028575</v>
      </c>
      <c r="M4" s="92">
        <f>'8) Average Age (NY)'!F6</f>
        <v>65.726311448205578</v>
      </c>
      <c r="N4" s="92">
        <f>'8) Average Age (NY)'!G6</f>
        <v>30.775496235455169</v>
      </c>
      <c r="O4" s="93">
        <f>'8) Average Age (NY)'!I6</f>
        <v>63.161393577379705</v>
      </c>
    </row>
    <row r="5" spans="1:15" x14ac:dyDescent="0.2">
      <c r="A5" s="85"/>
      <c r="B5" s="87">
        <f t="shared" ref="B5:B21" si="0">B4+1</f>
        <v>1996</v>
      </c>
      <c r="C5" s="88">
        <f>'1) Claims Notified'!AD7</f>
        <v>42.28460793804453</v>
      </c>
      <c r="D5" s="89">
        <f>'1) Claims Notified'!AE7</f>
        <v>1472.0329138431753</v>
      </c>
      <c r="E5" s="89">
        <f>'1) Claims Notified'!AF7</f>
        <v>171.78121974830589</v>
      </c>
      <c r="F5" s="89">
        <f>'1) Claims Notified'!AG7</f>
        <v>26.427879961277831</v>
      </c>
      <c r="G5" s="90">
        <f>'1) Claims Notified'!AH7</f>
        <v>1017.4733785091964</v>
      </c>
      <c r="H5" s="85"/>
      <c r="I5" s="85"/>
      <c r="J5" s="87">
        <f t="shared" ref="J5:J21" si="1">J4+1</f>
        <v>1996</v>
      </c>
      <c r="K5" s="91">
        <f>'8) Average Age (NY)'!D7</f>
        <v>64</v>
      </c>
      <c r="L5" s="92">
        <f>'8) Average Age (NY)'!E7</f>
        <v>65.08213761226186</v>
      </c>
      <c r="M5" s="92">
        <f>'8) Average Age (NY)'!F7</f>
        <v>65.340751197809709</v>
      </c>
      <c r="N5" s="92">
        <f>'8) Average Age (NY)'!G7</f>
        <v>58.08985474180546</v>
      </c>
      <c r="O5" s="93">
        <f>'8) Average Age (NY)'!I7</f>
        <v>62.502501586915017</v>
      </c>
    </row>
    <row r="6" spans="1:15" x14ac:dyDescent="0.2">
      <c r="A6" s="85"/>
      <c r="B6" s="87">
        <f t="shared" si="0"/>
        <v>1997</v>
      </c>
      <c r="C6" s="88">
        <f>'1) Claims Notified'!AD8</f>
        <v>59.583993660855775</v>
      </c>
      <c r="D6" s="89">
        <f>'1) Claims Notified'!AE8</f>
        <v>1454.2908082408874</v>
      </c>
      <c r="E6" s="89">
        <f>'1) Claims Notified'!AF8</f>
        <v>147.8565768621236</v>
      </c>
      <c r="F6" s="89">
        <f>'1) Claims Notified'!AG8</f>
        <v>24.274960380348656</v>
      </c>
      <c r="G6" s="90">
        <f>'1) Claims Notified'!AH8</f>
        <v>1098.9936608557844</v>
      </c>
      <c r="H6" s="85"/>
      <c r="I6" s="85"/>
      <c r="J6" s="87">
        <f t="shared" si="1"/>
        <v>1997</v>
      </c>
      <c r="K6" s="91">
        <f>'8) Average Age (NY)'!D8</f>
        <v>62.666666666666664</v>
      </c>
      <c r="L6" s="92">
        <f>'8) Average Age (NY)'!E8</f>
        <v>62.825175216137986</v>
      </c>
      <c r="M6" s="92">
        <f>'8) Average Age (NY)'!F8</f>
        <v>66.708873903190451</v>
      </c>
      <c r="N6" s="92">
        <f>'8) Average Age (NY)'!G8</f>
        <v>42.767068788501028</v>
      </c>
      <c r="O6" s="93">
        <f>'8) Average Age (NY)'!I8</f>
        <v>62.927429166365151</v>
      </c>
    </row>
    <row r="7" spans="1:15" x14ac:dyDescent="0.2">
      <c r="A7" s="85"/>
      <c r="B7" s="87">
        <f t="shared" si="0"/>
        <v>1998</v>
      </c>
      <c r="C7" s="88">
        <f>'1) Claims Notified'!AD9</f>
        <v>128.71651785714283</v>
      </c>
      <c r="D7" s="89">
        <f>'1) Claims Notified'!AE9</f>
        <v>1440.7217261904761</v>
      </c>
      <c r="E7" s="89">
        <f>'1) Claims Notified'!AF9</f>
        <v>106.13467261904762</v>
      </c>
      <c r="F7" s="89">
        <f>'1) Claims Notified'!AG9</f>
        <v>56.454613095238088</v>
      </c>
      <c r="G7" s="90">
        <f>'1) Claims Notified'!AH9</f>
        <v>1302.9724702380952</v>
      </c>
      <c r="H7" s="85"/>
      <c r="I7" s="85"/>
      <c r="J7" s="87">
        <f t="shared" si="1"/>
        <v>1998</v>
      </c>
      <c r="K7" s="91">
        <f>'8) Average Age (NY)'!D9</f>
        <v>66.400000000000006</v>
      </c>
      <c r="L7" s="92">
        <f>'8) Average Age (NY)'!E9</f>
        <v>65.980126500353165</v>
      </c>
      <c r="M7" s="92">
        <f>'8) Average Age (NY)'!F9</f>
        <v>65.818512083501716</v>
      </c>
      <c r="N7" s="92">
        <f>'8) Average Age (NY)'!G9</f>
        <v>60.221990265419421</v>
      </c>
      <c r="O7" s="93">
        <f>'8) Average Age (NY)'!I9</f>
        <v>64.567532467684359</v>
      </c>
    </row>
    <row r="8" spans="1:15" x14ac:dyDescent="0.2">
      <c r="A8" s="85"/>
      <c r="B8" s="87">
        <f t="shared" si="0"/>
        <v>1999</v>
      </c>
      <c r="C8" s="88">
        <f>'1) Claims Notified'!AD10</f>
        <v>105.95450423216444</v>
      </c>
      <c r="D8" s="89">
        <f>'1) Claims Notified'!AE10</f>
        <v>1651.6437424425635</v>
      </c>
      <c r="E8" s="89">
        <f>'1) Claims Notified'!AF10</f>
        <v>99.721886336154768</v>
      </c>
      <c r="F8" s="89">
        <f>'1) Claims Notified'!AG10</f>
        <v>74.791414752116083</v>
      </c>
      <c r="G8" s="90">
        <f>'1) Claims Notified'!AH10</f>
        <v>1504.138452237001</v>
      </c>
      <c r="H8" s="85"/>
      <c r="I8" s="85"/>
      <c r="J8" s="87">
        <f t="shared" si="1"/>
        <v>1999</v>
      </c>
      <c r="K8" s="91">
        <f>'8) Average Age (NY)'!D10</f>
        <v>67.199064567647738</v>
      </c>
      <c r="L8" s="92">
        <f>'8) Average Age (NY)'!E10</f>
        <v>66.002214226627956</v>
      </c>
      <c r="M8" s="92">
        <f>'8) Average Age (NY)'!F10</f>
        <v>69.860107109804105</v>
      </c>
      <c r="N8" s="92">
        <f>'8) Average Age (NY)'!G10</f>
        <v>61.499945242984253</v>
      </c>
      <c r="O8" s="93">
        <f>'8) Average Age (NY)'!I10</f>
        <v>65.366000227163099</v>
      </c>
    </row>
    <row r="9" spans="1:15" x14ac:dyDescent="0.2">
      <c r="A9" s="85"/>
      <c r="B9" s="87">
        <f t="shared" si="0"/>
        <v>2000</v>
      </c>
      <c r="C9" s="88">
        <f>'1) Claims Notified'!AD11</f>
        <v>186.63194444444443</v>
      </c>
      <c r="D9" s="89">
        <f>'1) Claims Notified'!AE11</f>
        <v>1856.4967105263156</v>
      </c>
      <c r="E9" s="89">
        <f>'1) Claims Notified'!AF11</f>
        <v>108.05007309941519</v>
      </c>
      <c r="F9" s="89">
        <f>'1) Claims Notified'!AG11</f>
        <v>145.37646198830407</v>
      </c>
      <c r="G9" s="90">
        <f>'1) Claims Notified'!AH11</f>
        <v>1734.6948099415204</v>
      </c>
      <c r="H9" s="85"/>
      <c r="I9" s="85"/>
      <c r="J9" s="87">
        <f t="shared" si="1"/>
        <v>2000</v>
      </c>
      <c r="K9" s="91">
        <f>'8) Average Age (NY)'!D11</f>
        <v>61.995863464571613</v>
      </c>
      <c r="L9" s="92">
        <f>'8) Average Age (NY)'!E11</f>
        <v>65.285872626084284</v>
      </c>
      <c r="M9" s="92">
        <f>'8) Average Age (NY)'!F11</f>
        <v>64.115831117479445</v>
      </c>
      <c r="N9" s="92">
        <f>'8) Average Age (NY)'!G11</f>
        <v>61.205568517791242</v>
      </c>
      <c r="O9" s="93">
        <f>'8) Average Age (NY)'!I11</f>
        <v>66.362448624436766</v>
      </c>
    </row>
    <row r="10" spans="1:15" x14ac:dyDescent="0.2">
      <c r="A10" s="85"/>
      <c r="B10" s="87">
        <f t="shared" si="0"/>
        <v>2001</v>
      </c>
      <c r="C10" s="88">
        <f>'1) Claims Notified'!AD12</f>
        <v>196.7583996463307</v>
      </c>
      <c r="D10" s="89">
        <f>'1) Claims Notified'!AE12</f>
        <v>1874.7734305923962</v>
      </c>
      <c r="E10" s="89">
        <f>'1) Claims Notified'!AF12</f>
        <v>122.50994694960212</v>
      </c>
      <c r="F10" s="89">
        <f>'1) Claims Notified'!AG12</f>
        <v>256.15716180371351</v>
      </c>
      <c r="G10" s="90">
        <f>'1) Claims Notified'!AH12</f>
        <v>1748.5510610079575</v>
      </c>
      <c r="H10" s="85"/>
      <c r="I10" s="85"/>
      <c r="J10" s="87">
        <f t="shared" si="1"/>
        <v>2001</v>
      </c>
      <c r="K10" s="91">
        <f>'8) Average Age (NY)'!D12</f>
        <v>69.458329259150617</v>
      </c>
      <c r="L10" s="92">
        <f>'8) Average Age (NY)'!E12</f>
        <v>65.723627237890383</v>
      </c>
      <c r="M10" s="92">
        <f>'8) Average Age (NY)'!F12</f>
        <v>67.858781433771213</v>
      </c>
      <c r="N10" s="92">
        <f>'8) Average Age (NY)'!G12</f>
        <v>60.528254412776924</v>
      </c>
      <c r="O10" s="93">
        <f>'8) Average Age (NY)'!I12</f>
        <v>66.207181318042871</v>
      </c>
    </row>
    <row r="11" spans="1:15" x14ac:dyDescent="0.2">
      <c r="A11" s="85"/>
      <c r="B11" s="87">
        <f t="shared" si="0"/>
        <v>2002</v>
      </c>
      <c r="C11" s="88">
        <f>'1) Claims Notified'!AD13</f>
        <v>229.09323324630111</v>
      </c>
      <c r="D11" s="89">
        <f>'1) Claims Notified'!AE13</f>
        <v>1745.3057006092254</v>
      </c>
      <c r="E11" s="89">
        <f>'1) Claims Notified'!AF13</f>
        <v>145.15067449956481</v>
      </c>
      <c r="F11" s="89">
        <f>'1) Claims Notified'!AG13</f>
        <v>243.08365970409048</v>
      </c>
      <c r="G11" s="90">
        <f>'1) Claims Notified'!AH13</f>
        <v>1656.116731940818</v>
      </c>
      <c r="H11" s="85"/>
      <c r="I11" s="85"/>
      <c r="J11" s="87">
        <f t="shared" si="1"/>
        <v>2002</v>
      </c>
      <c r="K11" s="91">
        <f>'8) Average Age (NY)'!D13</f>
        <v>70.916970008089109</v>
      </c>
      <c r="L11" s="92">
        <f>'8) Average Age (NY)'!E13</f>
        <v>67.663676555301123</v>
      </c>
      <c r="M11" s="92">
        <f>'8) Average Age (NY)'!F13</f>
        <v>71.001810110491832</v>
      </c>
      <c r="N11" s="92">
        <f>'8) Average Age (NY)'!G13</f>
        <v>63.455587128271262</v>
      </c>
      <c r="O11" s="93">
        <f>'8) Average Age (NY)'!I13</f>
        <v>67.133089957205698</v>
      </c>
    </row>
    <row r="12" spans="1:15" x14ac:dyDescent="0.2">
      <c r="A12" s="85"/>
      <c r="B12" s="87">
        <f t="shared" si="0"/>
        <v>2003</v>
      </c>
      <c r="C12" s="88">
        <f>'1) Claims Notified'!AD14</f>
        <v>253.24871029052403</v>
      </c>
      <c r="D12" s="89">
        <f>'1) Claims Notified'!AE14</f>
        <v>1993.6875509095844</v>
      </c>
      <c r="E12" s="89">
        <f>'1) Claims Notified'!AF14</f>
        <v>177.01568015204992</v>
      </c>
      <c r="F12" s="89">
        <f>'1) Claims Notified'!AG14</f>
        <v>466.44277762693451</v>
      </c>
      <c r="G12" s="90">
        <f>'1) Claims Notified'!AH14</f>
        <v>1868.3552810209067</v>
      </c>
      <c r="H12" s="85"/>
      <c r="I12" s="85"/>
      <c r="J12" s="87">
        <f t="shared" si="1"/>
        <v>2003</v>
      </c>
      <c r="K12" s="91">
        <f>'8) Average Age (NY)'!D14</f>
        <v>64.23262768488641</v>
      </c>
      <c r="L12" s="92">
        <f>'8) Average Age (NY)'!E14</f>
        <v>69.207217903603848</v>
      </c>
      <c r="M12" s="92">
        <f>'8) Average Age (NY)'!F14</f>
        <v>68.709222711552954</v>
      </c>
      <c r="N12" s="92">
        <f>'8) Average Age (NY)'!G14</f>
        <v>65.617629302982564</v>
      </c>
      <c r="O12" s="93">
        <f>'8) Average Age (NY)'!I14</f>
        <v>67.606146875205724</v>
      </c>
    </row>
    <row r="13" spans="1:15" x14ac:dyDescent="0.2">
      <c r="A13" s="85"/>
      <c r="B13" s="87">
        <f t="shared" si="0"/>
        <v>2004</v>
      </c>
      <c r="C13" s="88">
        <f>'1) Claims Notified'!AD15</f>
        <v>370.85596707818928</v>
      </c>
      <c r="D13" s="89">
        <f>'1) Claims Notified'!AE15</f>
        <v>1637.19341563786</v>
      </c>
      <c r="E13" s="89">
        <f>'1) Claims Notified'!AF15</f>
        <v>192.53497942386832</v>
      </c>
      <c r="F13" s="89">
        <f>'1) Claims Notified'!AG15</f>
        <v>591.81893004115216</v>
      </c>
      <c r="G13" s="90">
        <f>'1) Claims Notified'!AH15</f>
        <v>1917.5967078189299</v>
      </c>
      <c r="H13" s="85"/>
      <c r="I13" s="85"/>
      <c r="J13" s="87">
        <f t="shared" si="1"/>
        <v>2004</v>
      </c>
      <c r="K13" s="91">
        <f>'8) Average Age (NY)'!D15</f>
        <v>67.451857879889943</v>
      </c>
      <c r="L13" s="92">
        <f>'8) Average Age (NY)'!E15</f>
        <v>69.266609192564033</v>
      </c>
      <c r="M13" s="92">
        <f>'8) Average Age (NY)'!F15</f>
        <v>70.903923696390265</v>
      </c>
      <c r="N13" s="92">
        <f>'8) Average Age (NY)'!G15</f>
        <v>65.880448524456497</v>
      </c>
      <c r="O13" s="93">
        <f>'8) Average Age (NY)'!I15</f>
        <v>68.855673501070513</v>
      </c>
    </row>
    <row r="14" spans="1:15" x14ac:dyDescent="0.2">
      <c r="A14" s="85"/>
      <c r="B14" s="87">
        <f t="shared" si="0"/>
        <v>2005</v>
      </c>
      <c r="C14" s="88">
        <f>'1) Claims Notified'!AD16</f>
        <v>329.34052835051546</v>
      </c>
      <c r="D14" s="89">
        <f>'1) Claims Notified'!AE16</f>
        <v>1525.9020618556701</v>
      </c>
      <c r="E14" s="89">
        <f>'1) Claims Notified'!AF16</f>
        <v>246.68749999999997</v>
      </c>
      <c r="F14" s="89">
        <f>'1) Claims Notified'!AG16</f>
        <v>836.70296391752572</v>
      </c>
      <c r="G14" s="90">
        <f>'1) Claims Notified'!AH16</f>
        <v>1995.1169458762884</v>
      </c>
      <c r="H14" s="85"/>
      <c r="I14" s="85"/>
      <c r="J14" s="87">
        <f t="shared" si="1"/>
        <v>2005</v>
      </c>
      <c r="K14" s="91">
        <f>'8) Average Age (NY)'!D16</f>
        <v>68.396655910824279</v>
      </c>
      <c r="L14" s="92">
        <f>'8) Average Age (NY)'!E16</f>
        <v>70.103736086220778</v>
      </c>
      <c r="M14" s="92">
        <f>'8) Average Age (NY)'!F16</f>
        <v>70.104368702376306</v>
      </c>
      <c r="N14" s="92">
        <f>'8) Average Age (NY)'!G16</f>
        <v>66.195169340887446</v>
      </c>
      <c r="O14" s="93">
        <f>'8) Average Age (NY)'!I16</f>
        <v>69.649578990982874</v>
      </c>
    </row>
    <row r="15" spans="1:15" x14ac:dyDescent="0.2">
      <c r="A15" s="85"/>
      <c r="B15" s="87">
        <f t="shared" si="0"/>
        <v>2006</v>
      </c>
      <c r="C15" s="88">
        <f>'1) Claims Notified'!AD17</f>
        <v>130.73169309701493</v>
      </c>
      <c r="D15" s="89">
        <f>'1) Claims Notified'!AE17</f>
        <v>1446.9333022388059</v>
      </c>
      <c r="E15" s="89">
        <f>'1) Claims Notified'!AF17</f>
        <v>345.23320895522386</v>
      </c>
      <c r="F15" s="89">
        <f>'1) Claims Notified'!AG17</f>
        <v>951.92980410447751</v>
      </c>
      <c r="G15" s="90">
        <f>'1) Claims Notified'!AH17</f>
        <v>2567.6719916044776</v>
      </c>
      <c r="H15" s="85"/>
      <c r="I15" s="85"/>
      <c r="J15" s="87">
        <f t="shared" si="1"/>
        <v>2006</v>
      </c>
      <c r="K15" s="91">
        <f>'8) Average Age (NY)'!D17</f>
        <v>69.458440946079548</v>
      </c>
      <c r="L15" s="92">
        <f>'8) Average Age (NY)'!E17</f>
        <v>71.206329714328604</v>
      </c>
      <c r="M15" s="92">
        <f>'8) Average Age (NY)'!F17</f>
        <v>71.974716947292023</v>
      </c>
      <c r="N15" s="92">
        <f>'8) Average Age (NY)'!G17</f>
        <v>67.033184356849262</v>
      </c>
      <c r="O15" s="93">
        <f>'8) Average Age (NY)'!I17</f>
        <v>69.497419149529577</v>
      </c>
    </row>
    <row r="16" spans="1:15" x14ac:dyDescent="0.2">
      <c r="A16" s="85"/>
      <c r="B16" s="87">
        <f t="shared" si="0"/>
        <v>2007</v>
      </c>
      <c r="C16" s="88">
        <f>'1) Claims Notified'!AD18</f>
        <v>56.931902523503211</v>
      </c>
      <c r="D16" s="89">
        <f>'1) Claims Notified'!AE18</f>
        <v>1357.5095868381989</v>
      </c>
      <c r="E16" s="89">
        <f>'1) Claims Notified'!AF18</f>
        <v>344.12172191984166</v>
      </c>
      <c r="F16" s="89">
        <f>'1) Claims Notified'!AG18</f>
        <v>659.14491588322619</v>
      </c>
      <c r="G16" s="90">
        <f>'1) Claims Notified'!AH18</f>
        <v>2696.0418728352297</v>
      </c>
      <c r="H16" s="85"/>
      <c r="I16" s="85"/>
      <c r="J16" s="87">
        <f t="shared" si="1"/>
        <v>2007</v>
      </c>
      <c r="K16" s="91">
        <f>'8) Average Age (NY)'!D18</f>
        <v>68.997748878241694</v>
      </c>
      <c r="L16" s="92">
        <f>'8) Average Age (NY)'!E18</f>
        <v>72.270192874230588</v>
      </c>
      <c r="M16" s="92">
        <f>'8) Average Age (NY)'!F18</f>
        <v>72.070228953909492</v>
      </c>
      <c r="N16" s="92">
        <f>'8) Average Age (NY)'!G18</f>
        <v>68.346180168023793</v>
      </c>
      <c r="O16" s="93">
        <f>'8) Average Age (NY)'!I18</f>
        <v>70.57130928226448</v>
      </c>
    </row>
    <row r="17" spans="1:45" x14ac:dyDescent="0.2">
      <c r="A17" s="85"/>
      <c r="B17" s="87">
        <f t="shared" si="0"/>
        <v>2008</v>
      </c>
      <c r="C17" s="88">
        <f>'1) Claims Notified'!AD19</f>
        <v>53.446682991985753</v>
      </c>
      <c r="D17" s="89">
        <f>'1) Claims Notified'!AE19</f>
        <v>1370.5256567230631</v>
      </c>
      <c r="E17" s="89">
        <f>'1) Claims Notified'!AF19</f>
        <v>384.30710151380231</v>
      </c>
      <c r="F17" s="89">
        <f>'1) Claims Notified'!AG19</f>
        <v>755.88880231522705</v>
      </c>
      <c r="G17" s="90">
        <f>'1) Claims Notified'!AH19</f>
        <v>3152.0817564559215</v>
      </c>
      <c r="H17" s="85"/>
      <c r="I17" s="85"/>
      <c r="J17" s="87">
        <f t="shared" si="1"/>
        <v>2008</v>
      </c>
      <c r="K17" s="91">
        <f>'8) Average Age (NY)'!D19</f>
        <v>68.537760647309526</v>
      </c>
      <c r="L17" s="92">
        <f>'8) Average Age (NY)'!E19</f>
        <v>72.878609855075084</v>
      </c>
      <c r="M17" s="92">
        <f>'8) Average Age (NY)'!F19</f>
        <v>72.329844063999673</v>
      </c>
      <c r="N17" s="92">
        <f>'8) Average Age (NY)'!G19</f>
        <v>68.702697489615417</v>
      </c>
      <c r="O17" s="93">
        <f>'8) Average Age (NY)'!I19</f>
        <v>70.800058470890662</v>
      </c>
    </row>
    <row r="18" spans="1:45" x14ac:dyDescent="0.2">
      <c r="A18" s="85"/>
      <c r="B18" s="87">
        <f t="shared" si="0"/>
        <v>2009</v>
      </c>
      <c r="C18" s="88">
        <f>'1) Claims Notified'!AD20</f>
        <v>213.57798165137615</v>
      </c>
      <c r="D18" s="89">
        <f>'1) Claims Notified'!AE20</f>
        <v>1295.4521625163825</v>
      </c>
      <c r="E18" s="89">
        <f>'1) Claims Notified'!AF20</f>
        <v>378.84665792922675</v>
      </c>
      <c r="F18" s="89">
        <f>'1) Claims Notified'!AG20</f>
        <v>778.03407601572735</v>
      </c>
      <c r="G18" s="90">
        <f>'1) Claims Notified'!AH20</f>
        <v>3154.0891218872871</v>
      </c>
      <c r="H18" s="85"/>
      <c r="I18" s="85"/>
      <c r="J18" s="87">
        <f t="shared" si="1"/>
        <v>2009</v>
      </c>
      <c r="K18" s="91">
        <f>'8) Average Age (NY)'!D20</f>
        <v>69.033129772109632</v>
      </c>
      <c r="L18" s="92">
        <f>'8) Average Age (NY)'!E20</f>
        <v>73.326096909662127</v>
      </c>
      <c r="M18" s="92">
        <f>'8) Average Age (NY)'!F20</f>
        <v>73.830632372332587</v>
      </c>
      <c r="N18" s="92">
        <f>'8) Average Age (NY)'!G20</f>
        <v>69.893520582838576</v>
      </c>
      <c r="O18" s="93">
        <f>'8) Average Age (NY)'!I20</f>
        <v>72.363940306974982</v>
      </c>
    </row>
    <row r="19" spans="1:45" x14ac:dyDescent="0.2">
      <c r="A19" s="85"/>
      <c r="B19" s="87">
        <f t="shared" si="0"/>
        <v>2010</v>
      </c>
      <c r="C19" s="88">
        <f>'1) Claims Notified'!AD21</f>
        <v>172.76622039134912</v>
      </c>
      <c r="D19" s="89">
        <f>'1) Claims Notified'!AE21</f>
        <v>1496.4603501544798</v>
      </c>
      <c r="E19" s="89">
        <f>'1) Claims Notified'!AF21</f>
        <v>457.32234809474767</v>
      </c>
      <c r="F19" s="89">
        <f>'1) Claims Notified'!AG21</f>
        <v>785.07003089598356</v>
      </c>
      <c r="G19" s="90">
        <f>'1) Claims Notified'!AH21</f>
        <v>3255.8810504634394</v>
      </c>
      <c r="H19" s="85"/>
      <c r="I19" s="85"/>
      <c r="J19" s="87">
        <f t="shared" si="1"/>
        <v>2010</v>
      </c>
      <c r="K19" s="91">
        <f>'8) Average Age (NY)'!D21</f>
        <v>70.466571055509874</v>
      </c>
      <c r="L19" s="92">
        <f>'8) Average Age (NY)'!E21</f>
        <v>74.240582625137264</v>
      </c>
      <c r="M19" s="92">
        <f>'8) Average Age (NY)'!F21</f>
        <v>73.874350951210474</v>
      </c>
      <c r="N19" s="92">
        <f>'8) Average Age (NY)'!G21</f>
        <v>70.152555289119476</v>
      </c>
      <c r="O19" s="93">
        <f>'8) Average Age (NY)'!I21</f>
        <v>72.83468560995216</v>
      </c>
    </row>
    <row r="20" spans="1:45" x14ac:dyDescent="0.2">
      <c r="A20" s="85"/>
      <c r="B20" s="87">
        <f t="shared" si="0"/>
        <v>2011</v>
      </c>
      <c r="C20" s="88">
        <f>'1) Claims Notified'!AD22</f>
        <v>216.17422761048104</v>
      </c>
      <c r="D20" s="89">
        <f>'1) Claims Notified'!AE22</f>
        <v>1486.6718811106764</v>
      </c>
      <c r="E20" s="89">
        <f>'1) Claims Notified'!AF22</f>
        <v>536.01095033242075</v>
      </c>
      <c r="F20" s="89">
        <f>'1) Claims Notified'!AG22</f>
        <v>824.2432538130621</v>
      </c>
      <c r="G20" s="90">
        <f>'1) Claims Notified'!AH22</f>
        <v>3401.8996871333593</v>
      </c>
      <c r="H20" s="85"/>
      <c r="I20" s="85"/>
      <c r="J20" s="87">
        <f t="shared" si="1"/>
        <v>2011</v>
      </c>
      <c r="K20" s="91">
        <f>'8) Average Age (NY)'!D22</f>
        <v>69.20326487901373</v>
      </c>
      <c r="L20" s="92">
        <f>'8) Average Age (NY)'!E22</f>
        <v>73.745251657346913</v>
      </c>
      <c r="M20" s="92">
        <f>'8) Average Age (NY)'!F22</f>
        <v>73.031425801896688</v>
      </c>
      <c r="N20" s="92">
        <f>'8) Average Age (NY)'!G22</f>
        <v>70.29621011841607</v>
      </c>
      <c r="O20" s="93">
        <f>'8) Average Age (NY)'!I22</f>
        <v>72.693238722037194</v>
      </c>
    </row>
    <row r="21" spans="1:45" x14ac:dyDescent="0.2">
      <c r="A21" s="85"/>
      <c r="B21" s="87">
        <f t="shared" si="0"/>
        <v>2012</v>
      </c>
      <c r="C21" s="88">
        <f>'1) Claims Notified'!AD23</f>
        <v>532.71638959161544</v>
      </c>
      <c r="D21" s="89">
        <f>'1) Claims Notified'!AE23</f>
        <v>1455.1635345139141</v>
      </c>
      <c r="E21" s="89">
        <f>'1) Claims Notified'!AF23</f>
        <v>578.26933501987708</v>
      </c>
      <c r="F21" s="89">
        <f>'1) Claims Notified'!AG23</f>
        <v>964.20401156487173</v>
      </c>
      <c r="G21" s="90">
        <f>'1) Claims Notified'!AH23</f>
        <v>3472.1467293097216</v>
      </c>
      <c r="H21" s="85"/>
      <c r="I21" s="85"/>
      <c r="J21" s="87">
        <f t="shared" si="1"/>
        <v>2012</v>
      </c>
      <c r="K21" s="91">
        <f>'8) Average Age (NY)'!D23</f>
        <v>70.007905634710369</v>
      </c>
      <c r="L21" s="92">
        <f>'8) Average Age (NY)'!E23</f>
        <v>74.62916128777178</v>
      </c>
      <c r="M21" s="92">
        <f>'8) Average Age (NY)'!F23</f>
        <v>74.438400892391968</v>
      </c>
      <c r="N21" s="92">
        <f>'8) Average Age (NY)'!G23</f>
        <v>72.051016116205403</v>
      </c>
      <c r="O21" s="93">
        <f>'8) Average Age (NY)'!I23</f>
        <v>73.244777478483613</v>
      </c>
    </row>
    <row r="22" spans="1:45" x14ac:dyDescent="0.2">
      <c r="A22" s="85"/>
      <c r="B22" s="87">
        <f>B21+1</f>
        <v>2013</v>
      </c>
      <c r="C22" s="88">
        <f>'1) Claims Notified'!AD24</f>
        <v>468.99507568849162</v>
      </c>
      <c r="D22" s="89">
        <f>'1) Claims Notified'!AE24</f>
        <v>1576.8374977202261</v>
      </c>
      <c r="E22" s="89">
        <f>'1) Claims Notified'!AF24</f>
        <v>488.00838956775482</v>
      </c>
      <c r="F22" s="89">
        <f>'1) Claims Notified'!AG24</f>
        <v>910.10395768739738</v>
      </c>
      <c r="G22" s="90">
        <f>'1) Claims Notified'!AH24</f>
        <v>3506.0550793361299</v>
      </c>
      <c r="H22" s="85"/>
      <c r="I22" s="85"/>
      <c r="J22" s="87">
        <f>J21+1</f>
        <v>2013</v>
      </c>
      <c r="K22" s="91">
        <f>'8) Average Age (NY)'!D24</f>
        <v>70.156696003551787</v>
      </c>
      <c r="L22" s="92">
        <f>'8) Average Age (NY)'!E24</f>
        <v>75.156391846843903</v>
      </c>
      <c r="M22" s="92">
        <f>'8) Average Age (NY)'!F24</f>
        <v>73.62731649179419</v>
      </c>
      <c r="N22" s="92">
        <f>'8) Average Age (NY)'!G24</f>
        <v>72.564552828071328</v>
      </c>
      <c r="O22" s="93">
        <f>'8) Average Age (NY)'!I24</f>
        <v>73.213690745736741</v>
      </c>
    </row>
    <row r="23" spans="1:45" x14ac:dyDescent="0.2">
      <c r="A23" s="85"/>
      <c r="B23" s="94">
        <f>B22+1</f>
        <v>2014</v>
      </c>
      <c r="C23" s="95">
        <f>'1) Claims Notified'!AD25</f>
        <v>492.95374976967014</v>
      </c>
      <c r="D23" s="96">
        <f>'1) Claims Notified'!AE25</f>
        <v>1623.6981757877279</v>
      </c>
      <c r="E23" s="96">
        <f>'1) Claims Notified'!AF25</f>
        <v>484.06025428413483</v>
      </c>
      <c r="F23" s="96">
        <f>'1) Claims Notified'!AG25</f>
        <v>755.94711627049924</v>
      </c>
      <c r="G23" s="97">
        <f>'1) Claims Notified'!AH25</f>
        <v>3538.3407038879673</v>
      </c>
      <c r="H23" s="85"/>
      <c r="I23" s="85"/>
      <c r="J23" s="94">
        <f>J22+1</f>
        <v>2014</v>
      </c>
      <c r="K23" s="98">
        <f>'8) Average Age (NY)'!D25</f>
        <v>71.80689338087339</v>
      </c>
      <c r="L23" s="99">
        <f>'8) Average Age (NY)'!E25</f>
        <v>75.708827247121647</v>
      </c>
      <c r="M23" s="99">
        <f>'8) Average Age (NY)'!F25</f>
        <v>74.815057478805642</v>
      </c>
      <c r="N23" s="99">
        <f>'8) Average Age (NY)'!G25</f>
        <v>71.892086515893268</v>
      </c>
      <c r="O23" s="100">
        <f>'8) Average Age (NY)'!I25</f>
        <v>73.939934548717261</v>
      </c>
    </row>
    <row r="24" spans="1:45" x14ac:dyDescent="0.2">
      <c r="A24" s="85"/>
      <c r="B24" s="101"/>
      <c r="C24" s="89"/>
      <c r="D24" s="89"/>
      <c r="E24" s="89"/>
      <c r="F24" s="89"/>
      <c r="G24" s="89"/>
      <c r="H24" s="89"/>
      <c r="I24" s="89"/>
      <c r="J24" s="89"/>
      <c r="K24" s="89"/>
      <c r="L24" s="89"/>
      <c r="M24" s="89"/>
      <c r="N24" s="89"/>
      <c r="O24" s="89"/>
      <c r="P24" s="89"/>
      <c r="Q24" s="89"/>
      <c r="R24" s="89"/>
    </row>
    <row r="25" spans="1:45" x14ac:dyDescent="0.2">
      <c r="A25" s="85"/>
      <c r="B25" s="85"/>
      <c r="C25" s="85"/>
      <c r="D25" s="85"/>
      <c r="E25" s="85"/>
      <c r="F25" s="85"/>
      <c r="G25" s="85"/>
      <c r="H25" s="85"/>
      <c r="I25" s="85"/>
      <c r="J25" s="102" t="s">
        <v>43</v>
      </c>
      <c r="K25" s="103">
        <f>AVERAGE(K19:K23)</f>
        <v>70.328266190731824</v>
      </c>
      <c r="L25" s="103">
        <f>AVERAGE(L19:L23)</f>
        <v>74.696042932844293</v>
      </c>
      <c r="M25" s="103">
        <f>AVERAGE(M19:M23)</f>
        <v>73.957310323219787</v>
      </c>
      <c r="N25" s="103">
        <f>AVERAGE(N19:N23)</f>
        <v>71.391284173541095</v>
      </c>
      <c r="O25" s="103">
        <f>AVERAGE(O19:O23)</f>
        <v>73.185265420985402</v>
      </c>
    </row>
    <row r="26" spans="1:45" x14ac:dyDescent="0.2">
      <c r="A26" s="85"/>
      <c r="B26" s="85"/>
      <c r="C26" s="85"/>
      <c r="D26" s="85"/>
      <c r="E26" s="85"/>
      <c r="F26" s="85"/>
      <c r="G26" s="85"/>
      <c r="H26" s="85"/>
      <c r="I26" s="85"/>
      <c r="J26" s="102" t="s">
        <v>69</v>
      </c>
      <c r="K26" s="103">
        <f>AVERAGE(K21:K23)</f>
        <v>70.65716500637852</v>
      </c>
      <c r="L26" s="103">
        <f>AVERAGE(L21:L23)</f>
        <v>75.164793460579105</v>
      </c>
      <c r="M26" s="103">
        <f>AVERAGE(M21:M23)</f>
        <v>74.293591620997262</v>
      </c>
      <c r="N26" s="103">
        <f>AVERAGE(N21:N23)</f>
        <v>72.169218486723324</v>
      </c>
      <c r="O26" s="103">
        <f>AVERAGE(O21:O23)</f>
        <v>73.466134257645876</v>
      </c>
    </row>
    <row r="27" spans="1:45" x14ac:dyDescent="0.2">
      <c r="A27" s="85"/>
      <c r="B27" s="85"/>
      <c r="C27" s="85"/>
      <c r="D27" s="85"/>
      <c r="E27" s="85"/>
      <c r="F27" s="85"/>
      <c r="G27" s="85"/>
      <c r="H27" s="85"/>
      <c r="J27" s="102"/>
      <c r="K27" s="104"/>
      <c r="L27" s="104"/>
      <c r="M27" s="104"/>
      <c r="N27" s="104"/>
      <c r="O27" s="104"/>
    </row>
    <row r="28" spans="1:45" x14ac:dyDescent="0.2">
      <c r="A28" s="85"/>
      <c r="B28" s="121" t="s">
        <v>38</v>
      </c>
      <c r="C28" s="122"/>
      <c r="D28" s="122"/>
      <c r="E28" s="122"/>
      <c r="F28" s="122"/>
      <c r="G28" s="123"/>
      <c r="H28" s="85"/>
      <c r="J28" s="121" t="s">
        <v>48</v>
      </c>
      <c r="K28" s="122"/>
      <c r="L28" s="122"/>
      <c r="M28" s="122"/>
      <c r="N28" s="122"/>
      <c r="O28" s="123"/>
      <c r="R28" s="121" t="s">
        <v>47</v>
      </c>
      <c r="S28" s="122"/>
      <c r="T28" s="122"/>
      <c r="U28" s="122"/>
      <c r="V28" s="122"/>
      <c r="W28" s="123"/>
      <c r="Z28" s="121" t="s">
        <v>49</v>
      </c>
      <c r="AA28" s="122"/>
      <c r="AB28" s="122"/>
      <c r="AC28" s="122"/>
      <c r="AD28" s="122"/>
      <c r="AE28" s="123"/>
      <c r="AH28" s="121" t="s">
        <v>50</v>
      </c>
      <c r="AI28" s="122"/>
      <c r="AJ28" s="122"/>
      <c r="AK28" s="122"/>
      <c r="AL28" s="122"/>
      <c r="AM28" s="123"/>
    </row>
    <row r="29" spans="1:45" ht="76.5" customHeight="1" x14ac:dyDescent="0.2">
      <c r="A29" s="85"/>
      <c r="B29" s="12" t="s">
        <v>0</v>
      </c>
      <c r="C29" s="13" t="s">
        <v>32</v>
      </c>
      <c r="D29" s="13" t="s">
        <v>2</v>
      </c>
      <c r="E29" s="13" t="s">
        <v>3</v>
      </c>
      <c r="F29" s="13" t="s">
        <v>7</v>
      </c>
      <c r="G29" s="14" t="s">
        <v>4</v>
      </c>
      <c r="H29" s="85"/>
      <c r="J29" s="12" t="s">
        <v>0</v>
      </c>
      <c r="K29" s="13" t="s">
        <v>32</v>
      </c>
      <c r="L29" s="13" t="s">
        <v>2</v>
      </c>
      <c r="M29" s="13" t="s">
        <v>3</v>
      </c>
      <c r="N29" s="13" t="s">
        <v>7</v>
      </c>
      <c r="O29" s="14" t="s">
        <v>4</v>
      </c>
      <c r="R29" s="12" t="s">
        <v>0</v>
      </c>
      <c r="S29" s="13" t="s">
        <v>32</v>
      </c>
      <c r="T29" s="13" t="s">
        <v>2</v>
      </c>
      <c r="U29" s="13" t="s">
        <v>3</v>
      </c>
      <c r="V29" s="13" t="s">
        <v>7</v>
      </c>
      <c r="W29" s="14" t="s">
        <v>4</v>
      </c>
      <c r="Z29" s="12" t="s">
        <v>0</v>
      </c>
      <c r="AA29" s="13" t="s">
        <v>32</v>
      </c>
      <c r="AB29" s="13" t="s">
        <v>2</v>
      </c>
      <c r="AC29" s="13" t="s">
        <v>3</v>
      </c>
      <c r="AD29" s="13" t="s">
        <v>7</v>
      </c>
      <c r="AE29" s="14" t="s">
        <v>4</v>
      </c>
      <c r="AH29" s="12" t="s">
        <v>0</v>
      </c>
      <c r="AI29" s="13" t="s">
        <v>32</v>
      </c>
      <c r="AJ29" s="13" t="s">
        <v>2</v>
      </c>
      <c r="AK29" s="13" t="s">
        <v>3</v>
      </c>
      <c r="AL29" s="13" t="s">
        <v>7</v>
      </c>
      <c r="AM29" s="14" t="s">
        <v>4</v>
      </c>
    </row>
    <row r="30" spans="1:45" x14ac:dyDescent="0.2">
      <c r="A30" s="85"/>
      <c r="B30" s="87">
        <f>$B$4</f>
        <v>1995</v>
      </c>
      <c r="C30" s="88">
        <f>IFERROR('6) Incurred (NY)'!D6/'1) Claims Notified'!D6,"")</f>
        <v>11592.061578947367</v>
      </c>
      <c r="D30" s="89">
        <f>IFERROR('6) Incurred (NY)'!E6/'1) Claims Notified'!E6,"")</f>
        <v>14746.819694244605</v>
      </c>
      <c r="E30" s="89">
        <f>IFERROR('6) Incurred (NY)'!F6/'1) Claims Notified'!F6,"")</f>
        <v>27605.811627906976</v>
      </c>
      <c r="F30" s="89">
        <f>IFERROR('6) Incurred (NY)'!G6/'1) Claims Notified'!G6,"")</f>
        <v>7236.49</v>
      </c>
      <c r="G30" s="90">
        <f>IFERROR('6) Incurred (NY)'!I6/'1) Claims Notified'!I6,"")</f>
        <v>43268.072467948718</v>
      </c>
      <c r="H30" s="85"/>
      <c r="J30" s="87">
        <f>$B$4</f>
        <v>1995</v>
      </c>
      <c r="K30" s="88">
        <f>IFERROR('6) Incurred (NY)'!D6/('1) Claims Notified'!D6-'2) Nil Settled (NY)'!D6),"")</f>
        <v>12236.064999999999</v>
      </c>
      <c r="L30" s="89">
        <f>IFERROR('6) Incurred (NY)'!E6/('1) Claims Notified'!E6-'2) Nil Settled (NY)'!E6),"")</f>
        <v>20916.407525510203</v>
      </c>
      <c r="M30" s="89">
        <f>IFERROR('6) Incurred (NY)'!F6/('1) Claims Notified'!F6-'2) Nil Settled (NY)'!F6),"")</f>
        <v>37095.309374999997</v>
      </c>
      <c r="N30" s="89">
        <f>IFERROR('6) Incurred (NY)'!G6/('1) Claims Notified'!G6-'2) Nil Settled (NY)'!G6),"")</f>
        <v>7236.49</v>
      </c>
      <c r="O30" s="90">
        <f>IFERROR('6) Incurred (NY)'!I6/('1) Claims Notified'!I6-'2) Nil Settled (NY)'!I6),"")</f>
        <v>54215.416104417665</v>
      </c>
      <c r="P30" s="85"/>
      <c r="R30" s="87">
        <f>$B$4</f>
        <v>1995</v>
      </c>
      <c r="S30" s="105">
        <f>IFERROR('2) Nil Settled (NY)'!D6/'1) Claims Notified'!D6,"")</f>
        <v>5.2631578947368418E-2</v>
      </c>
      <c r="T30" s="106">
        <f>IFERROR('2) Nil Settled (NY)'!E6/'1) Claims Notified'!E6,"")</f>
        <v>0.29496402877697842</v>
      </c>
      <c r="U30" s="106">
        <f>IFERROR('2) Nil Settled (NY)'!F6/'1) Claims Notified'!F6,"")</f>
        <v>0.2558139534883721</v>
      </c>
      <c r="V30" s="106">
        <f>IFERROR('2) Nil Settled (NY)'!G6/'1) Claims Notified'!G6,"")</f>
        <v>0</v>
      </c>
      <c r="W30" s="107">
        <f>IFERROR('2) Nil Settled (NY)'!I6/'1) Claims Notified'!I6,"")</f>
        <v>0.20192307692307693</v>
      </c>
      <c r="X30" s="85"/>
      <c r="Z30" s="87">
        <f>$B$4</f>
        <v>1995</v>
      </c>
      <c r="AA30" s="105">
        <f>1-IFERROR(SUM('2) Nil Settled (NY)'!D6,'4) Settled At Cost (NY)'!D6)/'1) Claims Notified'!D6,"")</f>
        <v>0</v>
      </c>
      <c r="AB30" s="106">
        <f>1-IFERROR(SUM('2) Nil Settled (NY)'!E6,'4) Settled At Cost (NY)'!E6)/'1) Claims Notified'!E6,"")</f>
        <v>0</v>
      </c>
      <c r="AC30" s="106">
        <f>1-IFERROR(SUM('2) Nil Settled (NY)'!F6,'4) Settled At Cost (NY)'!F6)/'1) Claims Notified'!F6,"")</f>
        <v>2.3255813953488413E-2</v>
      </c>
      <c r="AD30" s="106">
        <f>1-IFERROR(SUM('2) Nil Settled (NY)'!G6,'4) Settled At Cost (NY)'!G6)/'1) Claims Notified'!G6,"")</f>
        <v>0</v>
      </c>
      <c r="AE30" s="107">
        <f>1-IFERROR(SUM('2) Nil Settled (NY)'!I6,'4) Settled At Cost (NY)'!I6)/'1) Claims Notified'!I6,"")</f>
        <v>6.4102564102563875E-3</v>
      </c>
      <c r="AF30" s="85"/>
      <c r="AH30" s="87">
        <f>$B$4</f>
        <v>1995</v>
      </c>
      <c r="AI30" s="105">
        <f>IFERROR('4) Settled At Cost (NY)'!D6/'1) Claims Notified'!D6,"")</f>
        <v>0.94736842105263153</v>
      </c>
      <c r="AJ30" s="106">
        <f>IFERROR('4) Settled At Cost (NY)'!E6/'1) Claims Notified'!E6,"")</f>
        <v>0.70503597122302153</v>
      </c>
      <c r="AK30" s="106">
        <f>IFERROR('4) Settled At Cost (NY)'!F6/'1) Claims Notified'!F6,"")</f>
        <v>0.72093023255813948</v>
      </c>
      <c r="AL30" s="106">
        <f>IFERROR('4) Settled At Cost (NY)'!G6/'1) Claims Notified'!G6,"")</f>
        <v>1</v>
      </c>
      <c r="AM30" s="107">
        <f>IFERROR('4) Settled At Cost (NY)'!I6/'1) Claims Notified'!I6,"")</f>
        <v>0.79166666666666663</v>
      </c>
      <c r="AO30" s="108"/>
      <c r="AP30" s="108"/>
      <c r="AQ30" s="108"/>
      <c r="AR30" s="108"/>
      <c r="AS30" s="108"/>
    </row>
    <row r="31" spans="1:45" x14ac:dyDescent="0.2">
      <c r="A31" s="85"/>
      <c r="B31" s="87">
        <f t="shared" ref="B31:B47" si="2">B30+1</f>
        <v>1996</v>
      </c>
      <c r="C31" s="88">
        <f>IFERROR('6) Incurred (NY)'!D7/'1) Claims Notified'!D7,"")</f>
        <v>17533.025624999995</v>
      </c>
      <c r="D31" s="89">
        <f>IFERROR('6) Incurred (NY)'!E7/'1) Claims Notified'!E7,"")</f>
        <v>15502.054129263912</v>
      </c>
      <c r="E31" s="89">
        <f>IFERROR('6) Incurred (NY)'!F7/'1) Claims Notified'!F7,"")</f>
        <v>17590.152153846153</v>
      </c>
      <c r="F31" s="89">
        <f>IFERROR('6) Incurred (NY)'!G7/'1) Claims Notified'!G7,"")</f>
        <v>9795.6260000000002</v>
      </c>
      <c r="G31" s="90">
        <f>IFERROR('6) Incurred (NY)'!I7/'1) Claims Notified'!I7,"")</f>
        <v>45920.851532467532</v>
      </c>
      <c r="H31" s="85"/>
      <c r="J31" s="87">
        <f t="shared" ref="J31:J49" si="3">J30+1</f>
        <v>1996</v>
      </c>
      <c r="K31" s="88">
        <f>IFERROR('6) Incurred (NY)'!D7/('1) Claims Notified'!D7-'2) Nil Settled (NY)'!D7),"")</f>
        <v>17533.025624999995</v>
      </c>
      <c r="L31" s="89">
        <f>IFERROR('6) Incurred (NY)'!E7/('1) Claims Notified'!E7-'2) Nil Settled (NY)'!E7),"")</f>
        <v>22369.54443005181</v>
      </c>
      <c r="M31" s="89">
        <f>IFERROR('6) Incurred (NY)'!F7/('1) Claims Notified'!F7-'2) Nil Settled (NY)'!F7),"")</f>
        <v>22867.197799999998</v>
      </c>
      <c r="N31" s="89">
        <f>IFERROR('6) Incurred (NY)'!G7/('1) Claims Notified'!G7-'2) Nil Settled (NY)'!G7),"")</f>
        <v>10884.028888888888</v>
      </c>
      <c r="O31" s="90">
        <f>IFERROR('6) Incurred (NY)'!I7/('1) Claims Notified'!I7-'2) Nil Settled (NY)'!I7),"")</f>
        <v>57588.038566775242</v>
      </c>
      <c r="P31" s="85"/>
      <c r="R31" s="87">
        <f t="shared" ref="R31:R49" si="4">R30+1</f>
        <v>1996</v>
      </c>
      <c r="S31" s="105">
        <f>IFERROR('2) Nil Settled (NY)'!D7/'1) Claims Notified'!D7,"")</f>
        <v>0</v>
      </c>
      <c r="T31" s="106">
        <f>IFERROR('2) Nil Settled (NY)'!E7/'1) Claims Notified'!E7,"")</f>
        <v>0.30700179533213645</v>
      </c>
      <c r="U31" s="106">
        <f>IFERROR('2) Nil Settled (NY)'!F7/'1) Claims Notified'!F7,"")</f>
        <v>0.23076923076923078</v>
      </c>
      <c r="V31" s="106">
        <f>IFERROR('2) Nil Settled (NY)'!G7/'1) Claims Notified'!G7,"")</f>
        <v>0.1</v>
      </c>
      <c r="W31" s="107">
        <f>IFERROR('2) Nil Settled (NY)'!I7/'1) Claims Notified'!I7,"")</f>
        <v>0.20259740259740261</v>
      </c>
      <c r="X31" s="85"/>
      <c r="Z31" s="87">
        <f t="shared" ref="Z31:Z49" si="5">Z30+1</f>
        <v>1996</v>
      </c>
      <c r="AA31" s="105">
        <f>1-IFERROR(SUM('2) Nil Settled (NY)'!D7,'4) Settled At Cost (NY)'!D7)/'1) Claims Notified'!D7,"")</f>
        <v>0</v>
      </c>
      <c r="AB31" s="106">
        <f>1-IFERROR(SUM('2) Nil Settled (NY)'!E7,'4) Settled At Cost (NY)'!E7)/'1) Claims Notified'!E7,"")</f>
        <v>0</v>
      </c>
      <c r="AC31" s="106">
        <f>1-IFERROR(SUM('2) Nil Settled (NY)'!F7,'4) Settled At Cost (NY)'!F7)/'1) Claims Notified'!F7,"")</f>
        <v>0</v>
      </c>
      <c r="AD31" s="106">
        <f>1-IFERROR(SUM('2) Nil Settled (NY)'!G7,'4) Settled At Cost (NY)'!G7)/'1) Claims Notified'!G7,"")</f>
        <v>0.19999999999999996</v>
      </c>
      <c r="AE31" s="107">
        <f>1-IFERROR(SUM('2) Nil Settled (NY)'!I7,'4) Settled At Cost (NY)'!I7)/'1) Claims Notified'!I7,"")</f>
        <v>0</v>
      </c>
      <c r="AF31" s="85"/>
      <c r="AH31" s="87">
        <f t="shared" ref="AH31:AH49" si="6">AH30+1</f>
        <v>1996</v>
      </c>
      <c r="AI31" s="105">
        <f>IFERROR('4) Settled At Cost (NY)'!D7/'1) Claims Notified'!D7,"")</f>
        <v>1</v>
      </c>
      <c r="AJ31" s="106">
        <f>IFERROR('4) Settled At Cost (NY)'!E7/'1) Claims Notified'!E7,"")</f>
        <v>0.69299820466786355</v>
      </c>
      <c r="AK31" s="106">
        <f>IFERROR('4) Settled At Cost (NY)'!F7/'1) Claims Notified'!F7,"")</f>
        <v>0.76923076923076927</v>
      </c>
      <c r="AL31" s="106">
        <f>IFERROR('4) Settled At Cost (NY)'!G7/'1) Claims Notified'!G7,"")</f>
        <v>0.7</v>
      </c>
      <c r="AM31" s="107">
        <f>IFERROR('4) Settled At Cost (NY)'!I7/'1) Claims Notified'!I7,"")</f>
        <v>0.79740259740259745</v>
      </c>
      <c r="AO31" s="108"/>
      <c r="AP31" s="108"/>
      <c r="AQ31" s="108"/>
      <c r="AR31" s="108"/>
      <c r="AS31" s="108"/>
    </row>
    <row r="32" spans="1:45" x14ac:dyDescent="0.2">
      <c r="A32" s="85"/>
      <c r="B32" s="87">
        <f t="shared" si="2"/>
        <v>1997</v>
      </c>
      <c r="C32" s="88">
        <f>IFERROR('6) Incurred (NY)'!D8/'1) Claims Notified'!D8,"")</f>
        <v>9611.7674074074075</v>
      </c>
      <c r="D32" s="89">
        <f>IFERROR('6) Incurred (NY)'!E8/'1) Claims Notified'!E8,"")</f>
        <v>14974.295896874459</v>
      </c>
      <c r="E32" s="89">
        <f>IFERROR('6) Incurred (NY)'!F8/'1) Claims Notified'!F8,"")</f>
        <v>24490.834477611937</v>
      </c>
      <c r="F32" s="89">
        <f>IFERROR('6) Incurred (NY)'!G8/'1) Claims Notified'!G8,"")</f>
        <v>22095.642727272727</v>
      </c>
      <c r="G32" s="90">
        <f>IFERROR('6) Incurred (NY)'!I8/'1) Claims Notified'!I8,"")</f>
        <v>49503.901265060245</v>
      </c>
      <c r="H32" s="85"/>
      <c r="J32" s="87">
        <f t="shared" si="3"/>
        <v>1997</v>
      </c>
      <c r="K32" s="88">
        <f>IFERROR('6) Incurred (NY)'!D8/('1) Claims Notified'!D8-'2) Nil Settled (NY)'!D8),"")</f>
        <v>10813.238333333333</v>
      </c>
      <c r="L32" s="89">
        <f>IFERROR('6) Incurred (NY)'!E8/('1) Claims Notified'!E8-'2) Nil Settled (NY)'!E8),"")</f>
        <v>22789.979205635722</v>
      </c>
      <c r="M32" s="89">
        <f>IFERROR('6) Incurred (NY)'!F8/('1) Claims Notified'!F8-'2) Nil Settled (NY)'!F8),"")</f>
        <v>29301.534107142856</v>
      </c>
      <c r="N32" s="89">
        <f>IFERROR('6) Incurred (NY)'!G8/('1) Claims Notified'!G8-'2) Nil Settled (NY)'!G8),"")</f>
        <v>27005.785555555554</v>
      </c>
      <c r="O32" s="90">
        <f>IFERROR('6) Incurred (NY)'!I8/('1) Claims Notified'!I8-'2) Nil Settled (NY)'!I8),"")</f>
        <v>60572.34110565111</v>
      </c>
      <c r="P32" s="85"/>
      <c r="R32" s="87">
        <f t="shared" si="4"/>
        <v>1997</v>
      </c>
      <c r="S32" s="105">
        <f>IFERROR('2) Nil Settled (NY)'!D8/'1) Claims Notified'!D8,"")</f>
        <v>0.1111111111111111</v>
      </c>
      <c r="T32" s="106">
        <f>IFERROR('2) Nil Settled (NY)'!E8/'1) Claims Notified'!E8,"")</f>
        <v>0.34294385432473445</v>
      </c>
      <c r="U32" s="106">
        <f>IFERROR('2) Nil Settled (NY)'!F8/'1) Claims Notified'!F8,"")</f>
        <v>0.16417910447761194</v>
      </c>
      <c r="V32" s="106">
        <f>IFERROR('2) Nil Settled (NY)'!G8/'1) Claims Notified'!G8,"")</f>
        <v>0.18181818181818182</v>
      </c>
      <c r="W32" s="107">
        <f>IFERROR('2) Nil Settled (NY)'!I8/'1) Claims Notified'!I8,"")</f>
        <v>0.18273092369477911</v>
      </c>
      <c r="X32" s="85"/>
      <c r="Z32" s="87">
        <f t="shared" si="5"/>
        <v>1997</v>
      </c>
      <c r="AA32" s="105">
        <f>1-IFERROR(SUM('2) Nil Settled (NY)'!D8,'4) Settled At Cost (NY)'!D8)/'1) Claims Notified'!D8,"")</f>
        <v>0</v>
      </c>
      <c r="AB32" s="106">
        <f>1-IFERROR(SUM('2) Nil Settled (NY)'!E8,'4) Settled At Cost (NY)'!E8)/'1) Claims Notified'!E8,"")</f>
        <v>4.5523520485584168E-3</v>
      </c>
      <c r="AC32" s="106">
        <f>1-IFERROR(SUM('2) Nil Settled (NY)'!F8,'4) Settled At Cost (NY)'!F8)/'1) Claims Notified'!F8,"")</f>
        <v>0</v>
      </c>
      <c r="AD32" s="106">
        <f>1-IFERROR(SUM('2) Nil Settled (NY)'!G8,'4) Settled At Cost (NY)'!G8)/'1) Claims Notified'!G8,"")</f>
        <v>0.18181818181818177</v>
      </c>
      <c r="AE32" s="107">
        <f>1-IFERROR(SUM('2) Nil Settled (NY)'!I8,'4) Settled At Cost (NY)'!I8)/'1) Claims Notified'!I8,"")</f>
        <v>6.0240963855421326E-3</v>
      </c>
      <c r="AF32" s="85"/>
      <c r="AH32" s="87">
        <f t="shared" si="6"/>
        <v>1997</v>
      </c>
      <c r="AI32" s="105">
        <f>IFERROR('4) Settled At Cost (NY)'!D8/'1) Claims Notified'!D8,"")</f>
        <v>0.88888888888888884</v>
      </c>
      <c r="AJ32" s="106">
        <f>IFERROR('4) Settled At Cost (NY)'!E8/'1) Claims Notified'!E8,"")</f>
        <v>0.65250379362670718</v>
      </c>
      <c r="AK32" s="106">
        <f>IFERROR('4) Settled At Cost (NY)'!F8/'1) Claims Notified'!F8,"")</f>
        <v>0.83582089552238803</v>
      </c>
      <c r="AL32" s="106">
        <f>IFERROR('4) Settled At Cost (NY)'!G8/'1) Claims Notified'!G8,"")</f>
        <v>0.63636363636363635</v>
      </c>
      <c r="AM32" s="107">
        <f>IFERROR('4) Settled At Cost (NY)'!I8/'1) Claims Notified'!I8,"")</f>
        <v>0.8112449799196787</v>
      </c>
      <c r="AO32" s="108"/>
      <c r="AP32" s="108"/>
      <c r="AQ32" s="108"/>
      <c r="AR32" s="108"/>
      <c r="AS32" s="108"/>
    </row>
    <row r="33" spans="1:45" x14ac:dyDescent="0.2">
      <c r="A33" s="85"/>
      <c r="B33" s="87">
        <f t="shared" si="2"/>
        <v>1998</v>
      </c>
      <c r="C33" s="88">
        <f>IFERROR('6) Incurred (NY)'!D9/'1) Claims Notified'!D9,"")</f>
        <v>15842.726140350878</v>
      </c>
      <c r="D33" s="89">
        <f>IFERROR('6) Incurred (NY)'!E9/'1) Claims Notified'!E9,"")</f>
        <v>14529.606704975116</v>
      </c>
      <c r="E33" s="89">
        <f>IFERROR('6) Incurred (NY)'!F9/'1) Claims Notified'!F9,"")</f>
        <v>22105.311276595748</v>
      </c>
      <c r="F33" s="89">
        <f>IFERROR('6) Incurred (NY)'!G9/'1) Claims Notified'!G9,"")</f>
        <v>15251.280399999998</v>
      </c>
      <c r="G33" s="90">
        <f>IFERROR('6) Incurred (NY)'!I9/'1) Claims Notified'!I9,"")</f>
        <v>54179.576932409014</v>
      </c>
      <c r="H33" s="85"/>
      <c r="J33" s="87">
        <f t="shared" si="3"/>
        <v>1998</v>
      </c>
      <c r="K33" s="88">
        <f>IFERROR('6) Incurred (NY)'!D9/('1) Claims Notified'!D9-'2) Nil Settled (NY)'!D9),"")</f>
        <v>17706.576274509804</v>
      </c>
      <c r="L33" s="89">
        <f>IFERROR('6) Incurred (NY)'!E9/('1) Claims Notified'!E9-'2) Nil Settled (NY)'!E9),"")</f>
        <v>20691.7166914601</v>
      </c>
      <c r="M33" s="89">
        <f>IFERROR('6) Incurred (NY)'!F9/('1) Claims Notified'!F9-'2) Nil Settled (NY)'!F9),"")</f>
        <v>28859.711944444447</v>
      </c>
      <c r="N33" s="89">
        <f>IFERROR('6) Incurred (NY)'!G9/('1) Claims Notified'!G9-'2) Nil Settled (NY)'!G9),"")</f>
        <v>18156.286190476188</v>
      </c>
      <c r="O33" s="90">
        <f>IFERROR('6) Incurred (NY)'!I9/('1) Claims Notified'!I9-'2) Nil Settled (NY)'!I9),"")</f>
        <v>67812.615813449025</v>
      </c>
      <c r="P33" s="85"/>
      <c r="R33" s="87">
        <f t="shared" si="4"/>
        <v>1998</v>
      </c>
      <c r="S33" s="105">
        <f>IFERROR('2) Nil Settled (NY)'!D9/'1) Claims Notified'!D9,"")</f>
        <v>0.10526315789473684</v>
      </c>
      <c r="T33" s="106">
        <f>IFERROR('2) Nil Settled (NY)'!E9/'1) Claims Notified'!E9,"")</f>
        <v>0.29780564263322884</v>
      </c>
      <c r="U33" s="106">
        <f>IFERROR('2) Nil Settled (NY)'!F9/'1) Claims Notified'!F9,"")</f>
        <v>0.23404255319148937</v>
      </c>
      <c r="V33" s="106">
        <f>IFERROR('2) Nil Settled (NY)'!G9/'1) Claims Notified'!G9,"")</f>
        <v>0.16</v>
      </c>
      <c r="W33" s="107">
        <f>IFERROR('2) Nil Settled (NY)'!I9/'1) Claims Notified'!I9,"")</f>
        <v>0.20103986135181975</v>
      </c>
      <c r="X33" s="85"/>
      <c r="Z33" s="87">
        <f t="shared" si="5"/>
        <v>1998</v>
      </c>
      <c r="AA33" s="105">
        <f>1-IFERROR(SUM('2) Nil Settled (NY)'!D9,'4) Settled At Cost (NY)'!D9)/'1) Claims Notified'!D9,"")</f>
        <v>0</v>
      </c>
      <c r="AB33" s="106">
        <f>1-IFERROR(SUM('2) Nil Settled (NY)'!E9,'4) Settled At Cost (NY)'!E9)/'1) Claims Notified'!E9,"")</f>
        <v>0</v>
      </c>
      <c r="AC33" s="106">
        <f>1-IFERROR(SUM('2) Nil Settled (NY)'!F9,'4) Settled At Cost (NY)'!F9)/'1) Claims Notified'!F9,"")</f>
        <v>2.1276595744680882E-2</v>
      </c>
      <c r="AD33" s="106">
        <f>1-IFERROR(SUM('2) Nil Settled (NY)'!G9,'4) Settled At Cost (NY)'!G9)/'1) Claims Notified'!G9,"")</f>
        <v>0</v>
      </c>
      <c r="AE33" s="107">
        <f>1-IFERROR(SUM('2) Nil Settled (NY)'!I9,'4) Settled At Cost (NY)'!I9)/'1) Claims Notified'!I9,"")</f>
        <v>0</v>
      </c>
      <c r="AF33" s="85"/>
      <c r="AH33" s="87">
        <f t="shared" si="6"/>
        <v>1998</v>
      </c>
      <c r="AI33" s="105">
        <f>IFERROR('4) Settled At Cost (NY)'!D9/'1) Claims Notified'!D9,"")</f>
        <v>0.89473684210526316</v>
      </c>
      <c r="AJ33" s="106">
        <f>IFERROR('4) Settled At Cost (NY)'!E9/'1) Claims Notified'!E9,"")</f>
        <v>0.70219435736677116</v>
      </c>
      <c r="AK33" s="106">
        <f>IFERROR('4) Settled At Cost (NY)'!F9/'1) Claims Notified'!F9,"")</f>
        <v>0.74468085106382975</v>
      </c>
      <c r="AL33" s="106">
        <f>IFERROR('4) Settled At Cost (NY)'!G9/'1) Claims Notified'!G9,"")</f>
        <v>0.84</v>
      </c>
      <c r="AM33" s="107">
        <f>IFERROR('4) Settled At Cost (NY)'!I9/'1) Claims Notified'!I9,"")</f>
        <v>0.79896013864818027</v>
      </c>
      <c r="AO33" s="108"/>
      <c r="AP33" s="108"/>
      <c r="AQ33" s="108"/>
      <c r="AR33" s="108"/>
      <c r="AS33" s="108"/>
    </row>
    <row r="34" spans="1:45" x14ac:dyDescent="0.2">
      <c r="A34" s="85"/>
      <c r="B34" s="87">
        <f t="shared" si="2"/>
        <v>1999</v>
      </c>
      <c r="C34" s="88">
        <f>IFERROR('6) Incurred (NY)'!D10/'1) Claims Notified'!D10,"")</f>
        <v>10640.63843137255</v>
      </c>
      <c r="D34" s="89">
        <f>IFERROR('6) Incurred (NY)'!E10/'1) Claims Notified'!E10,"")</f>
        <v>13124.667257861634</v>
      </c>
      <c r="E34" s="89">
        <f>IFERROR('6) Incurred (NY)'!F10/'1) Claims Notified'!F10,"")</f>
        <v>23710.467291666664</v>
      </c>
      <c r="F34" s="89">
        <f>IFERROR('6) Incurred (NY)'!G10/'1) Claims Notified'!G10,"")</f>
        <v>16241.855277777779</v>
      </c>
      <c r="G34" s="90">
        <f>IFERROR('6) Incurred (NY)'!I10/'1) Claims Notified'!I10,"")</f>
        <v>48516.565662983427</v>
      </c>
      <c r="H34" s="85"/>
      <c r="J34" s="87">
        <f t="shared" si="3"/>
        <v>1999</v>
      </c>
      <c r="K34" s="88">
        <f>IFERROR('6) Incurred (NY)'!D10/('1) Claims Notified'!D10-'2) Nil Settled (NY)'!D10),"")</f>
        <v>12333.467272727274</v>
      </c>
      <c r="L34" s="89">
        <f>IFERROR('6) Incurred (NY)'!E10/('1) Claims Notified'!E10-'2) Nil Settled (NY)'!E10),"")</f>
        <v>18902.374039855069</v>
      </c>
      <c r="M34" s="89">
        <f>IFERROR('6) Incurred (NY)'!F10/('1) Claims Notified'!F10-'2) Nil Settled (NY)'!F10),"")</f>
        <v>27758.595853658535</v>
      </c>
      <c r="N34" s="89">
        <f>IFERROR('6) Incurred (NY)'!G10/('1) Claims Notified'!G10-'2) Nil Settled (NY)'!G10),"")</f>
        <v>18861.509354838712</v>
      </c>
      <c r="O34" s="90">
        <f>IFERROR('6) Incurred (NY)'!I10/('1) Claims Notified'!I10-'2) Nil Settled (NY)'!I10),"")</f>
        <v>63518.975660036165</v>
      </c>
      <c r="P34" s="85"/>
      <c r="R34" s="87">
        <f t="shared" si="4"/>
        <v>1999</v>
      </c>
      <c r="S34" s="105">
        <f>IFERROR('2) Nil Settled (NY)'!D10/'1) Claims Notified'!D10,"")</f>
        <v>0.13725490196078433</v>
      </c>
      <c r="T34" s="106">
        <f>IFERROR('2) Nil Settled (NY)'!E10/'1) Claims Notified'!E10,"")</f>
        <v>0.30566037735849055</v>
      </c>
      <c r="U34" s="106">
        <f>IFERROR('2) Nil Settled (NY)'!F10/'1) Claims Notified'!F10,"")</f>
        <v>0.14583333333333334</v>
      </c>
      <c r="V34" s="106">
        <f>IFERROR('2) Nil Settled (NY)'!G10/'1) Claims Notified'!G10,"")</f>
        <v>0.1388888888888889</v>
      </c>
      <c r="W34" s="107">
        <f>IFERROR('2) Nil Settled (NY)'!I10/'1) Claims Notified'!I10,"")</f>
        <v>0.23618784530386741</v>
      </c>
      <c r="X34" s="85"/>
      <c r="Z34" s="87">
        <f t="shared" si="5"/>
        <v>1999</v>
      </c>
      <c r="AA34" s="105">
        <f>1-IFERROR(SUM('2) Nil Settled (NY)'!D10,'4) Settled At Cost (NY)'!D10)/'1) Claims Notified'!D10,"")</f>
        <v>0</v>
      </c>
      <c r="AB34" s="106">
        <f>1-IFERROR(SUM('2) Nil Settled (NY)'!E10,'4) Settled At Cost (NY)'!E10)/'1) Claims Notified'!E10,"")</f>
        <v>0</v>
      </c>
      <c r="AC34" s="106">
        <f>1-IFERROR(SUM('2) Nil Settled (NY)'!F10,'4) Settled At Cost (NY)'!F10)/'1) Claims Notified'!F10,"")</f>
        <v>0</v>
      </c>
      <c r="AD34" s="106">
        <f>1-IFERROR(SUM('2) Nil Settled (NY)'!G10,'4) Settled At Cost (NY)'!G10)/'1) Claims Notified'!G10,"")</f>
        <v>0</v>
      </c>
      <c r="AE34" s="107">
        <f>1-IFERROR(SUM('2) Nil Settled (NY)'!I10,'4) Settled At Cost (NY)'!I10)/'1) Claims Notified'!I10,"")</f>
        <v>0</v>
      </c>
      <c r="AF34" s="85"/>
      <c r="AH34" s="87">
        <f t="shared" si="6"/>
        <v>1999</v>
      </c>
      <c r="AI34" s="105">
        <f>IFERROR('4) Settled At Cost (NY)'!D10/'1) Claims Notified'!D10,"")</f>
        <v>0.86274509803921573</v>
      </c>
      <c r="AJ34" s="106">
        <f>IFERROR('4) Settled At Cost (NY)'!E10/'1) Claims Notified'!E10,"")</f>
        <v>0.69433962264150939</v>
      </c>
      <c r="AK34" s="106">
        <f>IFERROR('4) Settled At Cost (NY)'!F10/'1) Claims Notified'!F10,"")</f>
        <v>0.85416666666666663</v>
      </c>
      <c r="AL34" s="106">
        <f>IFERROR('4) Settled At Cost (NY)'!G10/'1) Claims Notified'!G10,"")</f>
        <v>0.86111111111111116</v>
      </c>
      <c r="AM34" s="107">
        <f>IFERROR('4) Settled At Cost (NY)'!I10/'1) Claims Notified'!I10,"")</f>
        <v>0.76381215469613262</v>
      </c>
      <c r="AO34" s="108"/>
      <c r="AP34" s="108"/>
      <c r="AQ34" s="108"/>
      <c r="AR34" s="108"/>
      <c r="AS34" s="108"/>
    </row>
    <row r="35" spans="1:45" x14ac:dyDescent="0.2">
      <c r="A35" s="85"/>
      <c r="B35" s="87">
        <f t="shared" si="2"/>
        <v>2000</v>
      </c>
      <c r="C35" s="88">
        <f>IFERROR('6) Incurred (NY)'!D11/'1) Claims Notified'!D11,"")</f>
        <v>12492.273263157889</v>
      </c>
      <c r="D35" s="89">
        <f>IFERROR('6) Incurred (NY)'!E11/'1) Claims Notified'!E11,"")</f>
        <v>11348.622867724871</v>
      </c>
      <c r="E35" s="89">
        <f>IFERROR('6) Incurred (NY)'!F11/'1) Claims Notified'!F11,"")</f>
        <v>31361.351454545456</v>
      </c>
      <c r="F35" s="89">
        <f>IFERROR('6) Incurred (NY)'!G11/'1) Claims Notified'!G11,"")</f>
        <v>12116.109729729729</v>
      </c>
      <c r="G35" s="90">
        <f>IFERROR('6) Incurred (NY)'!I11/'1) Claims Notified'!I11,"")</f>
        <v>54282.762197055497</v>
      </c>
      <c r="H35" s="85"/>
      <c r="J35" s="87">
        <f t="shared" si="3"/>
        <v>2000</v>
      </c>
      <c r="K35" s="88">
        <f>IFERROR('6) Incurred (NY)'!D11/('1) Claims Notified'!D11-'2) Nil Settled (NY)'!D11),"")</f>
        <v>15412.544935064929</v>
      </c>
      <c r="L35" s="89">
        <f>IFERROR('6) Incurred (NY)'!E11/('1) Claims Notified'!E11-'2) Nil Settled (NY)'!E11),"")</f>
        <v>16835.869089481952</v>
      </c>
      <c r="M35" s="89">
        <f>IFERROR('6) Incurred (NY)'!F11/('1) Claims Notified'!F11-'2) Nil Settled (NY)'!F11),"")</f>
        <v>37497.26804347826</v>
      </c>
      <c r="N35" s="89">
        <f>IFERROR('6) Incurred (NY)'!G11/('1) Claims Notified'!G11-'2) Nil Settled (NY)'!G11),"")</f>
        <v>16010.573571428571</v>
      </c>
      <c r="O35" s="90">
        <f>IFERROR('6) Incurred (NY)'!I11/('1) Claims Notified'!I11-'2) Nil Settled (NY)'!I11),"")</f>
        <v>72295.141809954759</v>
      </c>
      <c r="P35" s="85"/>
      <c r="R35" s="87">
        <f t="shared" si="4"/>
        <v>2000</v>
      </c>
      <c r="S35" s="105">
        <f>IFERROR('2) Nil Settled (NY)'!D11/'1) Claims Notified'!D11,"")</f>
        <v>0.18947368421052632</v>
      </c>
      <c r="T35" s="106">
        <f>IFERROR('2) Nil Settled (NY)'!E11/'1) Claims Notified'!E11,"")</f>
        <v>0.32592592592592595</v>
      </c>
      <c r="U35" s="106">
        <f>IFERROR('2) Nil Settled (NY)'!F11/'1) Claims Notified'!F11,"")</f>
        <v>0.16363636363636364</v>
      </c>
      <c r="V35" s="106">
        <f>IFERROR('2) Nil Settled (NY)'!G11/'1) Claims Notified'!G11,"")</f>
        <v>0.24324324324324326</v>
      </c>
      <c r="W35" s="107">
        <f>IFERROR('2) Nil Settled (NY)'!I11/'1) Claims Notified'!I11,"")</f>
        <v>0.2491506228765572</v>
      </c>
      <c r="X35" s="85"/>
      <c r="Z35" s="87">
        <f t="shared" si="5"/>
        <v>2000</v>
      </c>
      <c r="AA35" s="105">
        <f>1-IFERROR(SUM('2) Nil Settled (NY)'!D11,'4) Settled At Cost (NY)'!D11)/'1) Claims Notified'!D11,"")</f>
        <v>0</v>
      </c>
      <c r="AB35" s="106">
        <f>1-IFERROR(SUM('2) Nil Settled (NY)'!E11,'4) Settled At Cost (NY)'!E11)/'1) Claims Notified'!E11,"")</f>
        <v>5.2910052910053462E-3</v>
      </c>
      <c r="AC35" s="106">
        <f>1-IFERROR(SUM('2) Nil Settled (NY)'!F11,'4) Settled At Cost (NY)'!F11)/'1) Claims Notified'!F11,"")</f>
        <v>3.6363636363636376E-2</v>
      </c>
      <c r="AD35" s="106">
        <f>1-IFERROR(SUM('2) Nil Settled (NY)'!G11,'4) Settled At Cost (NY)'!G11)/'1) Claims Notified'!G11,"")</f>
        <v>2.7027027027026973E-2</v>
      </c>
      <c r="AE35" s="107">
        <f>1-IFERROR(SUM('2) Nil Settled (NY)'!I11,'4) Settled At Cost (NY)'!I11)/'1) Claims Notified'!I11,"")</f>
        <v>2.2650056625141968E-3</v>
      </c>
      <c r="AF35" s="85"/>
      <c r="AH35" s="87">
        <f t="shared" si="6"/>
        <v>2000</v>
      </c>
      <c r="AI35" s="105">
        <f>IFERROR('4) Settled At Cost (NY)'!D11/'1) Claims Notified'!D11,"")</f>
        <v>0.81052631578947365</v>
      </c>
      <c r="AJ35" s="106">
        <f>IFERROR('4) Settled At Cost (NY)'!E11/'1) Claims Notified'!E11,"")</f>
        <v>0.66878306878306881</v>
      </c>
      <c r="AK35" s="106">
        <f>IFERROR('4) Settled At Cost (NY)'!F11/'1) Claims Notified'!F11,"")</f>
        <v>0.8</v>
      </c>
      <c r="AL35" s="106">
        <f>IFERROR('4) Settled At Cost (NY)'!G11/'1) Claims Notified'!G11,"")</f>
        <v>0.72972972972972971</v>
      </c>
      <c r="AM35" s="107">
        <f>IFERROR('4) Settled At Cost (NY)'!I11/'1) Claims Notified'!I11,"")</f>
        <v>0.7485843714609286</v>
      </c>
      <c r="AO35" s="108"/>
      <c r="AP35" s="108"/>
      <c r="AQ35" s="108"/>
      <c r="AR35" s="108"/>
      <c r="AS35" s="108"/>
    </row>
    <row r="36" spans="1:45" x14ac:dyDescent="0.2">
      <c r="A36" s="85"/>
      <c r="B36" s="87">
        <f t="shared" si="2"/>
        <v>2001</v>
      </c>
      <c r="C36" s="88">
        <f>IFERROR('6) Incurred (NY)'!D12/'1) Claims Notified'!D12,"")</f>
        <v>10038.232264150942</v>
      </c>
      <c r="D36" s="89">
        <f>IFERROR('6) Incurred (NY)'!E12/'1) Claims Notified'!E12,"")</f>
        <v>11666.594198019802</v>
      </c>
      <c r="E36" s="89">
        <f>IFERROR('6) Incurred (NY)'!F12/'1) Claims Notified'!F12,"")</f>
        <v>27944.606666666667</v>
      </c>
      <c r="F36" s="89">
        <f>IFERROR('6) Incurred (NY)'!G12/'1) Claims Notified'!G12,"")</f>
        <v>17301.249710144926</v>
      </c>
      <c r="G36" s="90">
        <f>IFERROR('6) Incurred (NY)'!I12/'1) Claims Notified'!I12,"")</f>
        <v>59800.09356687899</v>
      </c>
      <c r="H36" s="85"/>
      <c r="J36" s="87">
        <f t="shared" si="3"/>
        <v>2001</v>
      </c>
      <c r="K36" s="88">
        <f>IFERROR('6) Incurred (NY)'!D12/('1) Claims Notified'!D12-'2) Nil Settled (NY)'!D12),"")</f>
        <v>12230.48988505747</v>
      </c>
      <c r="L36" s="89">
        <f>IFERROR('6) Incurred (NY)'!E12/('1) Claims Notified'!E12-'2) Nil Settled (NY)'!E12),"")</f>
        <v>18240.340773993808</v>
      </c>
      <c r="M36" s="89">
        <f>IFERROR('6) Incurred (NY)'!F12/('1) Claims Notified'!F12-'2) Nil Settled (NY)'!F12),"")</f>
        <v>32934.715000000004</v>
      </c>
      <c r="N36" s="89">
        <f>IFERROR('6) Incurred (NY)'!G12/('1) Claims Notified'!G12-'2) Nil Settled (NY)'!G12),"")</f>
        <v>21705.204181818182</v>
      </c>
      <c r="O36" s="90">
        <f>IFERROR('6) Incurred (NY)'!I12/('1) Claims Notified'!I12-'2) Nil Settled (NY)'!I12),"")</f>
        <v>76537.619755434789</v>
      </c>
      <c r="P36" s="85"/>
      <c r="R36" s="87">
        <f t="shared" si="4"/>
        <v>2001</v>
      </c>
      <c r="S36" s="105">
        <f>IFERROR('2) Nil Settled (NY)'!D12/'1) Claims Notified'!D12,"")</f>
        <v>0.17924528301886791</v>
      </c>
      <c r="T36" s="106">
        <f>IFERROR('2) Nil Settled (NY)'!E12/'1) Claims Notified'!E12,"")</f>
        <v>0.36039603960396038</v>
      </c>
      <c r="U36" s="106">
        <f>IFERROR('2) Nil Settled (NY)'!F12/'1) Claims Notified'!F12,"")</f>
        <v>0.15151515151515152</v>
      </c>
      <c r="V36" s="106">
        <f>IFERROR('2) Nil Settled (NY)'!G12/'1) Claims Notified'!G12,"")</f>
        <v>0.20289855072463769</v>
      </c>
      <c r="W36" s="107">
        <f>IFERROR('2) Nil Settled (NY)'!I12/'1) Claims Notified'!I12,"")</f>
        <v>0.21868365180467092</v>
      </c>
      <c r="X36" s="85"/>
      <c r="Z36" s="87">
        <f t="shared" si="5"/>
        <v>2001</v>
      </c>
      <c r="AA36" s="105">
        <f>1-IFERROR(SUM('2) Nil Settled (NY)'!D12,'4) Settled At Cost (NY)'!D12)/'1) Claims Notified'!D12,"")</f>
        <v>0</v>
      </c>
      <c r="AB36" s="106">
        <f>1-IFERROR(SUM('2) Nil Settled (NY)'!E12,'4) Settled At Cost (NY)'!E12)/'1) Claims Notified'!E12,"")</f>
        <v>4.9504950495049549E-3</v>
      </c>
      <c r="AC36" s="106">
        <f>1-IFERROR(SUM('2) Nil Settled (NY)'!F12,'4) Settled At Cost (NY)'!F12)/'1) Claims Notified'!F12,"")</f>
        <v>1.5151515151515138E-2</v>
      </c>
      <c r="AD36" s="106">
        <f>1-IFERROR(SUM('2) Nil Settled (NY)'!G12,'4) Settled At Cost (NY)'!G12)/'1) Claims Notified'!G12,"")</f>
        <v>4.3478260869565188E-2</v>
      </c>
      <c r="AE36" s="107">
        <f>1-IFERROR(SUM('2) Nil Settled (NY)'!I12,'4) Settled At Cost (NY)'!I12)/'1) Claims Notified'!I12,"")</f>
        <v>1.0615711252653925E-3</v>
      </c>
      <c r="AF36" s="85"/>
      <c r="AH36" s="87">
        <f t="shared" si="6"/>
        <v>2001</v>
      </c>
      <c r="AI36" s="105">
        <f>IFERROR('4) Settled At Cost (NY)'!D12/'1) Claims Notified'!D12,"")</f>
        <v>0.82075471698113212</v>
      </c>
      <c r="AJ36" s="106">
        <f>IFERROR('4) Settled At Cost (NY)'!E12/'1) Claims Notified'!E12,"")</f>
        <v>0.63465346534653466</v>
      </c>
      <c r="AK36" s="106">
        <f>IFERROR('4) Settled At Cost (NY)'!F12/'1) Claims Notified'!F12,"")</f>
        <v>0.83333333333333337</v>
      </c>
      <c r="AL36" s="106">
        <f>IFERROR('4) Settled At Cost (NY)'!G12/'1) Claims Notified'!G12,"")</f>
        <v>0.75362318840579712</v>
      </c>
      <c r="AM36" s="107">
        <f>IFERROR('4) Settled At Cost (NY)'!I12/'1) Claims Notified'!I12,"")</f>
        <v>0.78025477707006374</v>
      </c>
      <c r="AO36" s="108"/>
      <c r="AP36" s="108"/>
      <c r="AQ36" s="108"/>
      <c r="AR36" s="108"/>
      <c r="AS36" s="108"/>
    </row>
    <row r="37" spans="1:45" x14ac:dyDescent="0.2">
      <c r="A37" s="85"/>
      <c r="B37" s="87">
        <f t="shared" si="2"/>
        <v>2002</v>
      </c>
      <c r="C37" s="88">
        <f>IFERROR('6) Incurred (NY)'!D13/'1) Claims Notified'!D13,"")</f>
        <v>8920.0364122137398</v>
      </c>
      <c r="D37" s="89">
        <f>IFERROR('6) Incurred (NY)'!E13/'1) Claims Notified'!E13,"")</f>
        <v>11334.572074148296</v>
      </c>
      <c r="E37" s="89">
        <f>IFERROR('6) Incurred (NY)'!F13/'1) Claims Notified'!F13,"")</f>
        <v>25888.520878727031</v>
      </c>
      <c r="F37" s="89">
        <f>IFERROR('6) Incurred (NY)'!G13/'1) Claims Notified'!G13,"")</f>
        <v>16464.773381294963</v>
      </c>
      <c r="G37" s="90">
        <f>IFERROR('6) Incurred (NY)'!I13/'1) Claims Notified'!I13,"")</f>
        <v>58353.696895459354</v>
      </c>
      <c r="H37" s="85"/>
      <c r="J37" s="87">
        <f t="shared" si="3"/>
        <v>2002</v>
      </c>
      <c r="K37" s="88">
        <f>IFERROR('6) Incurred (NY)'!D13/('1) Claims Notified'!D13-'2) Nil Settled (NY)'!D13),"")</f>
        <v>11569.552178217822</v>
      </c>
      <c r="L37" s="89">
        <f>IFERROR('6) Incurred (NY)'!E13/('1) Claims Notified'!E13-'2) Nil Settled (NY)'!E13),"")</f>
        <v>17814.020362204723</v>
      </c>
      <c r="M37" s="89">
        <f>IFERROR('6) Incurred (NY)'!F13/('1) Claims Notified'!F13-'2) Nil Settled (NY)'!F13),"")</f>
        <v>30264.045534286532</v>
      </c>
      <c r="N37" s="89">
        <f>IFERROR('6) Incurred (NY)'!G13/('1) Claims Notified'!G13-'2) Nil Settled (NY)'!G13),"")</f>
        <v>19729.34051724138</v>
      </c>
      <c r="O37" s="90">
        <f>IFERROR('6) Incurred (NY)'!I13/('1) Claims Notified'!I13-'2) Nil Settled (NY)'!I13),"")</f>
        <v>79057.15444921318</v>
      </c>
      <c r="P37" s="85"/>
      <c r="R37" s="87">
        <f t="shared" si="4"/>
        <v>2002</v>
      </c>
      <c r="S37" s="105">
        <f>IFERROR('2) Nil Settled (NY)'!D13/'1) Claims Notified'!D13,"")</f>
        <v>0.22900763358778625</v>
      </c>
      <c r="T37" s="106">
        <f>IFERROR('2) Nil Settled (NY)'!E13/'1) Claims Notified'!E13,"")</f>
        <v>0.36372745490981961</v>
      </c>
      <c r="U37" s="106">
        <f>IFERROR('2) Nil Settled (NY)'!F13/'1) Claims Notified'!F13,"")</f>
        <v>0.14457831325301204</v>
      </c>
      <c r="V37" s="106">
        <f>IFERROR('2) Nil Settled (NY)'!G13/'1) Claims Notified'!G13,"")</f>
        <v>0.16546762589928057</v>
      </c>
      <c r="W37" s="107">
        <f>IFERROR('2) Nil Settled (NY)'!I13/'1) Claims Notified'!I13,"")</f>
        <v>0.26187961985216474</v>
      </c>
      <c r="X37" s="85"/>
      <c r="Z37" s="87">
        <f t="shared" si="5"/>
        <v>2002</v>
      </c>
      <c r="AA37" s="105">
        <f>1-IFERROR(SUM('2) Nil Settled (NY)'!D13,'4) Settled At Cost (NY)'!D13)/'1) Claims Notified'!D13,"")</f>
        <v>7.6335877862595547E-3</v>
      </c>
      <c r="AB37" s="106">
        <f>1-IFERROR(SUM('2) Nil Settled (NY)'!E13,'4) Settled At Cost (NY)'!E13)/'1) Claims Notified'!E13,"")</f>
        <v>5.0100200400801098E-3</v>
      </c>
      <c r="AC37" s="106">
        <f>1-IFERROR(SUM('2) Nil Settled (NY)'!F13,'4) Settled At Cost (NY)'!F13)/'1) Claims Notified'!F13,"")</f>
        <v>0</v>
      </c>
      <c r="AD37" s="106">
        <f>1-IFERROR(SUM('2) Nil Settled (NY)'!G13,'4) Settled At Cost (NY)'!G13)/'1) Claims Notified'!G13,"")</f>
        <v>1.4388489208633115E-2</v>
      </c>
      <c r="AE37" s="107">
        <f>1-IFERROR(SUM('2) Nil Settled (NY)'!I13,'4) Settled At Cost (NY)'!I13)/'1) Claims Notified'!I13,"")</f>
        <v>4.2238648363251974E-3</v>
      </c>
      <c r="AF37" s="85"/>
      <c r="AH37" s="87">
        <f t="shared" si="6"/>
        <v>2002</v>
      </c>
      <c r="AI37" s="105">
        <f>IFERROR('4) Settled At Cost (NY)'!D13/'1) Claims Notified'!D13,"")</f>
        <v>0.76335877862595425</v>
      </c>
      <c r="AJ37" s="106">
        <f>IFERROR('4) Settled At Cost (NY)'!E13/'1) Claims Notified'!E13,"")</f>
        <v>0.63126252505010017</v>
      </c>
      <c r="AK37" s="106">
        <f>IFERROR('4) Settled At Cost (NY)'!F13/'1) Claims Notified'!F13,"")</f>
        <v>0.85542168674698793</v>
      </c>
      <c r="AL37" s="106">
        <f>IFERROR('4) Settled At Cost (NY)'!G13/'1) Claims Notified'!G13,"")</f>
        <v>0.82014388489208634</v>
      </c>
      <c r="AM37" s="107">
        <f>IFERROR('4) Settled At Cost (NY)'!I13/'1) Claims Notified'!I13,"")</f>
        <v>0.73389651531151001</v>
      </c>
      <c r="AO37" s="108"/>
      <c r="AP37" s="108"/>
      <c r="AQ37" s="108"/>
      <c r="AR37" s="108"/>
      <c r="AS37" s="108"/>
    </row>
    <row r="38" spans="1:45" x14ac:dyDescent="0.2">
      <c r="A38" s="85"/>
      <c r="B38" s="87">
        <f t="shared" si="2"/>
        <v>2003</v>
      </c>
      <c r="C38" s="88">
        <f>IFERROR('6) Incurred (NY)'!D14/'1) Claims Notified'!D14,"")</f>
        <v>7663.5705102040856</v>
      </c>
      <c r="D38" s="89">
        <f>IFERROR('6) Incurred (NY)'!E14/'1) Claims Notified'!E14,"")</f>
        <v>11585.409397278032</v>
      </c>
      <c r="E38" s="89">
        <f>IFERROR('6) Incurred (NY)'!F14/'1) Claims Notified'!F14,"")</f>
        <v>31122.938248175182</v>
      </c>
      <c r="F38" s="89">
        <f>IFERROR('6) Incurred (NY)'!G14/'1) Claims Notified'!G14,"")</f>
        <v>15286.577174515236</v>
      </c>
      <c r="G38" s="90">
        <f>IFERROR('6) Incurred (NY)'!I14/'1) Claims Notified'!I14,"")</f>
        <v>58919.824965421845</v>
      </c>
      <c r="H38" s="85"/>
      <c r="J38" s="87">
        <f t="shared" si="3"/>
        <v>2003</v>
      </c>
      <c r="K38" s="88">
        <f>IFERROR('6) Incurred (NY)'!D14/('1) Claims Notified'!D14-'2) Nil Settled (NY)'!D14),"")</f>
        <v>10503.91482517483</v>
      </c>
      <c r="L38" s="89">
        <f>IFERROR('6) Incurred (NY)'!E14/('1) Claims Notified'!E14-'2) Nil Settled (NY)'!E14),"")</f>
        <v>18679.505433646817</v>
      </c>
      <c r="M38" s="89">
        <f>IFERROR('6) Incurred (NY)'!F14/('1) Claims Notified'!F14-'2) Nil Settled (NY)'!F14),"")</f>
        <v>45847.76924731183</v>
      </c>
      <c r="N38" s="89">
        <f>IFERROR('6) Incurred (NY)'!G14/('1) Claims Notified'!G14-'2) Nil Settled (NY)'!G14),"")</f>
        <v>19161.299861111111</v>
      </c>
      <c r="O38" s="90">
        <f>IFERROR('6) Incurred (NY)'!I14/('1) Claims Notified'!I14-'2) Nil Settled (NY)'!I14),"")</f>
        <v>77032.61021699819</v>
      </c>
      <c r="P38" s="85"/>
      <c r="R38" s="87">
        <f t="shared" si="4"/>
        <v>2003</v>
      </c>
      <c r="S38" s="105">
        <f>IFERROR('2) Nil Settled (NY)'!D14/'1) Claims Notified'!D14,"")</f>
        <v>0.27040816326530615</v>
      </c>
      <c r="T38" s="106">
        <f>IFERROR('2) Nil Settled (NY)'!E14/'1) Claims Notified'!E14,"")</f>
        <v>0.37977965003240438</v>
      </c>
      <c r="U38" s="106">
        <f>IFERROR('2) Nil Settled (NY)'!F14/'1) Claims Notified'!F14,"")</f>
        <v>0.32116788321167883</v>
      </c>
      <c r="V38" s="106">
        <f>IFERROR('2) Nil Settled (NY)'!G14/'1) Claims Notified'!G14,"")</f>
        <v>0.20221606648199447</v>
      </c>
      <c r="W38" s="107">
        <f>IFERROR('2) Nil Settled (NY)'!I14/'1) Claims Notified'!I14,"")</f>
        <v>0.2351313969571231</v>
      </c>
      <c r="X38" s="85"/>
      <c r="Z38" s="87">
        <f t="shared" si="5"/>
        <v>2003</v>
      </c>
      <c r="AA38" s="105">
        <f>1-IFERROR(SUM('2) Nil Settled (NY)'!D14,'4) Settled At Cost (NY)'!D14)/'1) Claims Notified'!D14,"")</f>
        <v>2.5510204081632626E-2</v>
      </c>
      <c r="AB38" s="106">
        <f>1-IFERROR(SUM('2) Nil Settled (NY)'!E14,'4) Settled At Cost (NY)'!E14)/'1) Claims Notified'!E14,"")</f>
        <v>8.4251458198314477E-3</v>
      </c>
      <c r="AC38" s="106">
        <f>1-IFERROR(SUM('2) Nil Settled (NY)'!F14,'4) Settled At Cost (NY)'!F14)/'1) Claims Notified'!F14,"")</f>
        <v>2.1897810218978075E-2</v>
      </c>
      <c r="AD38" s="106">
        <f>1-IFERROR(SUM('2) Nil Settled (NY)'!G14,'4) Settled At Cost (NY)'!G14)/'1) Claims Notified'!G14,"")</f>
        <v>1.3850415512465353E-2</v>
      </c>
      <c r="AE38" s="107">
        <f>1-IFERROR(SUM('2) Nil Settled (NY)'!I14,'4) Settled At Cost (NY)'!I14)/'1) Claims Notified'!I14,"")</f>
        <v>1.7289073305670866E-2</v>
      </c>
      <c r="AF38" s="85"/>
      <c r="AH38" s="87">
        <f t="shared" si="6"/>
        <v>2003</v>
      </c>
      <c r="AI38" s="105">
        <f>IFERROR('4) Settled At Cost (NY)'!D14/'1) Claims Notified'!D14,"")</f>
        <v>0.70408163265306123</v>
      </c>
      <c r="AJ38" s="106">
        <f>IFERROR('4) Settled At Cost (NY)'!E14/'1) Claims Notified'!E14,"")</f>
        <v>0.61179520414776412</v>
      </c>
      <c r="AK38" s="106">
        <f>IFERROR('4) Settled At Cost (NY)'!F14/'1) Claims Notified'!F14,"")</f>
        <v>0.65693430656934304</v>
      </c>
      <c r="AL38" s="106">
        <f>IFERROR('4) Settled At Cost (NY)'!G14/'1) Claims Notified'!G14,"")</f>
        <v>0.78393351800554012</v>
      </c>
      <c r="AM38" s="107">
        <f>IFERROR('4) Settled At Cost (NY)'!I14/'1) Claims Notified'!I14,"")</f>
        <v>0.74757952973720609</v>
      </c>
      <c r="AO38" s="108"/>
      <c r="AP38" s="108"/>
      <c r="AQ38" s="108"/>
      <c r="AR38" s="108"/>
      <c r="AS38" s="108"/>
    </row>
    <row r="39" spans="1:45" x14ac:dyDescent="0.2">
      <c r="A39" s="85"/>
      <c r="B39" s="87">
        <f t="shared" si="2"/>
        <v>2004</v>
      </c>
      <c r="C39" s="88">
        <f>IFERROR('6) Incurred (NY)'!D15/'1) Claims Notified'!D15,"")</f>
        <v>5031.601463414635</v>
      </c>
      <c r="D39" s="89">
        <f>IFERROR('6) Incurred (NY)'!E15/'1) Claims Notified'!E15,"")</f>
        <v>13510.498221269854</v>
      </c>
      <c r="E39" s="89">
        <f>IFERROR('6) Incurred (NY)'!F15/'1) Claims Notified'!F15,"")</f>
        <v>37422.681006711406</v>
      </c>
      <c r="F39" s="89">
        <f>IFERROR('6) Incurred (NY)'!G15/'1) Claims Notified'!G15,"")</f>
        <v>16710.619454148473</v>
      </c>
      <c r="G39" s="90">
        <f>IFERROR('6) Incurred (NY)'!I15/'1) Claims Notified'!I15,"")</f>
        <v>60667.455104615889</v>
      </c>
      <c r="H39" s="85"/>
      <c r="J39" s="87">
        <f t="shared" si="3"/>
        <v>2004</v>
      </c>
      <c r="K39" s="88">
        <f>IFERROR('6) Incurred (NY)'!D15/('1) Claims Notified'!D15-'2) Nil Settled (NY)'!D15),"")</f>
        <v>8067.4280446927378</v>
      </c>
      <c r="L39" s="89">
        <f>IFERROR('6) Incurred (NY)'!E15/('1) Claims Notified'!E15-'2) Nil Settled (NY)'!E15),"")</f>
        <v>20623.856923311934</v>
      </c>
      <c r="M39" s="89">
        <f>IFERROR('6) Incurred (NY)'!F15/('1) Claims Notified'!F15-'2) Nil Settled (NY)'!F15),"")</f>
        <v>48912.100614035087</v>
      </c>
      <c r="N39" s="89">
        <f>IFERROR('6) Incurred (NY)'!G15/('1) Claims Notified'!G15-'2) Nil Settled (NY)'!G15),"")</f>
        <v>21200.730498614957</v>
      </c>
      <c r="O39" s="90">
        <f>IFERROR('6) Incurred (NY)'!I15/('1) Claims Notified'!I15-'2) Nil Settled (NY)'!I15),"")</f>
        <v>79462.050640114729</v>
      </c>
      <c r="P39" s="85"/>
      <c r="R39" s="87">
        <f t="shared" si="4"/>
        <v>2004</v>
      </c>
      <c r="S39" s="105">
        <f>IFERROR('2) Nil Settled (NY)'!D15/'1) Claims Notified'!D15,"")</f>
        <v>0.37630662020905925</v>
      </c>
      <c r="T39" s="106">
        <f>IFERROR('2) Nil Settled (NY)'!E15/'1) Claims Notified'!E15,"")</f>
        <v>0.34490923441199683</v>
      </c>
      <c r="U39" s="106">
        <f>IFERROR('2) Nil Settled (NY)'!F15/'1) Claims Notified'!F15,"")</f>
        <v>0.2348993288590604</v>
      </c>
      <c r="V39" s="106">
        <f>IFERROR('2) Nil Settled (NY)'!G15/'1) Claims Notified'!G15,"")</f>
        <v>0.21179039301310043</v>
      </c>
      <c r="W39" s="107">
        <f>IFERROR('2) Nil Settled (NY)'!I15/'1) Claims Notified'!I15,"")</f>
        <v>0.23652291105121293</v>
      </c>
      <c r="X39" s="85"/>
      <c r="Z39" s="87">
        <f t="shared" si="5"/>
        <v>2004</v>
      </c>
      <c r="AA39" s="105">
        <f>1-IFERROR(SUM('2) Nil Settled (NY)'!D15,'4) Settled At Cost (NY)'!D15)/'1) Claims Notified'!D15,"")</f>
        <v>5.9233449477351874E-2</v>
      </c>
      <c r="AB39" s="106">
        <f>1-IFERROR(SUM('2) Nil Settled (NY)'!E15,'4) Settled At Cost (NY)'!E15)/'1) Claims Notified'!E15,"")</f>
        <v>3.3149171270718258E-2</v>
      </c>
      <c r="AC39" s="106">
        <f>1-IFERROR(SUM('2) Nil Settled (NY)'!F15,'4) Settled At Cost (NY)'!F15)/'1) Claims Notified'!F15,"")</f>
        <v>3.3557046979865723E-2</v>
      </c>
      <c r="AD39" s="106">
        <f>1-IFERROR(SUM('2) Nil Settled (NY)'!G15,'4) Settled At Cost (NY)'!G15)/'1) Claims Notified'!G15,"")</f>
        <v>4.1484716157205281E-2</v>
      </c>
      <c r="AE39" s="107">
        <f>1-IFERROR(SUM('2) Nil Settled (NY)'!I15,'4) Settled At Cost (NY)'!I15)/'1) Claims Notified'!I15,"")</f>
        <v>8.7601078167115487E-3</v>
      </c>
      <c r="AF39" s="85"/>
      <c r="AH39" s="87">
        <f t="shared" si="6"/>
        <v>2004</v>
      </c>
      <c r="AI39" s="105">
        <f>IFERROR('4) Settled At Cost (NY)'!D15/'1) Claims Notified'!D15,"")</f>
        <v>0.56445993031358888</v>
      </c>
      <c r="AJ39" s="106">
        <f>IFERROR('4) Settled At Cost (NY)'!E15/'1) Claims Notified'!E15,"")</f>
        <v>0.62194159431728491</v>
      </c>
      <c r="AK39" s="106">
        <f>IFERROR('4) Settled At Cost (NY)'!F15/'1) Claims Notified'!F15,"")</f>
        <v>0.73154362416107388</v>
      </c>
      <c r="AL39" s="106">
        <f>IFERROR('4) Settled At Cost (NY)'!G15/'1) Claims Notified'!G15,"")</f>
        <v>0.74672489082969429</v>
      </c>
      <c r="AM39" s="107">
        <f>IFERROR('4) Settled At Cost (NY)'!I15/'1) Claims Notified'!I15,"")</f>
        <v>0.75471698113207553</v>
      </c>
      <c r="AO39" s="108"/>
      <c r="AP39" s="108"/>
      <c r="AQ39" s="108"/>
      <c r="AR39" s="108"/>
      <c r="AS39" s="108"/>
    </row>
    <row r="40" spans="1:45" x14ac:dyDescent="0.2">
      <c r="A40" s="85"/>
      <c r="B40" s="87">
        <f t="shared" si="2"/>
        <v>2005</v>
      </c>
      <c r="C40" s="88">
        <f>IFERROR('6) Incurred (NY)'!D16/'1) Claims Notified'!D16,"")</f>
        <v>2703.9283783783781</v>
      </c>
      <c r="D40" s="89">
        <f>IFERROR('6) Incurred (NY)'!E16/'1) Claims Notified'!E16,"")</f>
        <v>14861.786908333333</v>
      </c>
      <c r="E40" s="89">
        <f>IFERROR('6) Incurred (NY)'!F16/'1) Claims Notified'!F16,"")</f>
        <v>25609.168195876282</v>
      </c>
      <c r="F40" s="89">
        <f>IFERROR('6) Incurred (NY)'!G16/'1) Claims Notified'!G16,"")</f>
        <v>12333.125303951369</v>
      </c>
      <c r="G40" s="90">
        <f>IFERROR('6) Incurred (NY)'!I16/'1) Claims Notified'!I16,"")</f>
        <v>63189.871803696602</v>
      </c>
      <c r="H40" s="85"/>
      <c r="J40" s="87">
        <f t="shared" si="3"/>
        <v>2005</v>
      </c>
      <c r="K40" s="88">
        <f>IFERROR('6) Incurred (NY)'!D16/('1) Claims Notified'!D16-'2) Nil Settled (NY)'!D16),"")</f>
        <v>6037.2193965517235</v>
      </c>
      <c r="L40" s="89">
        <f>IFERROR('6) Incurred (NY)'!E16/('1) Claims Notified'!E16-'2) Nil Settled (NY)'!E16),"")</f>
        <v>21936.216838868386</v>
      </c>
      <c r="M40" s="89">
        <f>IFERROR('6) Incurred (NY)'!F16/('1) Claims Notified'!F16-'2) Nil Settled (NY)'!F16),"")</f>
        <v>36530.725220588225</v>
      </c>
      <c r="N40" s="89">
        <f>IFERROR('6) Incurred (NY)'!G16/('1) Claims Notified'!G16-'2) Nil Settled (NY)'!G16),"")</f>
        <v>18318.727878103837</v>
      </c>
      <c r="O40" s="90">
        <f>IFERROR('6) Incurred (NY)'!I16/('1) Claims Notified'!I16-'2) Nil Settled (NY)'!I16),"")</f>
        <v>84378.645838297845</v>
      </c>
      <c r="P40" s="85"/>
      <c r="R40" s="87">
        <f t="shared" si="4"/>
        <v>2005</v>
      </c>
      <c r="S40" s="105">
        <f>IFERROR('2) Nil Settled (NY)'!D16/'1) Claims Notified'!D16,"")</f>
        <v>0.55212355212355213</v>
      </c>
      <c r="T40" s="106">
        <f>IFERROR('2) Nil Settled (NY)'!E16/'1) Claims Notified'!E16,"")</f>
        <v>0.32250000000000001</v>
      </c>
      <c r="U40" s="106">
        <f>IFERROR('2) Nil Settled (NY)'!F16/'1) Claims Notified'!F16,"")</f>
        <v>0.29896907216494845</v>
      </c>
      <c r="V40" s="106">
        <f>IFERROR('2) Nil Settled (NY)'!G16/'1) Claims Notified'!G16,"")</f>
        <v>0.32674772036474165</v>
      </c>
      <c r="W40" s="107">
        <f>IFERROR('2) Nil Settled (NY)'!I16/'1) Claims Notified'!I16,"")</f>
        <v>0.25111536010197577</v>
      </c>
      <c r="X40" s="85"/>
      <c r="Z40" s="87">
        <f t="shared" si="5"/>
        <v>2005</v>
      </c>
      <c r="AA40" s="105">
        <f>1-IFERROR(SUM('2) Nil Settled (NY)'!D16,'4) Settled At Cost (NY)'!D16)/'1) Claims Notified'!D16,"")</f>
        <v>0.10810810810810811</v>
      </c>
      <c r="AB40" s="106">
        <f>1-IFERROR(SUM('2) Nil Settled (NY)'!E16,'4) Settled At Cost (NY)'!E16)/'1) Claims Notified'!E16,"")</f>
        <v>4.0833333333333388E-2</v>
      </c>
      <c r="AC40" s="106">
        <f>1-IFERROR(SUM('2) Nil Settled (NY)'!F16,'4) Settled At Cost (NY)'!F16)/'1) Claims Notified'!F16,"")</f>
        <v>5.6701030927835072E-2</v>
      </c>
      <c r="AD40" s="106">
        <f>1-IFERROR(SUM('2) Nil Settled (NY)'!G16,'4) Settled At Cost (NY)'!G16)/'1) Claims Notified'!G16,"")</f>
        <v>5.6231003039513672E-2</v>
      </c>
      <c r="AE40" s="107">
        <f>1-IFERROR(SUM('2) Nil Settled (NY)'!I16,'4) Settled At Cost (NY)'!I16)/'1) Claims Notified'!I16,"")</f>
        <v>2.9955385595920925E-2</v>
      </c>
      <c r="AF40" s="85"/>
      <c r="AH40" s="87">
        <f t="shared" si="6"/>
        <v>2005</v>
      </c>
      <c r="AI40" s="105">
        <f>IFERROR('4) Settled At Cost (NY)'!D16/'1) Claims Notified'!D16,"")</f>
        <v>0.33976833976833976</v>
      </c>
      <c r="AJ40" s="106">
        <f>IFERROR('4) Settled At Cost (NY)'!E16/'1) Claims Notified'!E16,"")</f>
        <v>0.63666666666666671</v>
      </c>
      <c r="AK40" s="106">
        <f>IFERROR('4) Settled At Cost (NY)'!F16/'1) Claims Notified'!F16,"")</f>
        <v>0.64432989690721654</v>
      </c>
      <c r="AL40" s="106">
        <f>IFERROR('4) Settled At Cost (NY)'!G16/'1) Claims Notified'!G16,"")</f>
        <v>0.61702127659574468</v>
      </c>
      <c r="AM40" s="107">
        <f>IFERROR('4) Settled At Cost (NY)'!I16/'1) Claims Notified'!I16,"")</f>
        <v>0.7189292543021033</v>
      </c>
      <c r="AO40" s="108"/>
      <c r="AP40" s="108"/>
      <c r="AQ40" s="108"/>
      <c r="AR40" s="108"/>
      <c r="AS40" s="108"/>
    </row>
    <row r="41" spans="1:45" x14ac:dyDescent="0.2">
      <c r="A41" s="85"/>
      <c r="B41" s="87">
        <f t="shared" si="2"/>
        <v>2006</v>
      </c>
      <c r="C41" s="88">
        <f>IFERROR('6) Incurred (NY)'!D17/'1) Claims Notified'!D17,"")</f>
        <v>8122.266990291263</v>
      </c>
      <c r="D41" s="89">
        <f>IFERROR('6) Incurred (NY)'!E17/'1) Claims Notified'!E17,"")</f>
        <v>17756.986373304091</v>
      </c>
      <c r="E41" s="89">
        <f>IFERROR('6) Incurred (NY)'!F17/'1) Claims Notified'!F17,"")</f>
        <v>35971.340173498786</v>
      </c>
      <c r="F41" s="89">
        <f>IFERROR('6) Incurred (NY)'!G17/'1) Claims Notified'!G17,"")</f>
        <v>13844.678792033335</v>
      </c>
      <c r="G41" s="90">
        <f>IFERROR('6) Incurred (NY)'!I17/'1) Claims Notified'!I17,"")</f>
        <v>69011.937325807361</v>
      </c>
      <c r="H41" s="85"/>
      <c r="J41" s="87">
        <f t="shared" si="3"/>
        <v>2006</v>
      </c>
      <c r="K41" s="88">
        <f>IFERROR('6) Incurred (NY)'!D17/('1) Claims Notified'!D17-'2) Nil Settled (NY)'!D17),"")</f>
        <v>17429.031250000004</v>
      </c>
      <c r="L41" s="89">
        <f>IFERROR('6) Incurred (NY)'!E17/('1) Claims Notified'!E17-'2) Nil Settled (NY)'!E17),"")</f>
        <v>28154.331662818728</v>
      </c>
      <c r="M41" s="89">
        <f>IFERROR('6) Incurred (NY)'!F17/('1) Claims Notified'!F17-'2) Nil Settled (NY)'!F17),"")</f>
        <v>51226.20171304539</v>
      </c>
      <c r="N41" s="89">
        <f>IFERROR('6) Incurred (NY)'!G17/('1) Claims Notified'!G17-'2) Nil Settled (NY)'!G17),"")</f>
        <v>22871.165405341413</v>
      </c>
      <c r="O41" s="90">
        <f>IFERROR('6) Incurred (NY)'!I17/('1) Claims Notified'!I17-'2) Nil Settled (NY)'!I17),"")</f>
        <v>89094.543210024436</v>
      </c>
      <c r="P41" s="85"/>
      <c r="R41" s="87">
        <f t="shared" si="4"/>
        <v>2006</v>
      </c>
      <c r="S41" s="105">
        <f>IFERROR('2) Nil Settled (NY)'!D17/'1) Claims Notified'!D17,"")</f>
        <v>0.53398058252427183</v>
      </c>
      <c r="T41" s="106">
        <f>IFERROR('2) Nil Settled (NY)'!E17/'1) Claims Notified'!E17,"")</f>
        <v>0.36929824561403507</v>
      </c>
      <c r="U41" s="106">
        <f>IFERROR('2) Nil Settled (NY)'!F17/'1) Claims Notified'!F17,"")</f>
        <v>0.29779411764705882</v>
      </c>
      <c r="V41" s="106">
        <f>IFERROR('2) Nil Settled (NY)'!G17/'1) Claims Notified'!G17,"")</f>
        <v>0.39466666666666667</v>
      </c>
      <c r="W41" s="107">
        <f>IFERROR('2) Nil Settled (NY)'!I17/'1) Claims Notified'!I17,"")</f>
        <v>0.22540781018289668</v>
      </c>
      <c r="X41" s="85"/>
      <c r="Z41" s="87">
        <f t="shared" si="5"/>
        <v>2006</v>
      </c>
      <c r="AA41" s="105">
        <f>1-IFERROR(SUM('2) Nil Settled (NY)'!D17,'4) Settled At Cost (NY)'!D17)/'1) Claims Notified'!D17,"")</f>
        <v>9.7087378640776656E-2</v>
      </c>
      <c r="AB41" s="106">
        <f>1-IFERROR(SUM('2) Nil Settled (NY)'!E17,'4) Settled At Cost (NY)'!E17)/'1) Claims Notified'!E17,"")</f>
        <v>1.9298245614035037E-2</v>
      </c>
      <c r="AC41" s="106">
        <f>1-IFERROR(SUM('2) Nil Settled (NY)'!F17,'4) Settled At Cost (NY)'!F17)/'1) Claims Notified'!F17,"")</f>
        <v>2.9411764705882359E-2</v>
      </c>
      <c r="AD41" s="106">
        <f>1-IFERROR(SUM('2) Nil Settled (NY)'!G17,'4) Settled At Cost (NY)'!G17)/'1) Claims Notified'!G17,"")</f>
        <v>0</v>
      </c>
      <c r="AE41" s="107">
        <f>1-IFERROR(SUM('2) Nil Settled (NY)'!I17,'4) Settled At Cost (NY)'!I17)/'1) Claims Notified'!I17,"")</f>
        <v>3.7073652990608053E-2</v>
      </c>
      <c r="AF41" s="85"/>
      <c r="AH41" s="87">
        <f t="shared" si="6"/>
        <v>2006</v>
      </c>
      <c r="AI41" s="105">
        <f>IFERROR('4) Settled At Cost (NY)'!D17/'1) Claims Notified'!D17,"")</f>
        <v>0.36893203883495146</v>
      </c>
      <c r="AJ41" s="106">
        <f>IFERROR('4) Settled At Cost (NY)'!E17/'1) Claims Notified'!E17,"")</f>
        <v>0.61140350877192984</v>
      </c>
      <c r="AK41" s="106">
        <f>IFERROR('4) Settled At Cost (NY)'!F17/'1) Claims Notified'!F17,"")</f>
        <v>0.67279411764705888</v>
      </c>
      <c r="AL41" s="106">
        <f>IFERROR('4) Settled At Cost (NY)'!G17/'1) Claims Notified'!G17,"")</f>
        <v>0.60533333333333328</v>
      </c>
      <c r="AM41" s="107">
        <f>IFERROR('4) Settled At Cost (NY)'!I17/'1) Claims Notified'!I17,"")</f>
        <v>0.73751853682649526</v>
      </c>
      <c r="AO41" s="108"/>
      <c r="AP41" s="108"/>
      <c r="AQ41" s="108"/>
      <c r="AR41" s="108"/>
      <c r="AS41" s="108"/>
    </row>
    <row r="42" spans="1:45" x14ac:dyDescent="0.2">
      <c r="A42" s="85"/>
      <c r="B42" s="87">
        <f t="shared" si="2"/>
        <v>2007</v>
      </c>
      <c r="C42" s="88">
        <f>IFERROR('6) Incurred (NY)'!D18/'1) Claims Notified'!D18,"")</f>
        <v>1754.13</v>
      </c>
      <c r="D42" s="89">
        <f>IFERROR('6) Incurred (NY)'!E18/'1) Claims Notified'!E18,"")</f>
        <v>15343.386973164723</v>
      </c>
      <c r="E42" s="89">
        <f>IFERROR('6) Incurred (NY)'!F18/'1) Claims Notified'!F18,"")</f>
        <v>27753.745085416664</v>
      </c>
      <c r="F42" s="89">
        <f>IFERROR('6) Incurred (NY)'!G18/'1) Claims Notified'!G18,"")</f>
        <v>17717.96335753359</v>
      </c>
      <c r="G42" s="90">
        <f>IFERROR('6) Incurred (NY)'!I18/'1) Claims Notified'!I18,"")</f>
        <v>70476.111084996242</v>
      </c>
      <c r="H42" s="85"/>
      <c r="J42" s="87">
        <f t="shared" si="3"/>
        <v>2007</v>
      </c>
      <c r="K42" s="88">
        <f>IFERROR('6) Incurred (NY)'!D18/('1) Claims Notified'!D18-'2) Nil Settled (NY)'!D18),"")</f>
        <v>4643.285294117647</v>
      </c>
      <c r="L42" s="89">
        <f>IFERROR('6) Incurred (NY)'!E18/('1) Claims Notified'!E18-'2) Nil Settled (NY)'!E18),"")</f>
        <v>24390.30255141592</v>
      </c>
      <c r="M42" s="89">
        <f>IFERROR('6) Incurred (NY)'!F18/('1) Claims Notified'!F18-'2) Nil Settled (NY)'!F18),"")</f>
        <v>40586.121845340494</v>
      </c>
      <c r="N42" s="89">
        <f>IFERROR('6) Incurred (NY)'!G18/('1) Claims Notified'!G18-'2) Nil Settled (NY)'!G18),"")</f>
        <v>27637.900925973056</v>
      </c>
      <c r="O42" s="90">
        <f>IFERROR('6) Incurred (NY)'!I18/('1) Claims Notified'!I18-'2) Nil Settled (NY)'!I18),"")</f>
        <v>91242.158397403997</v>
      </c>
      <c r="P42" s="85"/>
      <c r="R42" s="87">
        <f t="shared" si="4"/>
        <v>2007</v>
      </c>
      <c r="S42" s="105">
        <f>IFERROR('2) Nil Settled (NY)'!D18/'1) Claims Notified'!D18,"")</f>
        <v>0.62222222222222223</v>
      </c>
      <c r="T42" s="106">
        <f>IFERROR('2) Nil Settled (NY)'!E18/'1) Claims Notified'!E18,"")</f>
        <v>0.37092264678471576</v>
      </c>
      <c r="U42" s="106">
        <f>IFERROR('2) Nil Settled (NY)'!F18/'1) Claims Notified'!F18,"")</f>
        <v>0.31617647058823528</v>
      </c>
      <c r="V42" s="106">
        <f>IFERROR('2) Nil Settled (NY)'!G18/'1) Claims Notified'!G18,"")</f>
        <v>0.35892514395393477</v>
      </c>
      <c r="W42" s="107">
        <f>IFERROR('2) Nil Settled (NY)'!I18/'1) Claims Notified'!I18,"")</f>
        <v>0.22759267949319567</v>
      </c>
      <c r="X42" s="85"/>
      <c r="Z42" s="87">
        <f t="shared" si="5"/>
        <v>2007</v>
      </c>
      <c r="AA42" s="105">
        <f>1-IFERROR(SUM('2) Nil Settled (NY)'!D18,'4) Settled At Cost (NY)'!D18)/'1) Claims Notified'!D18,"")</f>
        <v>0.15555555555555556</v>
      </c>
      <c r="AB42" s="106">
        <f>1-IFERROR(SUM('2) Nil Settled (NY)'!E18,'4) Settled At Cost (NY)'!E18)/'1) Claims Notified'!E18,"")</f>
        <v>3.1686859273066137E-2</v>
      </c>
      <c r="AC42" s="106">
        <f>1-IFERROR(SUM('2) Nil Settled (NY)'!F18,'4) Settled At Cost (NY)'!F18)/'1) Claims Notified'!F18,"")</f>
        <v>0</v>
      </c>
      <c r="AD42" s="106">
        <f>1-IFERROR(SUM('2) Nil Settled (NY)'!G18,'4) Settled At Cost (NY)'!G18)/'1) Claims Notified'!G18,"")</f>
        <v>1.9193857965451033E-2</v>
      </c>
      <c r="AE42" s="107">
        <f>1-IFERROR(SUM('2) Nil Settled (NY)'!I18,'4) Settled At Cost (NY)'!I18)/'1) Claims Notified'!I18,"")</f>
        <v>2.5340215861098025E-2</v>
      </c>
      <c r="AF42" s="85"/>
      <c r="AH42" s="87">
        <f t="shared" si="6"/>
        <v>2007</v>
      </c>
      <c r="AI42" s="105">
        <f>IFERROR('4) Settled At Cost (NY)'!D18/'1) Claims Notified'!D18,"")</f>
        <v>0.22222222222222221</v>
      </c>
      <c r="AJ42" s="106">
        <f>IFERROR('4) Settled At Cost (NY)'!E18/'1) Claims Notified'!E18,"")</f>
        <v>0.5973904939422181</v>
      </c>
      <c r="AK42" s="106">
        <f>IFERROR('4) Settled At Cost (NY)'!F18/'1) Claims Notified'!F18,"")</f>
        <v>0.68382352941176472</v>
      </c>
      <c r="AL42" s="106">
        <f>IFERROR('4) Settled At Cost (NY)'!G18/'1) Claims Notified'!G18,"")</f>
        <v>0.62188099808061426</v>
      </c>
      <c r="AM42" s="107">
        <f>IFERROR('4) Settled At Cost (NY)'!I18/'1) Claims Notified'!I18,"")</f>
        <v>0.74706710464570625</v>
      </c>
      <c r="AO42" s="108"/>
      <c r="AP42" s="108"/>
      <c r="AQ42" s="108"/>
      <c r="AR42" s="108"/>
      <c r="AS42" s="108"/>
    </row>
    <row r="43" spans="1:45" x14ac:dyDescent="0.2">
      <c r="A43" s="85"/>
      <c r="B43" s="87">
        <f t="shared" si="2"/>
        <v>2008</v>
      </c>
      <c r="C43" s="88">
        <f>IFERROR('6) Incurred (NY)'!D19/'1) Claims Notified'!D19,"")</f>
        <v>4353.2031845238107</v>
      </c>
      <c r="D43" s="89">
        <f>IFERROR('6) Incurred (NY)'!E19/'1) Claims Notified'!E19,"")</f>
        <v>17202.41041309966</v>
      </c>
      <c r="E43" s="89">
        <f>IFERROR('6) Incurred (NY)'!F19/'1) Claims Notified'!F19,"")</f>
        <v>22559.823867522075</v>
      </c>
      <c r="F43" s="89">
        <f>IFERROR('6) Incurred (NY)'!G19/'1) Claims Notified'!G19,"")</f>
        <v>17032.311335395625</v>
      </c>
      <c r="G43" s="90">
        <f>IFERROR('6) Incurred (NY)'!I19/'1) Claims Notified'!I19,"")</f>
        <v>71333.670148526449</v>
      </c>
      <c r="H43" s="85"/>
      <c r="J43" s="87">
        <f t="shared" si="3"/>
        <v>2008</v>
      </c>
      <c r="K43" s="88">
        <f>IFERROR('6) Incurred (NY)'!D19/('1) Claims Notified'!D19-'2) Nil Settled (NY)'!D19),"")</f>
        <v>7618.1055729166683</v>
      </c>
      <c r="L43" s="89">
        <f>IFERROR('6) Incurred (NY)'!E19/('1) Claims Notified'!E19-'2) Nil Settled (NY)'!E19),"")</f>
        <v>26131.165042183824</v>
      </c>
      <c r="M43" s="89">
        <f>IFERROR('6) Incurred (NY)'!F19/('1) Claims Notified'!F19-'2) Nil Settled (NY)'!F19),"")</f>
        <v>36827.38815130631</v>
      </c>
      <c r="N43" s="89">
        <f>IFERROR('6) Incurred (NY)'!G19/('1) Claims Notified'!G19-'2) Nil Settled (NY)'!G19),"")</f>
        <v>26979.181155266666</v>
      </c>
      <c r="O43" s="90">
        <f>IFERROR('6) Incurred (NY)'!I19/('1) Claims Notified'!I19-'2) Nil Settled (NY)'!I19),"")</f>
        <v>91503.625560797518</v>
      </c>
      <c r="P43" s="85"/>
      <c r="R43" s="87">
        <f t="shared" si="4"/>
        <v>2008</v>
      </c>
      <c r="S43" s="105">
        <f>IFERROR('2) Nil Settled (NY)'!D19/'1) Claims Notified'!D19,"")</f>
        <v>0.42857142857142855</v>
      </c>
      <c r="T43" s="106">
        <f>IFERROR('2) Nil Settled (NY)'!E19/'1) Claims Notified'!E19,"")</f>
        <v>0.34168987929433614</v>
      </c>
      <c r="U43" s="106">
        <f>IFERROR('2) Nil Settled (NY)'!F19/'1) Claims Notified'!F19,"")</f>
        <v>0.38741721854304634</v>
      </c>
      <c r="V43" s="106">
        <f>IFERROR('2) Nil Settled (NY)'!G19/'1) Claims Notified'!G19,"")</f>
        <v>0.36868686868686867</v>
      </c>
      <c r="W43" s="107">
        <f>IFERROR('2) Nil Settled (NY)'!I19/'1) Claims Notified'!I19,"")</f>
        <v>0.22042793702058941</v>
      </c>
      <c r="X43" s="85"/>
      <c r="Z43" s="87">
        <f t="shared" si="5"/>
        <v>2008</v>
      </c>
      <c r="AA43" s="105">
        <f>1-IFERROR(SUM('2) Nil Settled (NY)'!D19,'4) Settled At Cost (NY)'!D19)/'1) Claims Notified'!D19,"")</f>
        <v>7.1428571428571397E-2</v>
      </c>
      <c r="AB43" s="106">
        <f>1-IFERROR(SUM('2) Nil Settled (NY)'!E19,'4) Settled At Cost (NY)'!E19)/'1) Claims Notified'!E19,"")</f>
        <v>5.1996285979572843E-2</v>
      </c>
      <c r="AC43" s="106">
        <f>1-IFERROR(SUM('2) Nil Settled (NY)'!F19,'4) Settled At Cost (NY)'!F19)/'1) Claims Notified'!F19,"")</f>
        <v>3.6423841059602613E-2</v>
      </c>
      <c r="AD43" s="106">
        <f>1-IFERROR(SUM('2) Nil Settled (NY)'!G19,'4) Settled At Cost (NY)'!G19)/'1) Claims Notified'!G19,"")</f>
        <v>2.1885521885521841E-2</v>
      </c>
      <c r="AE43" s="107">
        <f>1-IFERROR(SUM('2) Nil Settled (NY)'!I19,'4) Settled At Cost (NY)'!I19)/'1) Claims Notified'!I19,"")</f>
        <v>3.9967702866370636E-2</v>
      </c>
      <c r="AF43" s="85"/>
      <c r="AH43" s="87">
        <f t="shared" si="6"/>
        <v>2008</v>
      </c>
      <c r="AI43" s="105">
        <f>IFERROR('4) Settled At Cost (NY)'!D19/'1) Claims Notified'!D19,"")</f>
        <v>0.5</v>
      </c>
      <c r="AJ43" s="106">
        <f>IFERROR('4) Settled At Cost (NY)'!E19/'1) Claims Notified'!E19,"")</f>
        <v>0.60631383472609102</v>
      </c>
      <c r="AK43" s="106">
        <f>IFERROR('4) Settled At Cost (NY)'!F19/'1) Claims Notified'!F19,"")</f>
        <v>0.57615894039735094</v>
      </c>
      <c r="AL43" s="106">
        <f>IFERROR('4) Settled At Cost (NY)'!G19/'1) Claims Notified'!G19,"")</f>
        <v>0.60942760942760943</v>
      </c>
      <c r="AM43" s="107">
        <f>IFERROR('4) Settled At Cost (NY)'!I19/'1) Claims Notified'!I19,"")</f>
        <v>0.73960436011303998</v>
      </c>
      <c r="AO43" s="108"/>
      <c r="AP43" s="108"/>
      <c r="AQ43" s="108"/>
      <c r="AR43" s="108"/>
      <c r="AS43" s="108"/>
    </row>
    <row r="44" spans="1:45" x14ac:dyDescent="0.2">
      <c r="A44" s="85"/>
      <c r="B44" s="87">
        <f t="shared" si="2"/>
        <v>2009</v>
      </c>
      <c r="C44" s="88">
        <f>IFERROR('6) Incurred (NY)'!D20/'1) Claims Notified'!D20,"")</f>
        <v>5944.1941371527773</v>
      </c>
      <c r="D44" s="89">
        <f>IFERROR('6) Incurred (NY)'!E20/'1) Claims Notified'!E20,"")</f>
        <v>16881.858200294406</v>
      </c>
      <c r="E44" s="89">
        <f>IFERROR('6) Incurred (NY)'!F20/'1) Claims Notified'!F20,"")</f>
        <v>28338.628947259502</v>
      </c>
      <c r="F44" s="89">
        <f>IFERROR('6) Incurred (NY)'!G20/'1) Claims Notified'!G20,"")</f>
        <v>17855.490117824073</v>
      </c>
      <c r="G44" s="90">
        <f>IFERROR('6) Incurred (NY)'!I20/'1) Claims Notified'!I20,"")</f>
        <v>73341.941092506415</v>
      </c>
      <c r="H44" s="85"/>
      <c r="J44" s="87">
        <f t="shared" si="3"/>
        <v>2009</v>
      </c>
      <c r="K44" s="88">
        <f>IFERROR('6) Incurred (NY)'!D20/('1) Claims Notified'!D20-'2) Nil Settled (NY)'!D20),"")</f>
        <v>7289.2307667274936</v>
      </c>
      <c r="L44" s="89">
        <f>IFERROR('6) Incurred (NY)'!E20/('1) Claims Notified'!E20-'2) Nil Settled (NY)'!E20),"")</f>
        <v>25946.626706033181</v>
      </c>
      <c r="M44" s="89">
        <f>IFERROR('6) Incurred (NY)'!F20/('1) Claims Notified'!F20-'2) Nil Settled (NY)'!F20),"")</f>
        <v>45159.954151247759</v>
      </c>
      <c r="N44" s="89">
        <f>IFERROR('6) Incurred (NY)'!G20/('1) Claims Notified'!G20-'2) Nil Settled (NY)'!G20),"")</f>
        <v>26717.750494152402</v>
      </c>
      <c r="O44" s="90">
        <f>IFERROR('6) Incurred (NY)'!I20/('1) Claims Notified'!I20-'2) Nil Settled (NY)'!I20),"")</f>
        <v>93842.885946626309</v>
      </c>
      <c r="P44" s="85"/>
      <c r="R44" s="87">
        <f t="shared" si="4"/>
        <v>2009</v>
      </c>
      <c r="S44" s="105">
        <f>IFERROR('2) Nil Settled (NY)'!D20/'1) Claims Notified'!D20,"")</f>
        <v>0.18452380952380953</v>
      </c>
      <c r="T44" s="106">
        <f>IFERROR('2) Nil Settled (NY)'!E20/'1) Claims Notified'!E20,"")</f>
        <v>0.3493621197252208</v>
      </c>
      <c r="U44" s="106">
        <f>IFERROR('2) Nil Settled (NY)'!F20/'1) Claims Notified'!F20,"")</f>
        <v>0.37248322147651008</v>
      </c>
      <c r="V44" s="106">
        <f>IFERROR('2) Nil Settled (NY)'!G20/'1) Claims Notified'!G20,"")</f>
        <v>0.33169934640522875</v>
      </c>
      <c r="W44" s="107">
        <f>IFERROR('2) Nil Settled (NY)'!I20/'1) Claims Notified'!I20,"")</f>
        <v>0.21846029826682789</v>
      </c>
      <c r="X44" s="85"/>
      <c r="Z44" s="87">
        <f t="shared" si="5"/>
        <v>2009</v>
      </c>
      <c r="AA44" s="105">
        <f>1-IFERROR(SUM('2) Nil Settled (NY)'!D20,'4) Settled At Cost (NY)'!D20)/'1) Claims Notified'!D20,"")</f>
        <v>0.38690476190476186</v>
      </c>
      <c r="AB44" s="106">
        <f>1-IFERROR(SUM('2) Nil Settled (NY)'!E20,'4) Settled At Cost (NY)'!E20)/'1) Claims Notified'!E20,"")</f>
        <v>8.3415112855740881E-2</v>
      </c>
      <c r="AC44" s="106">
        <f>1-IFERROR(SUM('2) Nil Settled (NY)'!F20,'4) Settled At Cost (NY)'!F20)/'1) Claims Notified'!F20,"")</f>
        <v>7.0469798657718075E-2</v>
      </c>
      <c r="AD44" s="106">
        <f>1-IFERROR(SUM('2) Nil Settled (NY)'!G20,'4) Settled At Cost (NY)'!G20)/'1) Claims Notified'!G20,"")</f>
        <v>7.3529411764705843E-2</v>
      </c>
      <c r="AE44" s="107">
        <f>1-IFERROR(SUM('2) Nil Settled (NY)'!I20,'4) Settled At Cost (NY)'!I20)/'1) Claims Notified'!I20,"")</f>
        <v>6.5699314792422414E-2</v>
      </c>
      <c r="AF44" s="85"/>
      <c r="AH44" s="87">
        <f t="shared" si="6"/>
        <v>2009</v>
      </c>
      <c r="AI44" s="105">
        <f>IFERROR('4) Settled At Cost (NY)'!D20/'1) Claims Notified'!D20,"")</f>
        <v>0.42857142857142855</v>
      </c>
      <c r="AJ44" s="106">
        <f>IFERROR('4) Settled At Cost (NY)'!E20/'1) Claims Notified'!E20,"")</f>
        <v>0.56722276741903832</v>
      </c>
      <c r="AK44" s="106">
        <f>IFERROR('4) Settled At Cost (NY)'!F20/'1) Claims Notified'!F20,"")</f>
        <v>0.55704697986577179</v>
      </c>
      <c r="AL44" s="106">
        <f>IFERROR('4) Settled At Cost (NY)'!G20/'1) Claims Notified'!G20,"")</f>
        <v>0.59477124183006536</v>
      </c>
      <c r="AM44" s="107">
        <f>IFERROR('4) Settled At Cost (NY)'!I20/'1) Claims Notified'!I20,"")</f>
        <v>0.7158403869407497</v>
      </c>
      <c r="AO44" s="108"/>
      <c r="AP44" s="108"/>
      <c r="AQ44" s="108"/>
      <c r="AR44" s="108"/>
      <c r="AS44" s="108"/>
    </row>
    <row r="45" spans="1:45" x14ac:dyDescent="0.2">
      <c r="A45" s="85"/>
      <c r="B45" s="87">
        <f t="shared" si="2"/>
        <v>2010</v>
      </c>
      <c r="C45" s="88">
        <f>IFERROR('6) Incurred (NY)'!D21/'1) Claims Notified'!D21,"")</f>
        <v>6686.2114177696076</v>
      </c>
      <c r="D45" s="89">
        <f>IFERROR('6) Incurred (NY)'!E21/'1) Claims Notified'!E21,"")</f>
        <v>15946.861176365306</v>
      </c>
      <c r="E45" s="89">
        <f>IFERROR('6) Incurred (NY)'!F21/'1) Claims Notified'!F21,"")</f>
        <v>28567.729025631361</v>
      </c>
      <c r="F45" s="89">
        <f>IFERROR('6) Incurred (NY)'!G21/'1) Claims Notified'!G21,"")</f>
        <v>15772.163030852207</v>
      </c>
      <c r="G45" s="90">
        <f>IFERROR('6) Incurred (NY)'!I21/'1) Claims Notified'!I21,"")</f>
        <v>74718.412128463096</v>
      </c>
      <c r="H45" s="85"/>
      <c r="J45" s="87">
        <f t="shared" si="3"/>
        <v>2010</v>
      </c>
      <c r="K45" s="88">
        <f>IFERROR('6) Incurred (NY)'!D21/('1) Claims Notified'!D21-'2) Nil Settled (NY)'!D21),"")</f>
        <v>8660.2357411111097</v>
      </c>
      <c r="L45" s="89">
        <f>IFERROR('6) Incurred (NY)'!E21/('1) Claims Notified'!E21-'2) Nil Settled (NY)'!E21),"")</f>
        <v>25454.474885851396</v>
      </c>
      <c r="M45" s="89">
        <f>IFERROR('6) Incurred (NY)'!F21/('1) Claims Notified'!F21-'2) Nil Settled (NY)'!F21),"")</f>
        <v>43577.891734013945</v>
      </c>
      <c r="N45" s="89">
        <f>IFERROR('6) Incurred (NY)'!G21/('1) Claims Notified'!G21-'2) Nil Settled (NY)'!G21),"")</f>
        <v>24614.13321481481</v>
      </c>
      <c r="O45" s="90">
        <f>IFERROR('6) Incurred (NY)'!I21/('1) Claims Notified'!I21-'2) Nil Settled (NY)'!I21),"")</f>
        <v>96670.010239904543</v>
      </c>
      <c r="P45" s="85"/>
      <c r="R45" s="87">
        <f t="shared" si="4"/>
        <v>2010</v>
      </c>
      <c r="S45" s="105">
        <f>IFERROR('2) Nil Settled (NY)'!D21/'1) Claims Notified'!D21,"")</f>
        <v>0.22794117647058823</v>
      </c>
      <c r="T45" s="106">
        <f>IFERROR('2) Nil Settled (NY)'!E21/'1) Claims Notified'!E21,"")</f>
        <v>0.37351443123938882</v>
      </c>
      <c r="U45" s="106">
        <f>IFERROR('2) Nil Settled (NY)'!F21/'1) Claims Notified'!F21,"")</f>
        <v>0.34444444444444444</v>
      </c>
      <c r="V45" s="106">
        <f>IFERROR('2) Nil Settled (NY)'!G21/'1) Claims Notified'!G21,"")</f>
        <v>0.35922330097087379</v>
      </c>
      <c r="W45" s="107">
        <f>IFERROR('2) Nil Settled (NY)'!I21/'1) Claims Notified'!I21,"")</f>
        <v>0.22707764338665626</v>
      </c>
      <c r="X45" s="85"/>
      <c r="Z45" s="87">
        <f t="shared" si="5"/>
        <v>2010</v>
      </c>
      <c r="AA45" s="105">
        <f>1-IFERROR(SUM('2) Nil Settled (NY)'!D21,'4) Settled At Cost (NY)'!D21)/'1) Claims Notified'!D21,"")</f>
        <v>0.38235294117647056</v>
      </c>
      <c r="AB45" s="106">
        <f>1-IFERROR(SUM('2) Nil Settled (NY)'!E21,'4) Settled At Cost (NY)'!E21)/'1) Claims Notified'!E21,"")</f>
        <v>7.9796264855687582E-2</v>
      </c>
      <c r="AC45" s="106">
        <f>1-IFERROR(SUM('2) Nil Settled (NY)'!F21,'4) Settled At Cost (NY)'!F21)/'1) Claims Notified'!F21,"")</f>
        <v>0.15000000000000002</v>
      </c>
      <c r="AD45" s="106">
        <f>1-IFERROR(SUM('2) Nil Settled (NY)'!G21,'4) Settled At Cost (NY)'!G21)/'1) Claims Notified'!G21,"")</f>
        <v>0.11003236245954695</v>
      </c>
      <c r="AE45" s="107">
        <f>1-IFERROR(SUM('2) Nil Settled (NY)'!I21,'4) Settled At Cost (NY)'!I21)/'1) Claims Notified'!I21,"")</f>
        <v>0.11431915723761221</v>
      </c>
      <c r="AF45" s="85"/>
      <c r="AH45" s="87">
        <f t="shared" si="6"/>
        <v>2010</v>
      </c>
      <c r="AI45" s="105">
        <f>IFERROR('4) Settled At Cost (NY)'!D21/'1) Claims Notified'!D21,"")</f>
        <v>0.38970588235294118</v>
      </c>
      <c r="AJ45" s="106">
        <f>IFERROR('4) Settled At Cost (NY)'!E21/'1) Claims Notified'!E21,"")</f>
        <v>0.54668930390492365</v>
      </c>
      <c r="AK45" s="106">
        <f>IFERROR('4) Settled At Cost (NY)'!F21/'1) Claims Notified'!F21,"")</f>
        <v>0.50555555555555554</v>
      </c>
      <c r="AL45" s="106">
        <f>IFERROR('4) Settled At Cost (NY)'!G21/'1) Claims Notified'!G21,"")</f>
        <v>0.53074433656957931</v>
      </c>
      <c r="AM45" s="107">
        <f>IFERROR('4) Settled At Cost (NY)'!I21/'1) Claims Notified'!I21,"")</f>
        <v>0.65860319937573153</v>
      </c>
      <c r="AO45" s="108"/>
      <c r="AP45" s="108"/>
      <c r="AQ45" s="108"/>
      <c r="AR45" s="108"/>
      <c r="AS45" s="108"/>
    </row>
    <row r="46" spans="1:45" x14ac:dyDescent="0.2">
      <c r="A46" s="85"/>
      <c r="B46" s="87">
        <f t="shared" si="2"/>
        <v>2011</v>
      </c>
      <c r="C46" s="88">
        <f>IFERROR('6) Incurred (NY)'!D22/'1) Claims Notified'!D22,"")</f>
        <v>7759.5492705653014</v>
      </c>
      <c r="D46" s="89">
        <f>IFERROR('6) Incurred (NY)'!E22/'1) Claims Notified'!E22,"")</f>
        <v>18488.710135023386</v>
      </c>
      <c r="E46" s="89">
        <f>IFERROR('6) Incurred (NY)'!F22/'1) Claims Notified'!F22,"")</f>
        <v>29084.271576930132</v>
      </c>
      <c r="F46" s="89">
        <f>IFERROR('6) Incurred (NY)'!G22/'1) Claims Notified'!G22,"")</f>
        <v>19658.093382004088</v>
      </c>
      <c r="G46" s="90">
        <f>IFERROR('6) Incurred (NY)'!I22/'1) Claims Notified'!I22,"")</f>
        <v>76963.982299330935</v>
      </c>
      <c r="H46" s="85"/>
      <c r="J46" s="87">
        <f t="shared" si="3"/>
        <v>2011</v>
      </c>
      <c r="K46" s="88">
        <f>IFERROR('6) Incurred (NY)'!D22/('1) Claims Notified'!D22-'2) Nil Settled (NY)'!D22),"")</f>
        <v>9278.9015752913747</v>
      </c>
      <c r="L46" s="89">
        <f>IFERROR('6) Incurred (NY)'!E22/('1) Claims Notified'!E22-'2) Nil Settled (NY)'!E22),"")</f>
        <v>28274.022261102084</v>
      </c>
      <c r="M46" s="89">
        <f>IFERROR('6) Incurred (NY)'!F22/('1) Claims Notified'!F22-'2) Nil Settled (NY)'!F22),"")</f>
        <v>43269.232100415356</v>
      </c>
      <c r="N46" s="89">
        <f>IFERROR('6) Incurred (NY)'!G22/('1) Claims Notified'!G22-'2) Nil Settled (NY)'!G22),"")</f>
        <v>28356.364789970499</v>
      </c>
      <c r="O46" s="90">
        <f>IFERROR('6) Incurred (NY)'!I22/('1) Claims Notified'!I22-'2) Nil Settled (NY)'!I22),"")</f>
        <v>97785.682893059289</v>
      </c>
      <c r="P46" s="85"/>
      <c r="R46" s="87">
        <f t="shared" si="4"/>
        <v>2011</v>
      </c>
      <c r="S46" s="105">
        <f>IFERROR('2) Nil Settled (NY)'!D22/'1) Claims Notified'!D22,"")</f>
        <v>0.16374269005847952</v>
      </c>
      <c r="T46" s="106">
        <f>IFERROR('2) Nil Settled (NY)'!E22/'1) Claims Notified'!E22,"")</f>
        <v>0.34608843537414968</v>
      </c>
      <c r="U46" s="106">
        <f>IFERROR('2) Nil Settled (NY)'!F22/'1) Claims Notified'!F22,"")</f>
        <v>0.32783018867924529</v>
      </c>
      <c r="V46" s="106">
        <f>IFERROR('2) Nil Settled (NY)'!G22/'1) Claims Notified'!G22,"")</f>
        <v>0.30674846625766872</v>
      </c>
      <c r="W46" s="107">
        <f>IFERROR('2) Nil Settled (NY)'!I22/'1) Claims Notified'!I22,"")</f>
        <v>0.2129319955406912</v>
      </c>
      <c r="X46" s="85"/>
      <c r="Z46" s="87">
        <f t="shared" si="5"/>
        <v>2011</v>
      </c>
      <c r="AA46" s="105">
        <f>1-IFERROR(SUM('2) Nil Settled (NY)'!D22,'4) Settled At Cost (NY)'!D22)/'1) Claims Notified'!D22,"")</f>
        <v>0.35672514619883045</v>
      </c>
      <c r="AB46" s="106">
        <f>1-IFERROR(SUM('2) Nil Settled (NY)'!E22,'4) Settled At Cost (NY)'!E22)/'1) Claims Notified'!E22,"")</f>
        <v>0.19557823129251706</v>
      </c>
      <c r="AC46" s="106">
        <f>1-IFERROR(SUM('2) Nil Settled (NY)'!F22,'4) Settled At Cost (NY)'!F22)/'1) Claims Notified'!F22,"")</f>
        <v>0.21933962264150941</v>
      </c>
      <c r="AD46" s="106">
        <f>1-IFERROR(SUM('2) Nil Settled (NY)'!G22,'4) Settled At Cost (NY)'!G22)/'1) Claims Notified'!G22,"")</f>
        <v>0.23619631901840488</v>
      </c>
      <c r="AE46" s="107">
        <f>1-IFERROR(SUM('2) Nil Settled (NY)'!I22,'4) Settled At Cost (NY)'!I22)/'1) Claims Notified'!I22,"")</f>
        <v>0.21144555927164621</v>
      </c>
      <c r="AF46" s="85"/>
      <c r="AH46" s="87">
        <f t="shared" si="6"/>
        <v>2011</v>
      </c>
      <c r="AI46" s="105">
        <f>IFERROR('4) Settled At Cost (NY)'!D22/'1) Claims Notified'!D22,"")</f>
        <v>0.47953216374269003</v>
      </c>
      <c r="AJ46" s="106">
        <f>IFERROR('4) Settled At Cost (NY)'!E22/'1) Claims Notified'!E22,"")</f>
        <v>0.45833333333333331</v>
      </c>
      <c r="AK46" s="106">
        <f>IFERROR('4) Settled At Cost (NY)'!F22/'1) Claims Notified'!F22,"")</f>
        <v>0.45283018867924529</v>
      </c>
      <c r="AL46" s="106">
        <f>IFERROR('4) Settled At Cost (NY)'!G22/'1) Claims Notified'!G22,"")</f>
        <v>0.45705521472392641</v>
      </c>
      <c r="AM46" s="107">
        <f>IFERROR('4) Settled At Cost (NY)'!I22/'1) Claims Notified'!I22,"")</f>
        <v>0.57562244518766259</v>
      </c>
      <c r="AO46" s="108"/>
      <c r="AP46" s="108"/>
      <c r="AQ46" s="108"/>
      <c r="AR46" s="108"/>
      <c r="AS46" s="108"/>
    </row>
    <row r="47" spans="1:45" x14ac:dyDescent="0.2">
      <c r="A47" s="85"/>
      <c r="B47" s="87">
        <f t="shared" si="2"/>
        <v>2012</v>
      </c>
      <c r="C47" s="88">
        <f>IFERROR('6) Incurred (NY)'!D23/'1) Claims Notified'!D23,"")</f>
        <v>6059.2387903907056</v>
      </c>
      <c r="D47" s="89">
        <f>IFERROR('6) Incurred (NY)'!E23/'1) Claims Notified'!E23,"")</f>
        <v>20841.739254405795</v>
      </c>
      <c r="E47" s="89">
        <f>IFERROR('6) Incurred (NY)'!F23/'1) Claims Notified'!F23,"")</f>
        <v>31731.109500482686</v>
      </c>
      <c r="F47" s="89">
        <f>IFERROR('6) Incurred (NY)'!G23/'1) Claims Notified'!G23,"")</f>
        <v>22633.966138014002</v>
      </c>
      <c r="G47" s="90">
        <f>IFERROR('6) Incurred (NY)'!I23/'1) Claims Notified'!I23,"")</f>
        <v>82858.75035250056</v>
      </c>
      <c r="H47" s="85"/>
      <c r="J47" s="87">
        <f t="shared" si="3"/>
        <v>2012</v>
      </c>
      <c r="K47" s="88">
        <f>IFERROR('6) Incurred (NY)'!D23/('1) Claims Notified'!D23-'2) Nil Settled (NY)'!D23),"")</f>
        <v>7592.0819367693066</v>
      </c>
      <c r="L47" s="89">
        <f>IFERROR('6) Incurred (NY)'!E23/('1) Claims Notified'!E23-'2) Nil Settled (NY)'!E23),"")</f>
        <v>28164.512505953779</v>
      </c>
      <c r="M47" s="89">
        <f>IFERROR('6) Incurred (NY)'!F23/('1) Claims Notified'!F23-'2) Nil Settled (NY)'!F23),"")</f>
        <v>50176.875576887847</v>
      </c>
      <c r="N47" s="89">
        <f>IFERROR('6) Incurred (NY)'!G23/('1) Claims Notified'!G23-'2) Nil Settled (NY)'!G23),"")</f>
        <v>29942.851036747692</v>
      </c>
      <c r="O47" s="90">
        <f>IFERROR('6) Incurred (NY)'!I23/('1) Claims Notified'!I23-'2) Nil Settled (NY)'!I23),"")</f>
        <v>102740.3574185547</v>
      </c>
      <c r="P47" s="85"/>
      <c r="R47" s="87">
        <f t="shared" si="4"/>
        <v>2012</v>
      </c>
      <c r="S47" s="105">
        <f>IFERROR('2) Nil Settled (NY)'!D23/'1) Claims Notified'!D23,"")</f>
        <v>0.20190023752969122</v>
      </c>
      <c r="T47" s="106">
        <f>IFERROR('2) Nil Settled (NY)'!E23/'1) Claims Notified'!E23,"")</f>
        <v>0.26</v>
      </c>
      <c r="U47" s="106">
        <f>IFERROR('2) Nil Settled (NY)'!F23/'1) Claims Notified'!F23,"")</f>
        <v>0.36761487964989059</v>
      </c>
      <c r="V47" s="106">
        <f>IFERROR('2) Nil Settled (NY)'!G23/'1) Claims Notified'!G23,"")</f>
        <v>0.24409448818897639</v>
      </c>
      <c r="W47" s="107">
        <f>IFERROR('2) Nil Settled (NY)'!I23/'1) Claims Notified'!I23,"")</f>
        <v>0.19351311953352771</v>
      </c>
      <c r="X47" s="85"/>
      <c r="Z47" s="87">
        <f t="shared" si="5"/>
        <v>2012</v>
      </c>
      <c r="AA47" s="105">
        <f>1-IFERROR(SUM('2) Nil Settled (NY)'!D23,'4) Settled At Cost (NY)'!D23)/'1) Claims Notified'!D23,"")</f>
        <v>0.35391923990498808</v>
      </c>
      <c r="AB47" s="106">
        <f>1-IFERROR(SUM('2) Nil Settled (NY)'!E23,'4) Settled At Cost (NY)'!E23)/'1) Claims Notified'!E23,"")</f>
        <v>0.47652173913043483</v>
      </c>
      <c r="AC47" s="106">
        <f>1-IFERROR(SUM('2) Nil Settled (NY)'!F23,'4) Settled At Cost (NY)'!F23)/'1) Claims Notified'!F23,"")</f>
        <v>0.37417943107221008</v>
      </c>
      <c r="AD47" s="106">
        <f>1-IFERROR(SUM('2) Nil Settled (NY)'!G23,'4) Settled At Cost (NY)'!G23)/'1) Claims Notified'!G23,"")</f>
        <v>0.45406824146981628</v>
      </c>
      <c r="AE47" s="107">
        <f>1-IFERROR(SUM('2) Nil Settled (NY)'!I23,'4) Settled At Cost (NY)'!I23)/'1) Claims Notified'!I23,"")</f>
        <v>0.38994169096209907</v>
      </c>
      <c r="AF47" s="85"/>
      <c r="AH47" s="87">
        <f t="shared" si="6"/>
        <v>2012</v>
      </c>
      <c r="AI47" s="105">
        <f>IFERROR('4) Settled At Cost (NY)'!D23/'1) Claims Notified'!D23,"")</f>
        <v>0.44418052256532065</v>
      </c>
      <c r="AJ47" s="106">
        <f>IFERROR('4) Settled At Cost (NY)'!E23/'1) Claims Notified'!E23,"")</f>
        <v>0.26347826086956522</v>
      </c>
      <c r="AK47" s="106">
        <f>IFERROR('4) Settled At Cost (NY)'!F23/'1) Claims Notified'!F23,"")</f>
        <v>0.25820568927789933</v>
      </c>
      <c r="AL47" s="106">
        <f>IFERROR('4) Settled At Cost (NY)'!G23/'1) Claims Notified'!G23,"")</f>
        <v>0.30183727034120733</v>
      </c>
      <c r="AM47" s="107">
        <f>IFERROR('4) Settled At Cost (NY)'!I23/'1) Claims Notified'!I23,"")</f>
        <v>0.41654518950437319</v>
      </c>
      <c r="AO47" s="108"/>
      <c r="AP47" s="108"/>
      <c r="AQ47" s="108"/>
      <c r="AR47" s="108"/>
      <c r="AS47" s="108"/>
    </row>
    <row r="48" spans="1:45" x14ac:dyDescent="0.2">
      <c r="A48" s="85"/>
      <c r="B48" s="87">
        <f>B47+1</f>
        <v>2013</v>
      </c>
      <c r="C48" s="88">
        <f>IFERROR('6) Incurred (NY)'!D24/'1) Claims Notified'!D24,"")</f>
        <v>6672.3207706981984</v>
      </c>
      <c r="D48" s="89">
        <f>IFERROR('6) Incurred (NY)'!E24/'1) Claims Notified'!E24,"")</f>
        <v>24498.218518311176</v>
      </c>
      <c r="E48" s="89">
        <f>IFERROR('6) Incurred (NY)'!F24/'1) Claims Notified'!F24,"")</f>
        <v>50133.735882037727</v>
      </c>
      <c r="F48" s="89">
        <f>IFERROR('6) Incurred (NY)'!G24/'1) Claims Notified'!G24,"")</f>
        <v>23297.734913289227</v>
      </c>
      <c r="G48" s="90">
        <f>IFERROR('6) Incurred (NY)'!I24/'1) Claims Notified'!I24,"")</f>
        <v>85806.848183229638</v>
      </c>
      <c r="H48" s="85"/>
      <c r="J48" s="87">
        <f t="shared" si="3"/>
        <v>2013</v>
      </c>
      <c r="K48" s="88">
        <f>IFERROR('6) Incurred (NY)'!D24/('1) Claims Notified'!D24-'2) Nil Settled (NY)'!D24),"")</f>
        <v>7812.5274846782695</v>
      </c>
      <c r="L48" s="89">
        <f>IFERROR('6) Incurred (NY)'!E24/('1) Claims Notified'!E24-'2) Nil Settled (NY)'!E24),"")</f>
        <v>31613.883648111103</v>
      </c>
      <c r="M48" s="89">
        <f>IFERROR('6) Incurred (NY)'!F24/('1) Claims Notified'!F24-'2) Nil Settled (NY)'!F24),"")</f>
        <v>64338.294381948414</v>
      </c>
      <c r="N48" s="89">
        <f>IFERROR('6) Incurred (NY)'!G24/('1) Claims Notified'!G24-'2) Nil Settled (NY)'!G24),"")</f>
        <v>28448.594673030042</v>
      </c>
      <c r="O48" s="90">
        <f>IFERROR('6) Incurred (NY)'!I24/('1) Claims Notified'!I24-'2) Nil Settled (NY)'!I24),"")</f>
        <v>100568.53477746321</v>
      </c>
      <c r="P48" s="85"/>
      <c r="R48" s="87">
        <f t="shared" si="4"/>
        <v>2013</v>
      </c>
      <c r="S48" s="105">
        <f>IFERROR('2) Nil Settled (NY)'!D24/'1) Claims Notified'!D24,"")</f>
        <v>0.14594594594594595</v>
      </c>
      <c r="T48" s="106">
        <f>IFERROR('2) Nil Settled (NY)'!E24/'1) Claims Notified'!E24,"")</f>
        <v>0.22508038585209003</v>
      </c>
      <c r="U48" s="106">
        <f>IFERROR('2) Nil Settled (NY)'!F24/'1) Claims Notified'!F24,"")</f>
        <v>0.22077922077922077</v>
      </c>
      <c r="V48" s="106">
        <f>IFERROR('2) Nil Settled (NY)'!G24/'1) Claims Notified'!G24,"")</f>
        <v>0.18105849582172701</v>
      </c>
      <c r="W48" s="107">
        <f>IFERROR('2) Nil Settled (NY)'!I24/'1) Claims Notified'!I24,"")</f>
        <v>0.14678235719450469</v>
      </c>
      <c r="X48" s="85"/>
      <c r="Z48" s="87">
        <f t="shared" si="5"/>
        <v>2013</v>
      </c>
      <c r="AA48" s="105">
        <f>1-IFERROR(SUM('2) Nil Settled (NY)'!D24,'4) Settled At Cost (NY)'!D24)/'1) Claims Notified'!D24,"")</f>
        <v>0.5972972972972973</v>
      </c>
      <c r="AB48" s="106">
        <f>1-IFERROR(SUM('2) Nil Settled (NY)'!E24,'4) Settled At Cost (NY)'!E24)/'1) Claims Notified'!E24,"")</f>
        <v>0.67202572347266876</v>
      </c>
      <c r="AC48" s="106">
        <f>1-IFERROR(SUM('2) Nil Settled (NY)'!F24,'4) Settled At Cost (NY)'!F24)/'1) Claims Notified'!F24,"")</f>
        <v>0.64675324675324675</v>
      </c>
      <c r="AD48" s="106">
        <f>1-IFERROR(SUM('2) Nil Settled (NY)'!G24,'4) Settled At Cost (NY)'!G24)/'1) Claims Notified'!G24,"")</f>
        <v>0.66573816155988852</v>
      </c>
      <c r="AE48" s="107">
        <f>1-IFERROR(SUM('2) Nil Settled (NY)'!I24,'4) Settled At Cost (NY)'!I24)/'1) Claims Notified'!I24,"")</f>
        <v>0.6438900939985539</v>
      </c>
      <c r="AF48" s="85"/>
      <c r="AH48" s="87">
        <f t="shared" si="6"/>
        <v>2013</v>
      </c>
      <c r="AI48" s="105">
        <f>IFERROR('4) Settled At Cost (NY)'!D24/'1) Claims Notified'!D24,"")</f>
        <v>0.25675675675675674</v>
      </c>
      <c r="AJ48" s="106">
        <f>IFERROR('4) Settled At Cost (NY)'!E24/'1) Claims Notified'!E24,"")</f>
        <v>0.10289389067524116</v>
      </c>
      <c r="AK48" s="106">
        <f>IFERROR('4) Settled At Cost (NY)'!F24/'1) Claims Notified'!F24,"")</f>
        <v>0.13246753246753246</v>
      </c>
      <c r="AL48" s="106">
        <f>IFERROR('4) Settled At Cost (NY)'!G24/'1) Claims Notified'!G24,"")</f>
        <v>0.15320334261838439</v>
      </c>
      <c r="AM48" s="107">
        <f>IFERROR('4) Settled At Cost (NY)'!I24/'1) Claims Notified'!I24,"")</f>
        <v>0.20932754880694143</v>
      </c>
      <c r="AO48" s="108"/>
      <c r="AP48" s="108"/>
      <c r="AQ48" s="108"/>
      <c r="AR48" s="108"/>
      <c r="AS48" s="108"/>
    </row>
    <row r="49" spans="1:45" x14ac:dyDescent="0.2">
      <c r="A49" s="85"/>
      <c r="B49" s="94">
        <f>B48+1</f>
        <v>2014</v>
      </c>
      <c r="C49" s="95">
        <f>IFERROR('6) Incurred (NY)'!D25/'1) Claims Notified'!D25,"")</f>
        <v>10509.245948603953</v>
      </c>
      <c r="D49" s="96">
        <f>IFERROR('6) Incurred (NY)'!E25/'1) Claims Notified'!E25,"")</f>
        <v>27840.879314940568</v>
      </c>
      <c r="E49" s="96">
        <f>IFERROR('6) Incurred (NY)'!F25/'1) Claims Notified'!F25,"")</f>
        <v>63526.180071627816</v>
      </c>
      <c r="F49" s="96">
        <f>IFERROR('6) Incurred (NY)'!G25/'1) Claims Notified'!G25,"")</f>
        <v>23119.939606751203</v>
      </c>
      <c r="G49" s="97">
        <f>IFERROR('6) Incurred (NY)'!I25/'1) Claims Notified'!I25,"")</f>
        <v>92549.5568936403</v>
      </c>
      <c r="H49" s="85"/>
      <c r="J49" s="94">
        <f t="shared" si="3"/>
        <v>2014</v>
      </c>
      <c r="K49" s="95">
        <f>IFERROR('6) Incurred (NY)'!D25/('1) Claims Notified'!D25-'2) Nil Settled (NY)'!D25),"")</f>
        <v>11683.631599021013</v>
      </c>
      <c r="L49" s="96">
        <f>IFERROR('6) Incurred (NY)'!E25/('1) Claims Notified'!E25-'2) Nil Settled (NY)'!E25),"")</f>
        <v>31293.442185131087</v>
      </c>
      <c r="M49" s="96">
        <f>IFERROR('6) Incurred (NY)'!F25/('1) Claims Notified'!F25-'2) Nil Settled (NY)'!F25),"")</f>
        <v>69952.23874939364</v>
      </c>
      <c r="N49" s="96">
        <f>IFERROR('6) Incurred (NY)'!G25/('1) Claims Notified'!G25-'2) Nil Settled (NY)'!G25),"")</f>
        <v>26505.518431631917</v>
      </c>
      <c r="O49" s="97">
        <f>IFERROR('6) Incurred (NY)'!I25/('1) Claims Notified'!I25-'2) Nil Settled (NY)'!I25),"")</f>
        <v>99787.269047149908</v>
      </c>
      <c r="P49" s="85"/>
      <c r="R49" s="94">
        <f t="shared" si="4"/>
        <v>2014</v>
      </c>
      <c r="S49" s="109">
        <f>IFERROR('2) Nil Settled (NY)'!D25/'1) Claims Notified'!D25,"")</f>
        <v>0.10051546391752578</v>
      </c>
      <c r="T49" s="110">
        <f>IFERROR('2) Nil Settled (NY)'!E25/'1) Claims Notified'!E25,"")</f>
        <v>0.11032863849765258</v>
      </c>
      <c r="U49" s="110">
        <f>IFERROR('2) Nil Settled (NY)'!F25/'1) Claims Notified'!F25,"")</f>
        <v>9.1863517060367453E-2</v>
      </c>
      <c r="V49" s="110">
        <f>IFERROR('2) Nil Settled (NY)'!G25/'1) Claims Notified'!G25,"")</f>
        <v>0.12773109243697478</v>
      </c>
      <c r="W49" s="111">
        <f>IFERROR('2) Nil Settled (NY)'!I25/'1) Claims Notified'!I25,"")</f>
        <v>7.2531418312387796E-2</v>
      </c>
      <c r="X49" s="85"/>
      <c r="Z49" s="94">
        <f t="shared" si="5"/>
        <v>2014</v>
      </c>
      <c r="AA49" s="109">
        <f>1-IFERROR(SUM('2) Nil Settled (NY)'!D25,'4) Settled At Cost (NY)'!D25)/'1) Claims Notified'!D25,"")</f>
        <v>0.84793814432989689</v>
      </c>
      <c r="AB49" s="110">
        <f>1-IFERROR(SUM('2) Nil Settled (NY)'!E25,'4) Settled At Cost (NY)'!E25)/'1) Claims Notified'!E25,"")</f>
        <v>0.87010954616588421</v>
      </c>
      <c r="AC49" s="110">
        <f>1-IFERROR(SUM('2) Nil Settled (NY)'!F25,'4) Settled At Cost (NY)'!F25)/'1) Claims Notified'!F25,"")</f>
        <v>0.88713910761154857</v>
      </c>
      <c r="AD49" s="110">
        <f>1-IFERROR(SUM('2) Nil Settled (NY)'!G25,'4) Settled At Cost (NY)'!G25)/'1) Claims Notified'!G25,"")</f>
        <v>0.85210084033613442</v>
      </c>
      <c r="AE49" s="111">
        <f>1-IFERROR(SUM('2) Nil Settled (NY)'!I25,'4) Settled At Cost (NY)'!I25)/'1) Claims Notified'!I25,"")</f>
        <v>0.87791741472172347</v>
      </c>
      <c r="AF49" s="85"/>
      <c r="AH49" s="94">
        <f t="shared" si="6"/>
        <v>2014</v>
      </c>
      <c r="AI49" s="109">
        <f>IFERROR('4) Settled At Cost (NY)'!D25/'1) Claims Notified'!D25,"")</f>
        <v>5.1546391752577317E-2</v>
      </c>
      <c r="AJ49" s="110">
        <f>IFERROR('4) Settled At Cost (NY)'!E25/'1) Claims Notified'!E25,"")</f>
        <v>1.9561815336463225E-2</v>
      </c>
      <c r="AK49" s="110">
        <f>IFERROR('4) Settled At Cost (NY)'!F25/'1) Claims Notified'!F25,"")</f>
        <v>2.0997375328083989E-2</v>
      </c>
      <c r="AL49" s="110">
        <f>IFERROR('4) Settled At Cost (NY)'!G25/'1) Claims Notified'!G25,"")</f>
        <v>2.0168067226890758E-2</v>
      </c>
      <c r="AM49" s="111">
        <f>IFERROR('4) Settled At Cost (NY)'!I25/'1) Claims Notified'!I25,"")</f>
        <v>4.9551166965888689E-2</v>
      </c>
      <c r="AO49" s="108"/>
      <c r="AP49" s="108"/>
      <c r="AQ49" s="108"/>
      <c r="AR49" s="108"/>
      <c r="AS49" s="108"/>
    </row>
    <row r="50" spans="1:45" x14ac:dyDescent="0.2">
      <c r="A50" s="85"/>
      <c r="B50" s="85"/>
      <c r="C50" s="85"/>
      <c r="D50" s="85"/>
      <c r="E50" s="85"/>
      <c r="F50" s="85"/>
      <c r="G50" s="85"/>
      <c r="H50" s="85"/>
      <c r="I50" s="85"/>
      <c r="J50" s="85"/>
      <c r="K50" s="85"/>
    </row>
    <row r="51" spans="1:45" x14ac:dyDescent="0.2"/>
    <row r="52" spans="1:45" x14ac:dyDescent="0.2"/>
    <row r="53" spans="1:45" x14ac:dyDescent="0.2">
      <c r="B53" s="121" t="s">
        <v>40</v>
      </c>
      <c r="C53" s="122"/>
      <c r="D53" s="122"/>
      <c r="E53" s="122"/>
      <c r="F53" s="122"/>
      <c r="G53" s="123"/>
      <c r="J53" s="121" t="s">
        <v>39</v>
      </c>
      <c r="K53" s="122"/>
      <c r="L53" s="122"/>
      <c r="M53" s="122"/>
      <c r="N53" s="122"/>
      <c r="O53" s="123"/>
      <c r="R53" s="121" t="s">
        <v>41</v>
      </c>
      <c r="S53" s="122"/>
      <c r="T53" s="122"/>
      <c r="U53" s="122"/>
      <c r="V53" s="122"/>
      <c r="W53" s="123"/>
    </row>
    <row r="54" spans="1:45" ht="38.25" x14ac:dyDescent="0.2">
      <c r="B54" s="12" t="s">
        <v>17</v>
      </c>
      <c r="C54" s="13" t="s">
        <v>32</v>
      </c>
      <c r="D54" s="13" t="s">
        <v>2</v>
      </c>
      <c r="E54" s="13" t="s">
        <v>3</v>
      </c>
      <c r="F54" s="13" t="s">
        <v>7</v>
      </c>
      <c r="G54" s="14" t="s">
        <v>4</v>
      </c>
      <c r="J54" s="12" t="s">
        <v>17</v>
      </c>
      <c r="K54" s="13" t="s">
        <v>32</v>
      </c>
      <c r="L54" s="13" t="s">
        <v>2</v>
      </c>
      <c r="M54" s="13" t="s">
        <v>3</v>
      </c>
      <c r="N54" s="13" t="s">
        <v>7</v>
      </c>
      <c r="O54" s="14" t="s">
        <v>4</v>
      </c>
      <c r="R54" s="12" t="s">
        <v>17</v>
      </c>
      <c r="S54" s="13" t="s">
        <v>32</v>
      </c>
      <c r="T54" s="13" t="s">
        <v>2</v>
      </c>
      <c r="U54" s="13" t="s">
        <v>3</v>
      </c>
      <c r="V54" s="13" t="s">
        <v>7</v>
      </c>
      <c r="W54" s="14" t="s">
        <v>4</v>
      </c>
      <c r="Y54" s="112"/>
    </row>
    <row r="55" spans="1:45" x14ac:dyDescent="0.2">
      <c r="B55" s="87">
        <f>$B$4</f>
        <v>1995</v>
      </c>
      <c r="C55" s="88">
        <f>IFERROR('7) Paid (SY)'!D6/('5) Settled At Cost (SY)'!D6+'3) Nil Settled (SY)'!D6),"")</f>
        <v>20472.503636363635</v>
      </c>
      <c r="D55" s="89">
        <f>IFERROR('7) Paid (SY)'!E6/('5) Settled At Cost (SY)'!E6+'3) Nil Settled (SY)'!E6),"")</f>
        <v>10591.768</v>
      </c>
      <c r="E55" s="89">
        <f>IFERROR('7) Paid (SY)'!F6/('5) Settled At Cost (SY)'!F6+'3) Nil Settled (SY)'!F6),"")</f>
        <v>16365.278863636364</v>
      </c>
      <c r="F55" s="89" t="str">
        <f>IFERROR('7) Paid (SY)'!G6/('5) Settled At Cost (SY)'!G6+'3) Nil Settled (SY)'!G6),"")</f>
        <v/>
      </c>
      <c r="G55" s="90">
        <f>IFERROR('7) Paid (SY)'!I6/('5) Settled At Cost (SY)'!I6+'3) Nil Settled (SY)'!I6),"")</f>
        <v>25139.347638376381</v>
      </c>
      <c r="J55" s="87">
        <f>$B$4</f>
        <v>1995</v>
      </c>
      <c r="K55" s="88">
        <f>IFERROR('7) Paid (SY)'!D6/'5) Settled At Cost (SY)'!D6,"")</f>
        <v>20472.503636363635</v>
      </c>
      <c r="L55" s="89">
        <f>IFERROR('7) Paid (SY)'!E6/'5) Settled At Cost (SY)'!E6,"")</f>
        <v>16086.473583617746</v>
      </c>
      <c r="M55" s="89">
        <f>IFERROR('7) Paid (SY)'!F6/'5) Settled At Cost (SY)'!F6,"")</f>
        <v>18463.391538461539</v>
      </c>
      <c r="N55" s="89" t="str">
        <f>IFERROR('7) Paid (SY)'!G6/'5) Settled At Cost (SY)'!G6,"")</f>
        <v/>
      </c>
      <c r="O55" s="90">
        <f>IFERROR('7) Paid (SY)'!I6/'5) Settled At Cost (SY)'!I6,"")</f>
        <v>30012.172731277529</v>
      </c>
      <c r="R55" s="87">
        <f>$B$4</f>
        <v>1995</v>
      </c>
      <c r="S55" s="105">
        <f>IFERROR('3) Nil Settled (SY)'!D6/('5) Settled At Cost (SY)'!D6+'3) Nil Settled (SY)'!D6),"")</f>
        <v>0</v>
      </c>
      <c r="T55" s="106">
        <f>IFERROR('3) Nil Settled (SY)'!E6/('5) Settled At Cost (SY)'!E6+'3) Nil Settled (SY)'!E6),"")</f>
        <v>0.34157303370786518</v>
      </c>
      <c r="U55" s="106">
        <f>IFERROR('3) Nil Settled (SY)'!F6/('5) Settled At Cost (SY)'!F6+'3) Nil Settled (SY)'!F6),"")</f>
        <v>0.11363636363636363</v>
      </c>
      <c r="V55" s="106" t="str">
        <f>IFERROR('3) Nil Settled (SY)'!G6/('5) Settled At Cost (SY)'!G6+'3) Nil Settled (SY)'!G6),"")</f>
        <v/>
      </c>
      <c r="W55" s="107">
        <f>IFERROR('3) Nil Settled (SY)'!I6/('5) Settled At Cost (SY)'!I6+'3) Nil Settled (SY)'!I6),"")</f>
        <v>0.16236162361623616</v>
      </c>
      <c r="Y55" s="112"/>
    </row>
    <row r="56" spans="1:45" x14ac:dyDescent="0.2">
      <c r="B56" s="87">
        <f t="shared" ref="B56:B72" si="7">B55+1</f>
        <v>1996</v>
      </c>
      <c r="C56" s="88">
        <f>IFERROR('7) Paid (SY)'!D7/('5) Settled At Cost (SY)'!D7+'3) Nil Settled (SY)'!D7),"")</f>
        <v>20312.194</v>
      </c>
      <c r="D56" s="89">
        <f>IFERROR('7) Paid (SY)'!E7/('5) Settled At Cost (SY)'!E7+'3) Nil Settled (SY)'!E7),"")</f>
        <v>12812.25435318275</v>
      </c>
      <c r="E56" s="89">
        <f>IFERROR('7) Paid (SY)'!F7/('5) Settled At Cost (SY)'!F7+'3) Nil Settled (SY)'!F7),"")</f>
        <v>10612.475333333334</v>
      </c>
      <c r="F56" s="89" t="str">
        <f>IFERROR('7) Paid (SY)'!G7/('5) Settled At Cost (SY)'!G7+'3) Nil Settled (SY)'!G7),"")</f>
        <v/>
      </c>
      <c r="G56" s="90">
        <f>IFERROR('7) Paid (SY)'!I7/('5) Settled At Cost (SY)'!I7+'3) Nil Settled (SY)'!I7),"")</f>
        <v>24758.858761061947</v>
      </c>
      <c r="J56" s="87">
        <f t="shared" ref="J56:J72" si="8">J55+1</f>
        <v>1996</v>
      </c>
      <c r="K56" s="88">
        <f>IFERROR('7) Paid (SY)'!D7/'5) Settled At Cost (SY)'!D7,"")</f>
        <v>20312.194</v>
      </c>
      <c r="L56" s="89">
        <f>IFERROR('7) Paid (SY)'!E7/'5) Settled At Cost (SY)'!E7,"")</f>
        <v>20062.919196141476</v>
      </c>
      <c r="M56" s="89">
        <f>IFERROR('7) Paid (SY)'!F7/'5) Settled At Cost (SY)'!F7,"")</f>
        <v>11791.63925925926</v>
      </c>
      <c r="N56" s="89" t="str">
        <f>IFERROR('7) Paid (SY)'!G7/'5) Settled At Cost (SY)'!G7,"")</f>
        <v/>
      </c>
      <c r="O56" s="90">
        <f>IFERROR('7) Paid (SY)'!I7/'5) Settled At Cost (SY)'!I7,"")</f>
        <v>34118.91512195122</v>
      </c>
      <c r="R56" s="87">
        <f t="shared" ref="R56:R72" si="9">R55+1</f>
        <v>1996</v>
      </c>
      <c r="S56" s="105">
        <f>IFERROR('3) Nil Settled (SY)'!D7/('5) Settled At Cost (SY)'!D7+'3) Nil Settled (SY)'!D7),"")</f>
        <v>0</v>
      </c>
      <c r="T56" s="106">
        <f>IFERROR('3) Nil Settled (SY)'!E7/('5) Settled At Cost (SY)'!E7+'3) Nil Settled (SY)'!E7),"")</f>
        <v>0.3613963039014374</v>
      </c>
      <c r="U56" s="106">
        <f>IFERROR('3) Nil Settled (SY)'!F7/('5) Settled At Cost (SY)'!F7+'3) Nil Settled (SY)'!F7),"")</f>
        <v>0.1</v>
      </c>
      <c r="V56" s="106" t="str">
        <f>IFERROR('3) Nil Settled (SY)'!G7/('5) Settled At Cost (SY)'!G7+'3) Nil Settled (SY)'!G7),"")</f>
        <v/>
      </c>
      <c r="W56" s="107">
        <f>IFERROR('3) Nil Settled (SY)'!I7/('5) Settled At Cost (SY)'!I7+'3) Nil Settled (SY)'!I7),"")</f>
        <v>0.27433628318584069</v>
      </c>
      <c r="Y56" s="112"/>
    </row>
    <row r="57" spans="1:45" x14ac:dyDescent="0.2">
      <c r="B57" s="87">
        <f t="shared" si="7"/>
        <v>1997</v>
      </c>
      <c r="C57" s="88">
        <f>IFERROR('7) Paid (SY)'!D8/('5) Settled At Cost (SY)'!D8+'3) Nil Settled (SY)'!D8),"")</f>
        <v>6458.3183333333327</v>
      </c>
      <c r="D57" s="89">
        <f>IFERROR('7) Paid (SY)'!E8/('5) Settled At Cost (SY)'!E8+'3) Nil Settled (SY)'!E8),"")</f>
        <v>10493.26332056194</v>
      </c>
      <c r="E57" s="89">
        <f>IFERROR('7) Paid (SY)'!F8/('5) Settled At Cost (SY)'!F8+'3) Nil Settled (SY)'!F8),"")</f>
        <v>6007.1558620689648</v>
      </c>
      <c r="F57" s="89">
        <f>IFERROR('7) Paid (SY)'!G8/('5) Settled At Cost (SY)'!G8+'3) Nil Settled (SY)'!G8),"")</f>
        <v>57842.27</v>
      </c>
      <c r="G57" s="90">
        <f>IFERROR('7) Paid (SY)'!I8/('5) Settled At Cost (SY)'!I8+'3) Nil Settled (SY)'!I8),"")</f>
        <v>25754.122852459019</v>
      </c>
      <c r="J57" s="87">
        <f t="shared" si="8"/>
        <v>1997</v>
      </c>
      <c r="K57" s="88">
        <f>IFERROR('7) Paid (SY)'!D8/'5) Settled At Cost (SY)'!D8,"")</f>
        <v>6458.3183333333327</v>
      </c>
      <c r="L57" s="89">
        <f>IFERROR('7) Paid (SY)'!E8/'5) Settled At Cost (SY)'!E8,"")</f>
        <v>14313.981149825784</v>
      </c>
      <c r="M57" s="89">
        <f>IFERROR('7) Paid (SY)'!F8/'5) Settled At Cost (SY)'!F8,"")</f>
        <v>9168.8168421052633</v>
      </c>
      <c r="N57" s="89">
        <f>IFERROR('7) Paid (SY)'!G8/'5) Settled At Cost (SY)'!G8,"")</f>
        <v>57842.27</v>
      </c>
      <c r="O57" s="90">
        <f>IFERROR('7) Paid (SY)'!I8/'5) Settled At Cost (SY)'!I8,"")</f>
        <v>38504.938578431378</v>
      </c>
      <c r="R57" s="87">
        <f t="shared" si="9"/>
        <v>1997</v>
      </c>
      <c r="S57" s="105">
        <f>IFERROR('3) Nil Settled (SY)'!D8/('5) Settled At Cost (SY)'!D8+'3) Nil Settled (SY)'!D8),"")</f>
        <v>0</v>
      </c>
      <c r="T57" s="106">
        <f>IFERROR('3) Nil Settled (SY)'!E8/('5) Settled At Cost (SY)'!E8+'3) Nil Settled (SY)'!E8),"")</f>
        <v>0.2669220945083014</v>
      </c>
      <c r="U57" s="106">
        <f>IFERROR('3) Nil Settled (SY)'!F8/('5) Settled At Cost (SY)'!F8+'3) Nil Settled (SY)'!F8),"")</f>
        <v>0.34482758620689657</v>
      </c>
      <c r="V57" s="106">
        <f>IFERROR('3) Nil Settled (SY)'!G8/('5) Settled At Cost (SY)'!G8+'3) Nil Settled (SY)'!G8),"")</f>
        <v>0</v>
      </c>
      <c r="W57" s="107">
        <f>IFERROR('3) Nil Settled (SY)'!I8/('5) Settled At Cost (SY)'!I8+'3) Nil Settled (SY)'!I8),"")</f>
        <v>0.33114754098360655</v>
      </c>
      <c r="Y57" s="112"/>
    </row>
    <row r="58" spans="1:45" x14ac:dyDescent="0.2">
      <c r="B58" s="87">
        <f t="shared" si="7"/>
        <v>1998</v>
      </c>
      <c r="C58" s="88">
        <f>IFERROR('7) Paid (SY)'!D9/('5) Settled At Cost (SY)'!D9+'3) Nil Settled (SY)'!D9),"")</f>
        <v>10290.154444444446</v>
      </c>
      <c r="D58" s="89">
        <f>IFERROR('7) Paid (SY)'!E9/('5) Settled At Cost (SY)'!E9+'3) Nil Settled (SY)'!E9),"")</f>
        <v>13601.572530329291</v>
      </c>
      <c r="E58" s="89">
        <f>IFERROR('7) Paid (SY)'!F9/('5) Settled At Cost (SY)'!F9+'3) Nil Settled (SY)'!F9),"")</f>
        <v>17148.236851851849</v>
      </c>
      <c r="F58" s="89" t="str">
        <f>IFERROR('7) Paid (SY)'!G9/('5) Settled At Cost (SY)'!G9+'3) Nil Settled (SY)'!G9),"")</f>
        <v/>
      </c>
      <c r="G58" s="90">
        <f>IFERROR('7) Paid (SY)'!I9/('5) Settled At Cost (SY)'!I9+'3) Nil Settled (SY)'!I9),"")</f>
        <v>38092.420575916229</v>
      </c>
      <c r="J58" s="87">
        <f t="shared" si="8"/>
        <v>1998</v>
      </c>
      <c r="K58" s="88">
        <f>IFERROR('7) Paid (SY)'!D9/'5) Settled At Cost (SY)'!D9,"")</f>
        <v>10290.154444444446</v>
      </c>
      <c r="L58" s="89">
        <f>IFERROR('7) Paid (SY)'!E9/'5) Settled At Cost (SY)'!E9,"")</f>
        <v>17636.196292134831</v>
      </c>
      <c r="M58" s="89">
        <f>IFERROR('7) Paid (SY)'!F9/'5) Settled At Cost (SY)'!F9,"")</f>
        <v>22047.733095238094</v>
      </c>
      <c r="N58" s="89" t="str">
        <f>IFERROR('7) Paid (SY)'!G9/'5) Settled At Cost (SY)'!G9,"")</f>
        <v/>
      </c>
      <c r="O58" s="90">
        <f>IFERROR('7) Paid (SY)'!I9/'5) Settled At Cost (SY)'!I9,"")</f>
        <v>48504.348866666667</v>
      </c>
      <c r="R58" s="87">
        <f t="shared" si="9"/>
        <v>1998</v>
      </c>
      <c r="S58" s="105">
        <f>IFERROR('3) Nil Settled (SY)'!D9/('5) Settled At Cost (SY)'!D9+'3) Nil Settled (SY)'!D9),"")</f>
        <v>0</v>
      </c>
      <c r="T58" s="106">
        <f>IFERROR('3) Nil Settled (SY)'!E9/('5) Settled At Cost (SY)'!E9+'3) Nil Settled (SY)'!E9),"")</f>
        <v>0.22876949740034663</v>
      </c>
      <c r="U58" s="106">
        <f>IFERROR('3) Nil Settled (SY)'!F9/('5) Settled At Cost (SY)'!F9+'3) Nil Settled (SY)'!F9),"")</f>
        <v>0.22222222222222221</v>
      </c>
      <c r="V58" s="106" t="str">
        <f>IFERROR('3) Nil Settled (SY)'!G9/('5) Settled At Cost (SY)'!G9+'3) Nil Settled (SY)'!G9),"")</f>
        <v/>
      </c>
      <c r="W58" s="107">
        <f>IFERROR('3) Nil Settled (SY)'!I9/('5) Settled At Cost (SY)'!I9+'3) Nil Settled (SY)'!I9),"")</f>
        <v>0.21465968586387435</v>
      </c>
      <c r="Y58" s="112"/>
    </row>
    <row r="59" spans="1:45" x14ac:dyDescent="0.2">
      <c r="B59" s="87">
        <f t="shared" si="7"/>
        <v>1999</v>
      </c>
      <c r="C59" s="88">
        <f>IFERROR('7) Paid (SY)'!D10/('5) Settled At Cost (SY)'!D10+'3) Nil Settled (SY)'!D10),"")</f>
        <v>34120.873636363642</v>
      </c>
      <c r="D59" s="89">
        <f>IFERROR('7) Paid (SY)'!E10/('5) Settled At Cost (SY)'!E10+'3) Nil Settled (SY)'!E10),"")</f>
        <v>12316.506232392408</v>
      </c>
      <c r="E59" s="89">
        <f>IFERROR('7) Paid (SY)'!F10/('5) Settled At Cost (SY)'!F10+'3) Nil Settled (SY)'!F10),"")</f>
        <v>20993.225217391304</v>
      </c>
      <c r="F59" s="89">
        <f>IFERROR('7) Paid (SY)'!G10/('5) Settled At Cost (SY)'!G10+'3) Nil Settled (SY)'!G10),"")</f>
        <v>17868.98</v>
      </c>
      <c r="G59" s="90">
        <f>IFERROR('7) Paid (SY)'!I10/('5) Settled At Cost (SY)'!I10+'3) Nil Settled (SY)'!I10),"")</f>
        <v>33884.02811188811</v>
      </c>
      <c r="J59" s="87">
        <f t="shared" si="8"/>
        <v>1999</v>
      </c>
      <c r="K59" s="88">
        <f>IFERROR('7) Paid (SY)'!D10/'5) Settled At Cost (SY)'!D10,"")</f>
        <v>34120.873636363642</v>
      </c>
      <c r="L59" s="89">
        <f>IFERROR('7) Paid (SY)'!E10/'5) Settled At Cost (SY)'!E10,"")</f>
        <v>20672.721071732594</v>
      </c>
      <c r="M59" s="89">
        <f>IFERROR('7) Paid (SY)'!F10/'5) Settled At Cost (SY)'!F10,"")</f>
        <v>28402.59882352941</v>
      </c>
      <c r="N59" s="89">
        <f>IFERROR('7) Paid (SY)'!G10/'5) Settled At Cost (SY)'!G10,"")</f>
        <v>17868.98</v>
      </c>
      <c r="O59" s="90">
        <f>IFERROR('7) Paid (SY)'!I10/'5) Settled At Cost (SY)'!I10,"")</f>
        <v>45425.775187500003</v>
      </c>
      <c r="R59" s="87">
        <f t="shared" si="9"/>
        <v>1999</v>
      </c>
      <c r="S59" s="105">
        <f>IFERROR('3) Nil Settled (SY)'!D10/('5) Settled At Cost (SY)'!D10+'3) Nil Settled (SY)'!D10),"")</f>
        <v>0</v>
      </c>
      <c r="T59" s="106">
        <f>IFERROR('3) Nil Settled (SY)'!E10/('5) Settled At Cost (SY)'!E10+'3) Nil Settled (SY)'!E10),"")</f>
        <v>0.4042145593869732</v>
      </c>
      <c r="U59" s="106">
        <f>IFERROR('3) Nil Settled (SY)'!F10/('5) Settled At Cost (SY)'!F10+'3) Nil Settled (SY)'!F10),"")</f>
        <v>0.2608695652173913</v>
      </c>
      <c r="V59" s="106">
        <f>IFERROR('3) Nil Settled (SY)'!G10/('5) Settled At Cost (SY)'!G10+'3) Nil Settled (SY)'!G10),"")</f>
        <v>0</v>
      </c>
      <c r="W59" s="107">
        <f>IFERROR('3) Nil Settled (SY)'!I10/('5) Settled At Cost (SY)'!I10+'3) Nil Settled (SY)'!I10),"")</f>
        <v>0.25407925407925408</v>
      </c>
      <c r="Y59" s="112"/>
    </row>
    <row r="60" spans="1:45" x14ac:dyDescent="0.2">
      <c r="B60" s="87">
        <f t="shared" si="7"/>
        <v>2000</v>
      </c>
      <c r="C60" s="88">
        <f>IFERROR('7) Paid (SY)'!D11/('5) Settled At Cost (SY)'!D11+'3) Nil Settled (SY)'!D11),"")</f>
        <v>6895.2815151515133</v>
      </c>
      <c r="D60" s="89">
        <f>IFERROR('7) Paid (SY)'!E11/('5) Settled At Cost (SY)'!E11+'3) Nil Settled (SY)'!E11),"")</f>
        <v>11641.205853354832</v>
      </c>
      <c r="E60" s="89">
        <f>IFERROR('7) Paid (SY)'!F11/('5) Settled At Cost (SY)'!F11+'3) Nil Settled (SY)'!F11),"")</f>
        <v>21825.368297872341</v>
      </c>
      <c r="F60" s="89">
        <f>IFERROR('7) Paid (SY)'!G11/('5) Settled At Cost (SY)'!G11+'3) Nil Settled (SY)'!G11),"")</f>
        <v>18547.069374999999</v>
      </c>
      <c r="G60" s="90">
        <f>IFERROR('7) Paid (SY)'!I11/('5) Settled At Cost (SY)'!I11+'3) Nil Settled (SY)'!I11),"")</f>
        <v>39557.912433628306</v>
      </c>
      <c r="J60" s="87">
        <f t="shared" si="8"/>
        <v>2000</v>
      </c>
      <c r="K60" s="88">
        <f>IFERROR('7) Paid (SY)'!D11/'5) Settled At Cost (SY)'!D11,"")</f>
        <v>7584.8096666666652</v>
      </c>
      <c r="L60" s="89">
        <f>IFERROR('7) Paid (SY)'!E11/'5) Settled At Cost (SY)'!E11,"")</f>
        <v>17493.27149855483</v>
      </c>
      <c r="M60" s="89">
        <f>IFERROR('7) Paid (SY)'!F11/'5) Settled At Cost (SY)'!F11,"")</f>
        <v>30170.362058823528</v>
      </c>
      <c r="N60" s="89">
        <f>IFERROR('7) Paid (SY)'!G11/'5) Settled At Cost (SY)'!G11,"")</f>
        <v>22827.162307692306</v>
      </c>
      <c r="O60" s="90">
        <f>IFERROR('7) Paid (SY)'!I11/'5) Settled At Cost (SY)'!I11,"")</f>
        <v>52899.93023668637</v>
      </c>
      <c r="R60" s="87">
        <f t="shared" si="9"/>
        <v>2000</v>
      </c>
      <c r="S60" s="105">
        <f>IFERROR('3) Nil Settled (SY)'!D11/('5) Settled At Cost (SY)'!D11+'3) Nil Settled (SY)'!D11),"")</f>
        <v>9.0909090909090912E-2</v>
      </c>
      <c r="T60" s="106">
        <f>IFERROR('3) Nil Settled (SY)'!E11/('5) Settled At Cost (SY)'!E11+'3) Nil Settled (SY)'!E11),"")</f>
        <v>0.3345323741007194</v>
      </c>
      <c r="U60" s="106">
        <f>IFERROR('3) Nil Settled (SY)'!F11/('5) Settled At Cost (SY)'!F11+'3) Nil Settled (SY)'!F11),"")</f>
        <v>0.27659574468085107</v>
      </c>
      <c r="V60" s="106">
        <f>IFERROR('3) Nil Settled (SY)'!G11/('5) Settled At Cost (SY)'!G11+'3) Nil Settled (SY)'!G11),"")</f>
        <v>0.1875</v>
      </c>
      <c r="W60" s="107">
        <f>IFERROR('3) Nil Settled (SY)'!I11/('5) Settled At Cost (SY)'!I11+'3) Nil Settled (SY)'!I11),"")</f>
        <v>0.25221238938053098</v>
      </c>
      <c r="Y60" s="112"/>
    </row>
    <row r="61" spans="1:45" x14ac:dyDescent="0.2">
      <c r="B61" s="87">
        <f t="shared" si="7"/>
        <v>2001</v>
      </c>
      <c r="C61" s="88">
        <f>IFERROR('7) Paid (SY)'!D12/('5) Settled At Cost (SY)'!D12+'3) Nil Settled (SY)'!D12),"")</f>
        <v>14387.055945945944</v>
      </c>
      <c r="D61" s="89">
        <f>IFERROR('7) Paid (SY)'!E12/('5) Settled At Cost (SY)'!E12+'3) Nil Settled (SY)'!E12),"")</f>
        <v>9945.4516650768237</v>
      </c>
      <c r="E61" s="89">
        <f>IFERROR('7) Paid (SY)'!F12/('5) Settled At Cost (SY)'!F12+'3) Nil Settled (SY)'!F12),"")</f>
        <v>11494.837916666669</v>
      </c>
      <c r="F61" s="89">
        <f>IFERROR('7) Paid (SY)'!G12/('5) Settled At Cost (SY)'!G12+'3) Nil Settled (SY)'!G12),"")</f>
        <v>10039.145454545454</v>
      </c>
      <c r="G61" s="90">
        <f>IFERROR('7) Paid (SY)'!I12/('5) Settled At Cost (SY)'!I12+'3) Nil Settled (SY)'!I12),"")</f>
        <v>36788.493247422681</v>
      </c>
      <c r="J61" s="87">
        <f t="shared" si="8"/>
        <v>2001</v>
      </c>
      <c r="K61" s="88">
        <f>IFERROR('7) Paid (SY)'!D12/'5) Settled At Cost (SY)'!D12,"")</f>
        <v>16635.033437499998</v>
      </c>
      <c r="L61" s="89">
        <f>IFERROR('7) Paid (SY)'!E12/'5) Settled At Cost (SY)'!E12,"")</f>
        <v>21891.105899666305</v>
      </c>
      <c r="M61" s="89">
        <f>IFERROR('7) Paid (SY)'!F12/'5) Settled At Cost (SY)'!F12,"")</f>
        <v>15326.450555555559</v>
      </c>
      <c r="N61" s="89">
        <f>IFERROR('7) Paid (SY)'!G12/'5) Settled At Cost (SY)'!G12,"")</f>
        <v>20078.290909090909</v>
      </c>
      <c r="O61" s="90">
        <f>IFERROR('7) Paid (SY)'!I12/'5) Settled At Cost (SY)'!I12,"")</f>
        <v>58983.204049586777</v>
      </c>
      <c r="R61" s="87">
        <f t="shared" si="9"/>
        <v>2001</v>
      </c>
      <c r="S61" s="105">
        <f>IFERROR('3) Nil Settled (SY)'!D12/('5) Settled At Cost (SY)'!D12+'3) Nil Settled (SY)'!D12),"")</f>
        <v>0.13513513513513514</v>
      </c>
      <c r="T61" s="106">
        <f>IFERROR('3) Nil Settled (SY)'!E12/('5) Settled At Cost (SY)'!E12+'3) Nil Settled (SY)'!E12),"")</f>
        <v>0.54568527918781728</v>
      </c>
      <c r="U61" s="106">
        <f>IFERROR('3) Nil Settled (SY)'!F12/('5) Settled At Cost (SY)'!F12+'3) Nil Settled (SY)'!F12),"")</f>
        <v>0.25</v>
      </c>
      <c r="V61" s="106">
        <f>IFERROR('3) Nil Settled (SY)'!G12/('5) Settled At Cost (SY)'!G12+'3) Nil Settled (SY)'!G12),"")</f>
        <v>0.5</v>
      </c>
      <c r="W61" s="107">
        <f>IFERROR('3) Nil Settled (SY)'!I12/('5) Settled At Cost (SY)'!I12+'3) Nil Settled (SY)'!I12),"")</f>
        <v>0.37628865979381443</v>
      </c>
      <c r="Y61" s="112"/>
    </row>
    <row r="62" spans="1:45" x14ac:dyDescent="0.2">
      <c r="B62" s="87">
        <f t="shared" si="7"/>
        <v>2002</v>
      </c>
      <c r="C62" s="88">
        <f>IFERROR('7) Paid (SY)'!D13/('5) Settled At Cost (SY)'!D13+'3) Nil Settled (SY)'!D13),"")</f>
        <v>11891.497045454546</v>
      </c>
      <c r="D62" s="89">
        <f>IFERROR('7) Paid (SY)'!E13/('5) Settled At Cost (SY)'!E13+'3) Nil Settled (SY)'!E13),"")</f>
        <v>10196.98566216216</v>
      </c>
      <c r="E62" s="89">
        <f>IFERROR('7) Paid (SY)'!F13/('5) Settled At Cost (SY)'!F13+'3) Nil Settled (SY)'!F13),"")</f>
        <v>20957.674210526315</v>
      </c>
      <c r="F62" s="89">
        <f>IFERROR('7) Paid (SY)'!G13/('5) Settled At Cost (SY)'!G13+'3) Nil Settled (SY)'!G13),"")</f>
        <v>7764.1344736842102</v>
      </c>
      <c r="G62" s="90">
        <f>IFERROR('7) Paid (SY)'!I13/('5) Settled At Cost (SY)'!I13+'3) Nil Settled (SY)'!I13),"")</f>
        <v>44134.541539855069</v>
      </c>
      <c r="J62" s="87">
        <f t="shared" si="8"/>
        <v>2002</v>
      </c>
      <c r="K62" s="88">
        <f>IFERROR('7) Paid (SY)'!D13/'5) Settled At Cost (SY)'!D13,"")</f>
        <v>14534.051944444444</v>
      </c>
      <c r="L62" s="89">
        <f>IFERROR('7) Paid (SY)'!E13/'5) Settled At Cost (SY)'!E13,"")</f>
        <v>17630.30231308411</v>
      </c>
      <c r="M62" s="89">
        <f>IFERROR('7) Paid (SY)'!F13/'5) Settled At Cost (SY)'!F13,"")</f>
        <v>29495.985925925925</v>
      </c>
      <c r="N62" s="89">
        <f>IFERROR('7) Paid (SY)'!G13/'5) Settled At Cost (SY)'!G13,"")</f>
        <v>12827.700434782608</v>
      </c>
      <c r="O62" s="90">
        <f>IFERROR('7) Paid (SY)'!I13/'5) Settled At Cost (SY)'!I13,"")</f>
        <v>68241.644061624655</v>
      </c>
      <c r="R62" s="87">
        <f t="shared" si="9"/>
        <v>2002</v>
      </c>
      <c r="S62" s="105">
        <f>IFERROR('3) Nil Settled (SY)'!D13/('5) Settled At Cost (SY)'!D13+'3) Nil Settled (SY)'!D13),"")</f>
        <v>0.18181818181818182</v>
      </c>
      <c r="T62" s="106">
        <f>IFERROR('3) Nil Settled (SY)'!E13/('5) Settled At Cost (SY)'!E13+'3) Nil Settled (SY)'!E13),"")</f>
        <v>0.42162162162162165</v>
      </c>
      <c r="U62" s="106">
        <f>IFERROR('3) Nil Settled (SY)'!F13/('5) Settled At Cost (SY)'!F13+'3) Nil Settled (SY)'!F13),"")</f>
        <v>0.28947368421052633</v>
      </c>
      <c r="V62" s="106">
        <f>IFERROR('3) Nil Settled (SY)'!G13/('5) Settled At Cost (SY)'!G13+'3) Nil Settled (SY)'!G13),"")</f>
        <v>0.39473684210526316</v>
      </c>
      <c r="W62" s="107">
        <f>IFERROR('3) Nil Settled (SY)'!I13/('5) Settled At Cost (SY)'!I13+'3) Nil Settled (SY)'!I13),"")</f>
        <v>0.35326086956521741</v>
      </c>
      <c r="Y62" s="112"/>
    </row>
    <row r="63" spans="1:45" x14ac:dyDescent="0.2">
      <c r="B63" s="87">
        <f t="shared" si="7"/>
        <v>2003</v>
      </c>
      <c r="C63" s="88">
        <f>IFERROR('7) Paid (SY)'!D14/('5) Settled At Cost (SY)'!D14+'3) Nil Settled (SY)'!D14),"")</f>
        <v>10614.910000000002</v>
      </c>
      <c r="D63" s="89">
        <f>IFERROR('7) Paid (SY)'!E14/('5) Settled At Cost (SY)'!E14+'3) Nil Settled (SY)'!E14),"")</f>
        <v>12297.702612359548</v>
      </c>
      <c r="E63" s="89">
        <f>IFERROR('7) Paid (SY)'!F14/('5) Settled At Cost (SY)'!F14+'3) Nil Settled (SY)'!F14),"")</f>
        <v>20116.834999999999</v>
      </c>
      <c r="F63" s="89">
        <f>IFERROR('7) Paid (SY)'!G14/('5) Settled At Cost (SY)'!G14+'3) Nil Settled (SY)'!G14),"")</f>
        <v>8679.4318604651144</v>
      </c>
      <c r="G63" s="90">
        <f>IFERROR('7) Paid (SY)'!I14/('5) Settled At Cost (SY)'!I14+'3) Nil Settled (SY)'!I14),"")</f>
        <v>38514.889035087719</v>
      </c>
      <c r="J63" s="87">
        <f t="shared" si="8"/>
        <v>2003</v>
      </c>
      <c r="K63" s="88">
        <f>IFERROR('7) Paid (SY)'!D14/'5) Settled At Cost (SY)'!D14,"")</f>
        <v>14534.261384615385</v>
      </c>
      <c r="L63" s="89">
        <f>IFERROR('7) Paid (SY)'!E14/'5) Settled At Cost (SY)'!E14,"")</f>
        <v>20505.771100702572</v>
      </c>
      <c r="M63" s="89">
        <f>IFERROR('7) Paid (SY)'!F14/'5) Settled At Cost (SY)'!F14,"")</f>
        <v>26569.404716981131</v>
      </c>
      <c r="N63" s="89">
        <f>IFERROR('7) Paid (SY)'!G14/'5) Settled At Cost (SY)'!G14,"")</f>
        <v>15881.513617021274</v>
      </c>
      <c r="O63" s="90">
        <f>IFERROR('7) Paid (SY)'!I14/'5) Settled At Cost (SY)'!I14,"")</f>
        <v>60146.539041095893</v>
      </c>
      <c r="R63" s="87">
        <f t="shared" si="9"/>
        <v>2003</v>
      </c>
      <c r="S63" s="105">
        <f>IFERROR('3) Nil Settled (SY)'!D14/('5) Settled At Cost (SY)'!D14+'3) Nil Settled (SY)'!D14),"")</f>
        <v>0.2696629213483146</v>
      </c>
      <c r="T63" s="106">
        <f>IFERROR('3) Nil Settled (SY)'!E14/('5) Settled At Cost (SY)'!E14+'3) Nil Settled (SY)'!E14),"")</f>
        <v>0.4002808988764045</v>
      </c>
      <c r="U63" s="106">
        <f>IFERROR('3) Nil Settled (SY)'!F14/('5) Settled At Cost (SY)'!F14+'3) Nil Settled (SY)'!F14),"")</f>
        <v>0.24285714285714285</v>
      </c>
      <c r="V63" s="106">
        <f>IFERROR('3) Nil Settled (SY)'!G14/('5) Settled At Cost (SY)'!G14+'3) Nil Settled (SY)'!G14),"")</f>
        <v>0.45348837209302323</v>
      </c>
      <c r="W63" s="107">
        <f>IFERROR('3) Nil Settled (SY)'!I14/('5) Settled At Cost (SY)'!I14+'3) Nil Settled (SY)'!I14),"")</f>
        <v>0.35964912280701755</v>
      </c>
      <c r="Y63" s="112"/>
    </row>
    <row r="64" spans="1:45" x14ac:dyDescent="0.2">
      <c r="B64" s="87">
        <f t="shared" si="7"/>
        <v>2004</v>
      </c>
      <c r="C64" s="88">
        <f>IFERROR('7) Paid (SY)'!D15/('5) Settled At Cost (SY)'!D15+'3) Nil Settled (SY)'!D15),"")</f>
        <v>7518.0238655462153</v>
      </c>
      <c r="D64" s="89">
        <f>IFERROR('7) Paid (SY)'!E15/('5) Settled At Cost (SY)'!E15+'3) Nil Settled (SY)'!E15),"")</f>
        <v>9930.3116484118291</v>
      </c>
      <c r="E64" s="89">
        <f>IFERROR('7) Paid (SY)'!F15/('5) Settled At Cost (SY)'!F15+'3) Nil Settled (SY)'!F15),"")</f>
        <v>16116.951309523809</v>
      </c>
      <c r="F64" s="89">
        <f>IFERROR('7) Paid (SY)'!G15/('5) Settled At Cost (SY)'!G15+'3) Nil Settled (SY)'!G15),"")</f>
        <v>13083.767010869564</v>
      </c>
      <c r="G64" s="90">
        <f>IFERROR('7) Paid (SY)'!I15/('5) Settled At Cost (SY)'!I15+'3) Nil Settled (SY)'!I15),"")</f>
        <v>48579.278890814559</v>
      </c>
      <c r="J64" s="87">
        <f t="shared" si="8"/>
        <v>2004</v>
      </c>
      <c r="K64" s="88">
        <f>IFERROR('7) Paid (SY)'!D15/'5) Settled At Cost (SY)'!D15,"")</f>
        <v>10525.233411764701</v>
      </c>
      <c r="L64" s="89">
        <f>IFERROR('7) Paid (SY)'!E15/'5) Settled At Cost (SY)'!E15,"")</f>
        <v>15740.233567708334</v>
      </c>
      <c r="M64" s="89">
        <f>IFERROR('7) Paid (SY)'!F15/'5) Settled At Cost (SY)'!F15,"")</f>
        <v>26545.566862745098</v>
      </c>
      <c r="N64" s="89">
        <f>IFERROR('7) Paid (SY)'!G15/'5) Settled At Cost (SY)'!G15,"")</f>
        <v>17832.68985185185</v>
      </c>
      <c r="O64" s="90">
        <f>IFERROR('7) Paid (SY)'!I15/'5) Settled At Cost (SY)'!I15,"")</f>
        <v>69125.139136868063</v>
      </c>
      <c r="R64" s="87">
        <f t="shared" si="9"/>
        <v>2004</v>
      </c>
      <c r="S64" s="105">
        <f>IFERROR('3) Nil Settled (SY)'!D15/('5) Settled At Cost (SY)'!D15+'3) Nil Settled (SY)'!D15),"")</f>
        <v>0.2857142857142857</v>
      </c>
      <c r="T64" s="106">
        <f>IFERROR('3) Nil Settled (SY)'!E15/('5) Settled At Cost (SY)'!E15+'3) Nil Settled (SY)'!E15),"")</f>
        <v>0.36911281489594744</v>
      </c>
      <c r="U64" s="106">
        <f>IFERROR('3) Nil Settled (SY)'!F15/('5) Settled At Cost (SY)'!F15+'3) Nil Settled (SY)'!F15),"")</f>
        <v>0.39285714285714285</v>
      </c>
      <c r="V64" s="106">
        <f>IFERROR('3) Nil Settled (SY)'!G15/('5) Settled At Cost (SY)'!G15+'3) Nil Settled (SY)'!G15),"")</f>
        <v>0.26630434782608697</v>
      </c>
      <c r="W64" s="107">
        <f>IFERROR('3) Nil Settled (SY)'!I15/('5) Settled At Cost (SY)'!I15+'3) Nil Settled (SY)'!I15),"")</f>
        <v>0.2972270363951473</v>
      </c>
      <c r="Y64" s="112"/>
    </row>
    <row r="65" spans="2:25" x14ac:dyDescent="0.2">
      <c r="B65" s="87">
        <f t="shared" si="7"/>
        <v>2005</v>
      </c>
      <c r="C65" s="88">
        <f>IFERROR('7) Paid (SY)'!D16/('5) Settled At Cost (SY)'!D16+'3) Nil Settled (SY)'!D16),"")</f>
        <v>7819.2220833333367</v>
      </c>
      <c r="D65" s="89">
        <f>IFERROR('7) Paid (SY)'!E16/('5) Settled At Cost (SY)'!E16+'3) Nil Settled (SY)'!E16),"")</f>
        <v>11945.373011709529</v>
      </c>
      <c r="E65" s="89">
        <f>IFERROR('7) Paid (SY)'!F16/('5) Settled At Cost (SY)'!F16+'3) Nil Settled (SY)'!F16),"")</f>
        <v>24239.543026315794</v>
      </c>
      <c r="F65" s="89">
        <f>IFERROR('7) Paid (SY)'!G16/('5) Settled At Cost (SY)'!G16+'3) Nil Settled (SY)'!G16),"")</f>
        <v>11711.106795366793</v>
      </c>
      <c r="G65" s="90">
        <f>IFERROR('7) Paid (SY)'!I16/('5) Settled At Cost (SY)'!I16+'3) Nil Settled (SY)'!I16),"")</f>
        <v>45593.135611374411</v>
      </c>
      <c r="J65" s="87">
        <f t="shared" si="8"/>
        <v>2005</v>
      </c>
      <c r="K65" s="88">
        <f>IFERROR('7) Paid (SY)'!D16/'5) Settled At Cost (SY)'!D16,"")</f>
        <v>11795.855028571434</v>
      </c>
      <c r="L65" s="89">
        <f>IFERROR('7) Paid (SY)'!E16/'5) Settled At Cost (SY)'!E16,"")</f>
        <v>17864.799892671323</v>
      </c>
      <c r="M65" s="89">
        <f>IFERROR('7) Paid (SY)'!F16/'5) Settled At Cost (SY)'!F16,"")</f>
        <v>36121.671960784319</v>
      </c>
      <c r="N65" s="89">
        <f>IFERROR('7) Paid (SY)'!G16/'5) Settled At Cost (SY)'!G16,"")</f>
        <v>16220.196042780746</v>
      </c>
      <c r="O65" s="90">
        <f>IFERROR('7) Paid (SY)'!I16/'5) Settled At Cost (SY)'!I16,"")</f>
        <v>64564.775932885903</v>
      </c>
      <c r="R65" s="87">
        <f t="shared" si="9"/>
        <v>2005</v>
      </c>
      <c r="S65" s="105">
        <f>IFERROR('3) Nil Settled (SY)'!D16/('5) Settled At Cost (SY)'!D16+'3) Nil Settled (SY)'!D16),"")</f>
        <v>0.3371212121212121</v>
      </c>
      <c r="T65" s="106">
        <f>IFERROR('3) Nil Settled (SY)'!E16/('5) Settled At Cost (SY)'!E16+'3) Nil Settled (SY)'!E16),"")</f>
        <v>0.33134582623509368</v>
      </c>
      <c r="U65" s="106">
        <f>IFERROR('3) Nil Settled (SY)'!F16/('5) Settled At Cost (SY)'!F16+'3) Nil Settled (SY)'!F16),"")</f>
        <v>0.32894736842105265</v>
      </c>
      <c r="V65" s="106">
        <f>IFERROR('3) Nil Settled (SY)'!G16/('5) Settled At Cost (SY)'!G16+'3) Nil Settled (SY)'!G16),"")</f>
        <v>0.27799227799227799</v>
      </c>
      <c r="W65" s="107">
        <f>IFERROR('3) Nil Settled (SY)'!I16/('5) Settled At Cost (SY)'!I16+'3) Nil Settled (SY)'!I16),"")</f>
        <v>0.29383886255924169</v>
      </c>
      <c r="Y65" s="112"/>
    </row>
    <row r="66" spans="2:25" x14ac:dyDescent="0.2">
      <c r="B66" s="87">
        <f t="shared" si="7"/>
        <v>2006</v>
      </c>
      <c r="C66" s="88">
        <f>IFERROR('7) Paid (SY)'!D17/('5) Settled At Cost (SY)'!D17+'3) Nil Settled (SY)'!D17),"")</f>
        <v>5791.8573160173182</v>
      </c>
      <c r="D66" s="89">
        <f>IFERROR('7) Paid (SY)'!E17/('5) Settled At Cost (SY)'!E17+'3) Nil Settled (SY)'!E17),"")</f>
        <v>12455.348260416666</v>
      </c>
      <c r="E66" s="89">
        <f>IFERROR('7) Paid (SY)'!F17/('5) Settled At Cost (SY)'!F17+'3) Nil Settled (SY)'!F17),"")</f>
        <v>11735.759036679292</v>
      </c>
      <c r="F66" s="89">
        <f>IFERROR('7) Paid (SY)'!G17/('5) Settled At Cost (SY)'!G17+'3) Nil Settled (SY)'!G17),"")</f>
        <v>11537.16030821918</v>
      </c>
      <c r="G66" s="90">
        <f>IFERROR('7) Paid (SY)'!I17/('5) Settled At Cost (SY)'!I17+'3) Nil Settled (SY)'!I17),"")</f>
        <v>52720.299983249577</v>
      </c>
      <c r="J66" s="87">
        <f t="shared" si="8"/>
        <v>2006</v>
      </c>
      <c r="K66" s="88">
        <f>IFERROR('7) Paid (SY)'!D17/'5) Settled At Cost (SY)'!D17,"")</f>
        <v>9421.9650704225387</v>
      </c>
      <c r="L66" s="89">
        <f>IFERROR('7) Paid (SY)'!E17/'5) Settled At Cost (SY)'!E17,"")</f>
        <v>17953.655150150149</v>
      </c>
      <c r="M66" s="89">
        <f>IFERROR('7) Paid (SY)'!F17/'5) Settled At Cost (SY)'!F17,"")</f>
        <v>19160.422917027416</v>
      </c>
      <c r="N66" s="89">
        <f>IFERROR('7) Paid (SY)'!G17/'5) Settled At Cost (SY)'!G17,"")</f>
        <v>16353.644708737867</v>
      </c>
      <c r="O66" s="90">
        <f>IFERROR('7) Paid (SY)'!I17/'5) Settled At Cost (SY)'!I17,"")</f>
        <v>75749.745102286397</v>
      </c>
      <c r="R66" s="87">
        <f t="shared" si="9"/>
        <v>2006</v>
      </c>
      <c r="S66" s="105">
        <f>IFERROR('3) Nil Settled (SY)'!D17/('5) Settled At Cost (SY)'!D17+'3) Nil Settled (SY)'!D17),"")</f>
        <v>0.38528138528138528</v>
      </c>
      <c r="T66" s="106">
        <f>IFERROR('3) Nil Settled (SY)'!E17/('5) Settled At Cost (SY)'!E17+'3) Nil Settled (SY)'!E17),"")</f>
        <v>0.30625000000000002</v>
      </c>
      <c r="U66" s="106">
        <f>IFERROR('3) Nil Settled (SY)'!F17/('5) Settled At Cost (SY)'!F17+'3) Nil Settled (SY)'!F17),"")</f>
        <v>0.38750000000000001</v>
      </c>
      <c r="V66" s="106">
        <f>IFERROR('3) Nil Settled (SY)'!G17/('5) Settled At Cost (SY)'!G17+'3) Nil Settled (SY)'!G17),"")</f>
        <v>0.29452054794520549</v>
      </c>
      <c r="W66" s="107">
        <f>IFERROR('3) Nil Settled (SY)'!I17/('5) Settled At Cost (SY)'!I17+'3) Nil Settled (SY)'!I17),"")</f>
        <v>0.30402010050251255</v>
      </c>
      <c r="Y66" s="112"/>
    </row>
    <row r="67" spans="2:25" x14ac:dyDescent="0.2">
      <c r="B67" s="87">
        <f t="shared" si="7"/>
        <v>2007</v>
      </c>
      <c r="C67" s="88">
        <f>IFERROR('7) Paid (SY)'!D18/('5) Settled At Cost (SY)'!D18+'3) Nil Settled (SY)'!D18),"")</f>
        <v>6437.4878169014091</v>
      </c>
      <c r="D67" s="89">
        <f>IFERROR('7) Paid (SY)'!E18/('5) Settled At Cost (SY)'!E18+'3) Nil Settled (SY)'!E18),"")</f>
        <v>14128.251225677464</v>
      </c>
      <c r="E67" s="89">
        <f>IFERROR('7) Paid (SY)'!F18/('5) Settled At Cost (SY)'!F18+'3) Nil Settled (SY)'!F18),"")</f>
        <v>25368.793623684214</v>
      </c>
      <c r="F67" s="89">
        <f>IFERROR('7) Paid (SY)'!G18/('5) Settled At Cost (SY)'!G18+'3) Nil Settled (SY)'!G18),"")</f>
        <v>11052.031188507941</v>
      </c>
      <c r="G67" s="90">
        <f>IFERROR('7) Paid (SY)'!I18/('5) Settled At Cost (SY)'!I18+'3) Nil Settled (SY)'!I18),"")</f>
        <v>57725.331418160633</v>
      </c>
      <c r="J67" s="87">
        <f t="shared" si="8"/>
        <v>2007</v>
      </c>
      <c r="K67" s="88">
        <f>IFERROR('7) Paid (SY)'!D18/'5) Settled At Cost (SY)'!D18,"")</f>
        <v>11147.844756097562</v>
      </c>
      <c r="L67" s="89">
        <f>IFERROR('7) Paid (SY)'!E18/'5) Settled At Cost (SY)'!E18,"")</f>
        <v>20734.747970782239</v>
      </c>
      <c r="M67" s="89">
        <f>IFERROR('7) Paid (SY)'!F18/'5) Settled At Cost (SY)'!F18,"")</f>
        <v>38560.566308000009</v>
      </c>
      <c r="N67" s="89">
        <f>IFERROR('7) Paid (SY)'!G18/'5) Settled At Cost (SY)'!G18,"")</f>
        <v>17529.656718932532</v>
      </c>
      <c r="O67" s="90">
        <f>IFERROR('7) Paid (SY)'!I18/'5) Settled At Cost (SY)'!I18,"")</f>
        <v>78051.152340048182</v>
      </c>
      <c r="R67" s="87">
        <f t="shared" si="9"/>
        <v>2007</v>
      </c>
      <c r="S67" s="105">
        <f>IFERROR('3) Nil Settled (SY)'!D18/('5) Settled At Cost (SY)'!D18+'3) Nil Settled (SY)'!D18),"")</f>
        <v>0.42253521126760563</v>
      </c>
      <c r="T67" s="106">
        <f>IFERROR('3) Nil Settled (SY)'!E18/('5) Settled At Cost (SY)'!E18+'3) Nil Settled (SY)'!E18),"")</f>
        <v>0.3186195826645265</v>
      </c>
      <c r="U67" s="106">
        <f>IFERROR('3) Nil Settled (SY)'!F18/('5) Settled At Cost (SY)'!F18+'3) Nil Settled (SY)'!F18),"")</f>
        <v>0.34210526315789475</v>
      </c>
      <c r="V67" s="106">
        <f>IFERROR('3) Nil Settled (SY)'!G18/('5) Settled At Cost (SY)'!G18+'3) Nil Settled (SY)'!G18),"")</f>
        <v>0.36952380952380953</v>
      </c>
      <c r="W67" s="107">
        <f>IFERROR('3) Nil Settled (SY)'!I18/('5) Settled At Cost (SY)'!I18+'3) Nil Settled (SY)'!I18),"")</f>
        <v>0.26041666666666669</v>
      </c>
      <c r="Y67" s="112"/>
    </row>
    <row r="68" spans="2:25" x14ac:dyDescent="0.2">
      <c r="B68" s="87">
        <f t="shared" si="7"/>
        <v>2008</v>
      </c>
      <c r="C68" s="88">
        <f>IFERROR('7) Paid (SY)'!D19/('5) Settled At Cost (SY)'!D19+'3) Nil Settled (SY)'!D19),"")</f>
        <v>3853.3641496598643</v>
      </c>
      <c r="D68" s="89">
        <f>IFERROR('7) Paid (SY)'!E19/('5) Settled At Cost (SY)'!E19+'3) Nil Settled (SY)'!E19),"")</f>
        <v>13302.870399554491</v>
      </c>
      <c r="E68" s="89">
        <f>IFERROR('7) Paid (SY)'!F19/('5) Settled At Cost (SY)'!F19+'3) Nil Settled (SY)'!F19),"")</f>
        <v>21225.484658082496</v>
      </c>
      <c r="F68" s="89">
        <f>IFERROR('7) Paid (SY)'!G19/('5) Settled At Cost (SY)'!G19+'3) Nil Settled (SY)'!G19),"")</f>
        <v>12093.610858848922</v>
      </c>
      <c r="G68" s="90">
        <f>IFERROR('7) Paid (SY)'!I19/('5) Settled At Cost (SY)'!I19+'3) Nil Settled (SY)'!I19),"")</f>
        <v>58156.644396115225</v>
      </c>
      <c r="J68" s="87">
        <f t="shared" si="8"/>
        <v>2008</v>
      </c>
      <c r="K68" s="88">
        <f>IFERROR('7) Paid (SY)'!D19/'5) Settled At Cost (SY)'!D19,"")</f>
        <v>7080.5566250000002</v>
      </c>
      <c r="L68" s="89">
        <f>IFERROR('7) Paid (SY)'!E19/'5) Settled At Cost (SY)'!E19,"")</f>
        <v>21351.911895434547</v>
      </c>
      <c r="M68" s="89">
        <f>IFERROR('7) Paid (SY)'!F19/'5) Settled At Cost (SY)'!F19,"")</f>
        <v>34304.972501441436</v>
      </c>
      <c r="N68" s="89">
        <f>IFERROR('7) Paid (SY)'!G19/'5) Settled At Cost (SY)'!G19,"")</f>
        <v>20107.797959090909</v>
      </c>
      <c r="O68" s="90">
        <f>IFERROR('7) Paid (SY)'!I19/'5) Settled At Cost (SY)'!I19,"")</f>
        <v>76424.59896666219</v>
      </c>
      <c r="R68" s="87">
        <f t="shared" si="9"/>
        <v>2008</v>
      </c>
      <c r="S68" s="105">
        <f>IFERROR('3) Nil Settled (SY)'!D19/('5) Settled At Cost (SY)'!D19+'3) Nil Settled (SY)'!D19),"")</f>
        <v>0.45578231292517007</v>
      </c>
      <c r="T68" s="106">
        <f>IFERROR('3) Nil Settled (SY)'!E19/('5) Settled At Cost (SY)'!E19+'3) Nil Settled (SY)'!E19),"")</f>
        <v>0.37697052775873885</v>
      </c>
      <c r="U68" s="106">
        <f>IFERROR('3) Nil Settled (SY)'!F19/('5) Settled At Cost (SY)'!F19+'3) Nil Settled (SY)'!F19),"")</f>
        <v>0.38127090301003347</v>
      </c>
      <c r="V68" s="106">
        <f>IFERROR('3) Nil Settled (SY)'!G19/('5) Settled At Cost (SY)'!G19+'3) Nil Settled (SY)'!G19),"")</f>
        <v>0.3985611510791367</v>
      </c>
      <c r="W68" s="107">
        <f>IFERROR('3) Nil Settled (SY)'!I19/('5) Settled At Cost (SY)'!I19+'3) Nil Settled (SY)'!I19),"")</f>
        <v>0.23903239032390325</v>
      </c>
      <c r="Y68" s="112"/>
    </row>
    <row r="69" spans="2:25" x14ac:dyDescent="0.2">
      <c r="B69" s="87">
        <f t="shared" si="7"/>
        <v>2009</v>
      </c>
      <c r="C69" s="88">
        <f>IFERROR('7) Paid (SY)'!D20/('5) Settled At Cost (SY)'!D20+'3) Nil Settled (SY)'!D20),"")</f>
        <v>3458.0324489795917</v>
      </c>
      <c r="D69" s="89">
        <f>IFERROR('7) Paid (SY)'!E20/('5) Settled At Cost (SY)'!E20+'3) Nil Settled (SY)'!E20),"")</f>
        <v>17438.796595047432</v>
      </c>
      <c r="E69" s="89">
        <f>IFERROR('7) Paid (SY)'!F20/('5) Settled At Cost (SY)'!F20+'3) Nil Settled (SY)'!F20),"")</f>
        <v>26172.372478926038</v>
      </c>
      <c r="F69" s="89">
        <f>IFERROR('7) Paid (SY)'!G20/('5) Settled At Cost (SY)'!G20+'3) Nil Settled (SY)'!G20),"")</f>
        <v>14503.899967266274</v>
      </c>
      <c r="G69" s="90">
        <f>IFERROR('7) Paid (SY)'!I20/('5) Settled At Cost (SY)'!I20+'3) Nil Settled (SY)'!I20),"")</f>
        <v>66843.092003704092</v>
      </c>
      <c r="J69" s="87">
        <f t="shared" si="8"/>
        <v>2009</v>
      </c>
      <c r="K69" s="88">
        <f>IFERROR('7) Paid (SY)'!D20/'5) Settled At Cost (SY)'!D20,"")</f>
        <v>7060.1495833333329</v>
      </c>
      <c r="L69" s="89">
        <f>IFERROR('7) Paid (SY)'!E20/'5) Settled At Cost (SY)'!E20,"")</f>
        <v>23463.95516929356</v>
      </c>
      <c r="M69" s="89">
        <f>IFERROR('7) Paid (SY)'!F20/'5) Settled At Cost (SY)'!F20,"")</f>
        <v>38962.491156410259</v>
      </c>
      <c r="N69" s="89">
        <f>IFERROR('7) Paid (SY)'!G20/'5) Settled At Cost (SY)'!G20,"")</f>
        <v>21660.429556377923</v>
      </c>
      <c r="O69" s="90">
        <f>IFERROR('7) Paid (SY)'!I20/'5) Settled At Cost (SY)'!I20,"")</f>
        <v>86360.319480028105</v>
      </c>
      <c r="R69" s="87">
        <f t="shared" si="9"/>
        <v>2009</v>
      </c>
      <c r="S69" s="105">
        <f>IFERROR('3) Nil Settled (SY)'!D20/('5) Settled At Cost (SY)'!D20+'3) Nil Settled (SY)'!D20),"")</f>
        <v>0.51020408163265307</v>
      </c>
      <c r="T69" s="106">
        <f>IFERROR('3) Nil Settled (SY)'!E20/('5) Settled At Cost (SY)'!E20+'3) Nil Settled (SY)'!E20),"")</f>
        <v>0.25678358702845799</v>
      </c>
      <c r="U69" s="106">
        <f>IFERROR('3) Nil Settled (SY)'!F20/('5) Settled At Cost (SY)'!F20+'3) Nil Settled (SY)'!F20),"")</f>
        <v>0.32826747720364741</v>
      </c>
      <c r="V69" s="106">
        <f>IFERROR('3) Nil Settled (SY)'!G20/('5) Settled At Cost (SY)'!G20+'3) Nil Settled (SY)'!G20),"")</f>
        <v>0.33039647577092512</v>
      </c>
      <c r="W69" s="107">
        <f>IFERROR('3) Nil Settled (SY)'!I20/('5) Settled At Cost (SY)'!I20+'3) Nil Settled (SY)'!I20),"")</f>
        <v>0.22599762939549586</v>
      </c>
      <c r="Y69" s="112"/>
    </row>
    <row r="70" spans="2:25" x14ac:dyDescent="0.2">
      <c r="B70" s="87">
        <f t="shared" si="7"/>
        <v>2010</v>
      </c>
      <c r="C70" s="88">
        <f>IFERROR('7) Paid (SY)'!D21/('5) Settled At Cost (SY)'!D21+'3) Nil Settled (SY)'!D21),"")</f>
        <v>908.43642201834882</v>
      </c>
      <c r="D70" s="89">
        <f>IFERROR('7) Paid (SY)'!E21/('5) Settled At Cost (SY)'!E21+'3) Nil Settled (SY)'!E21),"")</f>
        <v>15008.808902575647</v>
      </c>
      <c r="E70" s="89">
        <f>IFERROR('7) Paid (SY)'!F21/('5) Settled At Cost (SY)'!F21+'3) Nil Settled (SY)'!F21),"")</f>
        <v>22349.614223083623</v>
      </c>
      <c r="F70" s="89">
        <f>IFERROR('7) Paid (SY)'!G21/('5) Settled At Cost (SY)'!G21+'3) Nil Settled (SY)'!G21),"")</f>
        <v>12787.426230756442</v>
      </c>
      <c r="G70" s="90">
        <f>IFERROR('7) Paid (SY)'!I21/('5) Settled At Cost (SY)'!I21+'3) Nil Settled (SY)'!I21),"")</f>
        <v>67058.205544297089</v>
      </c>
      <c r="J70" s="87">
        <f t="shared" si="8"/>
        <v>2010</v>
      </c>
      <c r="K70" s="88">
        <f>IFERROR('7) Paid (SY)'!D21/'5) Settled At Cost (SY)'!D21,"")</f>
        <v>4950.9785000000011</v>
      </c>
      <c r="L70" s="89">
        <f>IFERROR('7) Paid (SY)'!E21/'5) Settled At Cost (SY)'!E21,"")</f>
        <v>24578.307453480757</v>
      </c>
      <c r="M70" s="89">
        <f>IFERROR('7) Paid (SY)'!F21/'5) Settled At Cost (SY)'!F21,"")</f>
        <v>34301.279583021387</v>
      </c>
      <c r="N70" s="89">
        <f>IFERROR('7) Paid (SY)'!G21/'5) Settled At Cost (SY)'!G21,"")</f>
        <v>21960.419351320488</v>
      </c>
      <c r="O70" s="90">
        <f>IFERROR('7) Paid (SY)'!I21/'5) Settled At Cost (SY)'!I21,"")</f>
        <v>87806.984412480873</v>
      </c>
      <c r="R70" s="87">
        <f t="shared" si="9"/>
        <v>2010</v>
      </c>
      <c r="S70" s="105">
        <f>IFERROR('3) Nil Settled (SY)'!D21/('5) Settled At Cost (SY)'!D21+'3) Nil Settled (SY)'!D21),"")</f>
        <v>0.8165137614678899</v>
      </c>
      <c r="T70" s="106">
        <f>IFERROR('3) Nil Settled (SY)'!E21/('5) Settled At Cost (SY)'!E21+'3) Nil Settled (SY)'!E21),"")</f>
        <v>0.38934733683420858</v>
      </c>
      <c r="U70" s="106">
        <f>IFERROR('3) Nil Settled (SY)'!F21/('5) Settled At Cost (SY)'!F21+'3) Nil Settled (SY)'!F21),"")</f>
        <v>0.34843205574912894</v>
      </c>
      <c r="V70" s="106">
        <f>IFERROR('3) Nil Settled (SY)'!G21/('5) Settled At Cost (SY)'!G21+'3) Nil Settled (SY)'!G21),"")</f>
        <v>0.4177057356608479</v>
      </c>
      <c r="W70" s="107">
        <f>IFERROR('3) Nil Settled (SY)'!I21/('5) Settled At Cost (SY)'!I21+'3) Nil Settled (SY)'!I21),"")</f>
        <v>0.23629986847873741</v>
      </c>
      <c r="Y70" s="112"/>
    </row>
    <row r="71" spans="2:25" x14ac:dyDescent="0.2">
      <c r="B71" s="87">
        <f t="shared" si="7"/>
        <v>2011</v>
      </c>
      <c r="C71" s="88">
        <f>IFERROR('7) Paid (SY)'!D22/('5) Settled At Cost (SY)'!D22+'3) Nil Settled (SY)'!D22),"")</f>
        <v>2198.1308547619046</v>
      </c>
      <c r="D71" s="89">
        <f>IFERROR('7) Paid (SY)'!E22/('5) Settled At Cost (SY)'!E22+'3) Nil Settled (SY)'!E22),"")</f>
        <v>15921.841837224036</v>
      </c>
      <c r="E71" s="89">
        <f>IFERROR('7) Paid (SY)'!F22/('5) Settled At Cost (SY)'!F22+'3) Nil Settled (SY)'!F22),"")</f>
        <v>28566.422360237459</v>
      </c>
      <c r="F71" s="89">
        <f>IFERROR('7) Paid (SY)'!G22/('5) Settled At Cost (SY)'!G22+'3) Nil Settled (SY)'!G22),"")</f>
        <v>18304.998236299187</v>
      </c>
      <c r="G71" s="90">
        <f>IFERROR('7) Paid (SY)'!I22/('5) Settled At Cost (SY)'!I22+'3) Nil Settled (SY)'!I22),"")</f>
        <v>64046.790477095274</v>
      </c>
      <c r="J71" s="87">
        <f t="shared" si="8"/>
        <v>2011</v>
      </c>
      <c r="K71" s="88">
        <f>IFERROR('7) Paid (SY)'!D22/'5) Settled At Cost (SY)'!D22,"")</f>
        <v>5668.8637833333323</v>
      </c>
      <c r="L71" s="89">
        <f>IFERROR('7) Paid (SY)'!E22/'5) Settled At Cost (SY)'!E22,"")</f>
        <v>25723.13417031043</v>
      </c>
      <c r="M71" s="89">
        <f>IFERROR('7) Paid (SY)'!F22/'5) Settled At Cost (SY)'!F22,"")</f>
        <v>43731.31324283265</v>
      </c>
      <c r="N71" s="89">
        <f>IFERROR('7) Paid (SY)'!G22/'5) Settled At Cost (SY)'!G22,"")</f>
        <v>28573.655783491417</v>
      </c>
      <c r="O71" s="90">
        <f>IFERROR('7) Paid (SY)'!I22/'5) Settled At Cost (SY)'!I22,"")</f>
        <v>85186.417399273778</v>
      </c>
      <c r="R71" s="87">
        <f t="shared" si="9"/>
        <v>2011</v>
      </c>
      <c r="S71" s="105">
        <f>IFERROR('3) Nil Settled (SY)'!D22/('5) Settled At Cost (SY)'!D22+'3) Nil Settled (SY)'!D22),"")</f>
        <v>0.61224489795918369</v>
      </c>
      <c r="T71" s="106">
        <f>IFERROR('3) Nil Settled (SY)'!E22/('5) Settled At Cost (SY)'!E22+'3) Nil Settled (SY)'!E22),"")</f>
        <v>0.38103025347506131</v>
      </c>
      <c r="U71" s="106">
        <f>IFERROR('3) Nil Settled (SY)'!F22/('5) Settled At Cost (SY)'!F22+'3) Nil Settled (SY)'!F22),"")</f>
        <v>0.34677419354838712</v>
      </c>
      <c r="V71" s="106">
        <f>IFERROR('3) Nil Settled (SY)'!G22/('5) Settled At Cost (SY)'!G22+'3) Nil Settled (SY)'!G22),"")</f>
        <v>0.359375</v>
      </c>
      <c r="W71" s="107">
        <f>IFERROR('3) Nil Settled (SY)'!I22/('5) Settled At Cost (SY)'!I22+'3) Nil Settled (SY)'!I22),"")</f>
        <v>0.24815724815724816</v>
      </c>
      <c r="Y71" s="112"/>
    </row>
    <row r="72" spans="2:25" x14ac:dyDescent="0.2">
      <c r="B72" s="87">
        <f t="shared" si="7"/>
        <v>2012</v>
      </c>
      <c r="C72" s="88">
        <f>IFERROR('7) Paid (SY)'!D23/('5) Settled At Cost (SY)'!D23+'3) Nil Settled (SY)'!D23),"")</f>
        <v>2631.6273052547772</v>
      </c>
      <c r="D72" s="89">
        <f>IFERROR('7) Paid (SY)'!E23/('5) Settled At Cost (SY)'!E23+'3) Nil Settled (SY)'!E23),"")</f>
        <v>16980.229739308841</v>
      </c>
      <c r="E72" s="89">
        <f>IFERROR('7) Paid (SY)'!F23/('5) Settled At Cost (SY)'!F23+'3) Nil Settled (SY)'!F23),"")</f>
        <v>27390.422879506543</v>
      </c>
      <c r="F72" s="89">
        <f>IFERROR('7) Paid (SY)'!G23/('5) Settled At Cost (SY)'!G23+'3) Nil Settled (SY)'!G23),"")</f>
        <v>15177.904535146807</v>
      </c>
      <c r="G72" s="90">
        <f>IFERROR('7) Paid (SY)'!I23/('5) Settled At Cost (SY)'!I23+'3) Nil Settled (SY)'!I23),"")</f>
        <v>72643.458233661615</v>
      </c>
      <c r="J72" s="87">
        <f t="shared" si="8"/>
        <v>2012</v>
      </c>
      <c r="K72" s="88">
        <f>IFERROR('7) Paid (SY)'!D23/'5) Settled At Cost (SY)'!D23,"")</f>
        <v>5902.3640989285723</v>
      </c>
      <c r="L72" s="89">
        <f>IFERROR('7) Paid (SY)'!E23/'5) Settled At Cost (SY)'!E23,"")</f>
        <v>25808.205406086865</v>
      </c>
      <c r="M72" s="89">
        <f>IFERROR('7) Paid (SY)'!F23/'5) Settled At Cost (SY)'!F23,"")</f>
        <v>46021.471944754652</v>
      </c>
      <c r="N72" s="89">
        <f>IFERROR('7) Paid (SY)'!G23/'5) Settled At Cost (SY)'!G23,"")</f>
        <v>25398.863369508672</v>
      </c>
      <c r="O72" s="90">
        <f>IFERROR('7) Paid (SY)'!I23/'5) Settled At Cost (SY)'!I23,"")</f>
        <v>92781.194841251403</v>
      </c>
      <c r="R72" s="87">
        <f t="shared" si="9"/>
        <v>2012</v>
      </c>
      <c r="S72" s="105">
        <f>IFERROR('3) Nil Settled (SY)'!D23/('5) Settled At Cost (SY)'!D23+'3) Nil Settled (SY)'!D23),"")</f>
        <v>0.55414012738853502</v>
      </c>
      <c r="T72" s="106">
        <f>IFERROR('3) Nil Settled (SY)'!E23/('5) Settled At Cost (SY)'!E23+'3) Nil Settled (SY)'!E23),"")</f>
        <v>0.3420608108108108</v>
      </c>
      <c r="U72" s="106">
        <f>IFERROR('3) Nil Settled (SY)'!F23/('5) Settled At Cost (SY)'!F23+'3) Nil Settled (SY)'!F23),"")</f>
        <v>0.40483383685800606</v>
      </c>
      <c r="V72" s="106">
        <f>IFERROR('3) Nil Settled (SY)'!G23/('5) Settled At Cost (SY)'!G23+'3) Nil Settled (SY)'!G23),"")</f>
        <v>0.40241796200345425</v>
      </c>
      <c r="W72" s="107">
        <f>IFERROR('3) Nil Settled (SY)'!I23/('5) Settled At Cost (SY)'!I23+'3) Nil Settled (SY)'!I23),"")</f>
        <v>0.21704545454545454</v>
      </c>
      <c r="Y72" s="112"/>
    </row>
    <row r="73" spans="2:25" x14ac:dyDescent="0.2">
      <c r="B73" s="87">
        <f>B72+1</f>
        <v>2013</v>
      </c>
      <c r="C73" s="88">
        <f>IFERROR('7) Paid (SY)'!D24/('5) Settled At Cost (SY)'!D24+'3) Nil Settled (SY)'!D24),"")</f>
        <v>3682.8128959554829</v>
      </c>
      <c r="D73" s="89">
        <f>IFERROR('7) Paid (SY)'!E24/('5) Settled At Cost (SY)'!E24+'3) Nil Settled (SY)'!E24),"")</f>
        <v>15616.196143830201</v>
      </c>
      <c r="E73" s="89">
        <f>IFERROR('7) Paid (SY)'!F24/('5) Settled At Cost (SY)'!F24+'3) Nil Settled (SY)'!F24),"")</f>
        <v>24207.639980317846</v>
      </c>
      <c r="F73" s="89">
        <f>IFERROR('7) Paid (SY)'!G24/('5) Settled At Cost (SY)'!G24+'3) Nil Settled (SY)'!G24),"")</f>
        <v>17333.847446079195</v>
      </c>
      <c r="G73" s="90">
        <f>IFERROR('7) Paid (SY)'!I24/('5) Settled At Cost (SY)'!I24+'3) Nil Settled (SY)'!I24),"")</f>
        <v>69465.086431501622</v>
      </c>
      <c r="J73" s="87">
        <f>J72+1</f>
        <v>2013</v>
      </c>
      <c r="K73" s="88">
        <f>IFERROR('7) Paid (SY)'!D24/'5) Settled At Cost (SY)'!D24,"")</f>
        <v>5435.6901877804485</v>
      </c>
      <c r="L73" s="89">
        <f>IFERROR('7) Paid (SY)'!E24/'5) Settled At Cost (SY)'!E24,"")</f>
        <v>23829.632640243624</v>
      </c>
      <c r="M73" s="89">
        <f>IFERROR('7) Paid (SY)'!F24/'5) Settled At Cost (SY)'!F24,"")</f>
        <v>42311.644239102563</v>
      </c>
      <c r="N73" s="89">
        <f>IFERROR('7) Paid (SY)'!G24/'5) Settled At Cost (SY)'!G24,"")</f>
        <v>25960.459895988377</v>
      </c>
      <c r="O73" s="90">
        <f>IFERROR('7) Paid (SY)'!I24/'5) Settled At Cost (SY)'!I24,"")</f>
        <v>92107.413780183677</v>
      </c>
      <c r="R73" s="87">
        <f>R72+1</f>
        <v>2013</v>
      </c>
      <c r="S73" s="105">
        <f>IFERROR('3) Nil Settled (SY)'!D24/('5) Settled At Cost (SY)'!D24+'3) Nil Settled (SY)'!D24),"")</f>
        <v>0.32247557003257327</v>
      </c>
      <c r="T73" s="106">
        <f>IFERROR('3) Nil Settled (SY)'!E24/('5) Settled At Cost (SY)'!E24+'3) Nil Settled (SY)'!E24),"")</f>
        <v>0.34467323187108329</v>
      </c>
      <c r="U73" s="106">
        <f>IFERROR('3) Nil Settled (SY)'!F24/('5) Settled At Cost (SY)'!F24+'3) Nil Settled (SY)'!F24),"")</f>
        <v>0.42787286063569679</v>
      </c>
      <c r="V73" s="106">
        <f>IFERROR('3) Nil Settled (SY)'!G24/('5) Settled At Cost (SY)'!G24+'3) Nil Settled (SY)'!G24),"")</f>
        <v>0.33229813664596275</v>
      </c>
      <c r="W73" s="107">
        <f>IFERROR('3) Nil Settled (SY)'!I24/('5) Settled At Cost (SY)'!I24+'3) Nil Settled (SY)'!I24),"")</f>
        <v>0.24582524271844661</v>
      </c>
      <c r="Y73" s="112"/>
    </row>
    <row r="74" spans="2:25" x14ac:dyDescent="0.2">
      <c r="B74" s="94">
        <f>B73+1</f>
        <v>2014</v>
      </c>
      <c r="C74" s="95">
        <f>IFERROR('7) Paid (SY)'!D25/('5) Settled At Cost (SY)'!D25+'3) Nil Settled (SY)'!D25),"")</f>
        <v>4204.6943417955326</v>
      </c>
      <c r="D74" s="96">
        <f>IFERROR('7) Paid (SY)'!E25/('5) Settled At Cost (SY)'!E25+'3) Nil Settled (SY)'!E25),"")</f>
        <v>17745.351799747696</v>
      </c>
      <c r="E74" s="96">
        <f>IFERROR('7) Paid (SY)'!F25/('5) Settled At Cost (SY)'!F25+'3) Nil Settled (SY)'!F25),"")</f>
        <v>27302.000364555854</v>
      </c>
      <c r="F74" s="96">
        <f>IFERROR('7) Paid (SY)'!G25/('5) Settled At Cost (SY)'!G25+'3) Nil Settled (SY)'!G25),"")</f>
        <v>19268.651263236872</v>
      </c>
      <c r="G74" s="97">
        <f>IFERROR('7) Paid (SY)'!I25/('5) Settled At Cost (SY)'!I25+'3) Nil Settled (SY)'!I25),"")</f>
        <v>74912.498478806941</v>
      </c>
      <c r="J74" s="94">
        <f>J73+1</f>
        <v>2014</v>
      </c>
      <c r="K74" s="95">
        <f>IFERROR('7) Paid (SY)'!D25/'5) Settled At Cost (SY)'!D25,"")</f>
        <v>5438.071348722222</v>
      </c>
      <c r="L74" s="96">
        <f>IFERROR('7) Paid (SY)'!E25/'5) Settled At Cost (SY)'!E25,"")</f>
        <v>29007.321792018432</v>
      </c>
      <c r="M74" s="96">
        <f>IFERROR('7) Paid (SY)'!F25/'5) Settled At Cost (SY)'!F25,"")</f>
        <v>46194.009545386907</v>
      </c>
      <c r="N74" s="96">
        <f>IFERROR('7) Paid (SY)'!G25/'5) Settled At Cost (SY)'!G25,"")</f>
        <v>28333.572306698192</v>
      </c>
      <c r="O74" s="97">
        <f>IFERROR('7) Paid (SY)'!I25/'5) Settled At Cost (SY)'!I25,"")</f>
        <v>97140.942611813138</v>
      </c>
      <c r="R74" s="94">
        <f>R73+1</f>
        <v>2014</v>
      </c>
      <c r="S74" s="109">
        <f>IFERROR('3) Nil Settled (SY)'!D25/('5) Settled At Cost (SY)'!D25+'3) Nil Settled (SY)'!D25),"")</f>
        <v>0.22680412371134021</v>
      </c>
      <c r="T74" s="110">
        <f>IFERROR('3) Nil Settled (SY)'!E25/('5) Settled At Cost (SY)'!E25+'3) Nil Settled (SY)'!E25),"")</f>
        <v>0.38824577025823687</v>
      </c>
      <c r="U74" s="110">
        <f>IFERROR('3) Nil Settled (SY)'!F25/('5) Settled At Cost (SY)'!F25+'3) Nil Settled (SY)'!F25),"")</f>
        <v>0.40897097625329815</v>
      </c>
      <c r="V74" s="110">
        <f>IFERROR('3) Nil Settled (SY)'!G25/('5) Settled At Cost (SY)'!G25+'3) Nil Settled (SY)'!G25),"")</f>
        <v>0.319935691318328</v>
      </c>
      <c r="W74" s="111">
        <f>IFERROR('3) Nil Settled (SY)'!I25/('5) Settled At Cost (SY)'!I25+'3) Nil Settled (SY)'!I25),"")</f>
        <v>0.22882672882672883</v>
      </c>
      <c r="Y74" s="112"/>
    </row>
    <row r="75" spans="2:25" x14ac:dyDescent="0.2"/>
    <row r="76" spans="2:25" x14ac:dyDescent="0.2">
      <c r="B76" s="113" t="s">
        <v>70</v>
      </c>
      <c r="R76" s="102" t="s">
        <v>43</v>
      </c>
      <c r="S76" s="114">
        <f>AVERAGE(S70:S74)</f>
        <v>0.50643569611190453</v>
      </c>
      <c r="T76" s="114">
        <f>AVERAGE(T70:T74)</f>
        <v>0.36907148064988016</v>
      </c>
      <c r="U76" s="114">
        <f>AVERAGE(U70:U74)</f>
        <v>0.38737678460890346</v>
      </c>
      <c r="V76" s="114">
        <f>AVERAGE(V70:V74)</f>
        <v>0.36634650512571854</v>
      </c>
      <c r="W76" s="114">
        <f>AVERAGE(W70:W74)</f>
        <v>0.23523090854532311</v>
      </c>
    </row>
    <row r="77" spans="2:25" x14ac:dyDescent="0.2">
      <c r="R77" s="102" t="s">
        <v>44</v>
      </c>
      <c r="S77" s="104">
        <f>SUM('3) Nil Settled (SY)'!D21:D25)/SUM('3) Nil Settled (SY)'!D21:D25,'5) Settled At Cost (SY)'!D21:D25)</f>
        <v>0.38910891089108912</v>
      </c>
      <c r="T77" s="104">
        <f>SUM('3) Nil Settled (SY)'!E21:E25)/SUM('3) Nil Settled (SY)'!E21:E25,'5) Settled At Cost (SY)'!E21:E25)</f>
        <v>0.36973244147157192</v>
      </c>
      <c r="U77" s="104">
        <f>SUM('3) Nil Settled (SY)'!F21:F25)/SUM('3) Nil Settled (SY)'!F21:F25,'5) Settled At Cost (SY)'!F21:F25)</f>
        <v>0.38976377952755903</v>
      </c>
      <c r="V77" s="104">
        <f>SUM('3) Nil Settled (SY)'!G21:G25)/SUM('3) Nil Settled (SY)'!G21:G25,'5) Settled At Cost (SY)'!G21:G25)</f>
        <v>0.36860068259385664</v>
      </c>
      <c r="W77" s="104">
        <f>SUM('3) Nil Settled (SY)'!I21:I25)/SUM('3) Nil Settled (SY)'!I21:I25,'5) Settled At Cost (SY)'!I21:I25)</f>
        <v>0.23497442455242967</v>
      </c>
      <c r="X77" s="104"/>
    </row>
    <row r="78" spans="2:25" x14ac:dyDescent="0.2"/>
    <row r="79" spans="2:25" x14ac:dyDescent="0.2"/>
  </sheetData>
  <mergeCells count="10">
    <mergeCell ref="Z28:AE28"/>
    <mergeCell ref="AH28:AM28"/>
    <mergeCell ref="B2:G2"/>
    <mergeCell ref="B28:G28"/>
    <mergeCell ref="J53:O53"/>
    <mergeCell ref="J2:O2"/>
    <mergeCell ref="R53:W53"/>
    <mergeCell ref="B53:G53"/>
    <mergeCell ref="J28:O28"/>
    <mergeCell ref="R28:W2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FF00"/>
    <pageSetUpPr fitToPage="1"/>
  </sheetPr>
  <dimension ref="A1:AY39"/>
  <sheetViews>
    <sheetView showGridLines="0" showRowColHeaders="0" zoomScale="70" zoomScaleNormal="70" workbookViewId="0">
      <selection activeCell="B31" sqref="B31"/>
    </sheetView>
  </sheetViews>
  <sheetFormatPr defaultColWidth="0" defaultRowHeight="12.75" zeroHeight="1" x14ac:dyDescent="0.2"/>
  <cols>
    <col min="1" max="1" width="3.7109375" style="25" customWidth="1"/>
    <col min="2" max="9" width="16.7109375" style="25" customWidth="1"/>
    <col min="10" max="10" width="16.7109375" style="18" customWidth="1"/>
    <col min="11" max="11" width="16.7109375" style="25" customWidth="1"/>
    <col min="12" max="12" width="16.7109375" style="18" customWidth="1"/>
    <col min="13" max="13" width="5.85546875" style="25" customWidth="1"/>
    <col min="14" max="14" width="13.28515625" style="25" bestFit="1" customWidth="1"/>
    <col min="15" max="15" width="13.28515625" style="25" customWidth="1"/>
    <col min="16" max="16" width="9.140625" style="25" customWidth="1"/>
    <col min="17" max="17" width="13.140625" style="25" bestFit="1" customWidth="1"/>
    <col min="18" max="18" width="15.28515625" style="25" bestFit="1" customWidth="1"/>
    <col min="19" max="19" width="11" style="25" bestFit="1" customWidth="1"/>
    <col min="20" max="20" width="12.42578125" style="25" bestFit="1" customWidth="1"/>
    <col min="21" max="21" width="10.5703125" style="25" bestFit="1" customWidth="1"/>
    <col min="22" max="22" width="14.140625" style="25" customWidth="1"/>
    <col min="23" max="23" width="3.28515625" style="25" customWidth="1"/>
    <col min="24" max="24" width="15.28515625" style="25" bestFit="1" customWidth="1"/>
    <col min="25" max="25" width="11" style="25" bestFit="1" customWidth="1"/>
    <col min="26" max="26" width="12.42578125" style="25" bestFit="1" customWidth="1"/>
    <col min="27" max="27" width="10.5703125" style="25" bestFit="1" customWidth="1"/>
    <col min="28" max="28" width="14.140625" style="25" customWidth="1"/>
    <col min="29" max="29" width="4.140625" style="25" customWidth="1"/>
    <col min="30" max="30" width="15.28515625" style="25" bestFit="1" customWidth="1"/>
    <col min="31" max="31" width="11" style="25" bestFit="1" customWidth="1"/>
    <col min="32" max="32" width="12.42578125" style="25" bestFit="1" customWidth="1"/>
    <col min="33" max="33" width="10.5703125" style="25" bestFit="1" customWidth="1"/>
    <col min="34" max="34" width="14.140625" style="25" customWidth="1"/>
    <col min="35" max="35" width="3.7109375" style="25" customWidth="1"/>
    <col min="36" max="49" width="9.140625" style="25" hidden="1" customWidth="1"/>
    <col min="50" max="51" width="0" style="25" hidden="1" customWidth="1"/>
    <col min="52" max="16384" width="9.140625" style="25" hidden="1"/>
  </cols>
  <sheetData>
    <row r="1" spans="1:34" x14ac:dyDescent="0.2">
      <c r="B1" s="26"/>
      <c r="R1" s="63"/>
    </row>
    <row r="2" spans="1:34" x14ac:dyDescent="0.2">
      <c r="R2" s="63"/>
      <c r="AD2" s="64" t="s">
        <v>51</v>
      </c>
      <c r="AE2" s="17">
        <v>0.8</v>
      </c>
    </row>
    <row r="3" spans="1:34" ht="12.75" customHeight="1" x14ac:dyDescent="0.2">
      <c r="R3" s="63"/>
    </row>
    <row r="4" spans="1:34" ht="12.75" customHeight="1" x14ac:dyDescent="0.2">
      <c r="B4" s="124" t="s">
        <v>10</v>
      </c>
      <c r="C4" s="125"/>
      <c r="D4" s="125"/>
      <c r="E4" s="125"/>
      <c r="F4" s="125"/>
      <c r="G4" s="125"/>
      <c r="H4" s="125"/>
      <c r="I4" s="125"/>
      <c r="J4" s="125"/>
      <c r="K4" s="125"/>
      <c r="L4" s="126"/>
      <c r="R4" s="127" t="s">
        <v>35</v>
      </c>
      <c r="S4" s="128"/>
      <c r="T4" s="128"/>
      <c r="U4" s="128"/>
      <c r="V4" s="129"/>
      <c r="X4" s="127" t="s">
        <v>36</v>
      </c>
      <c r="Y4" s="128"/>
      <c r="Z4" s="128"/>
      <c r="AA4" s="128"/>
      <c r="AB4" s="129"/>
      <c r="AD4" s="127" t="s">
        <v>37</v>
      </c>
      <c r="AE4" s="128"/>
      <c r="AF4" s="128"/>
      <c r="AG4" s="128"/>
      <c r="AH4" s="129"/>
    </row>
    <row r="5" spans="1:34" ht="43.35" customHeight="1" x14ac:dyDescent="0.2">
      <c r="A5" s="18"/>
      <c r="B5" s="1" t="s">
        <v>0</v>
      </c>
      <c r="C5" s="1" t="s">
        <v>1</v>
      </c>
      <c r="D5" s="2" t="s">
        <v>32</v>
      </c>
      <c r="E5" s="2" t="s">
        <v>2</v>
      </c>
      <c r="F5" s="2" t="s">
        <v>3</v>
      </c>
      <c r="G5" s="2" t="s">
        <v>7</v>
      </c>
      <c r="H5" s="6" t="s">
        <v>5</v>
      </c>
      <c r="I5" s="7" t="s">
        <v>4</v>
      </c>
      <c r="J5" s="5" t="s">
        <v>8</v>
      </c>
      <c r="K5" s="3" t="s">
        <v>9</v>
      </c>
      <c r="L5" s="4" t="s">
        <v>6</v>
      </c>
      <c r="N5" s="9" t="s">
        <v>33</v>
      </c>
      <c r="O5" s="8" t="s">
        <v>34</v>
      </c>
      <c r="Q5" s="15" t="s">
        <v>46</v>
      </c>
      <c r="R5" s="10" t="s">
        <v>32</v>
      </c>
      <c r="S5" s="2" t="s">
        <v>2</v>
      </c>
      <c r="T5" s="2" t="s">
        <v>3</v>
      </c>
      <c r="U5" s="2" t="s">
        <v>7</v>
      </c>
      <c r="V5" s="16" t="s">
        <v>4</v>
      </c>
      <c r="X5" s="10" t="s">
        <v>32</v>
      </c>
      <c r="Y5" s="2" t="s">
        <v>2</v>
      </c>
      <c r="Z5" s="2" t="s">
        <v>3</v>
      </c>
      <c r="AA5" s="2" t="s">
        <v>7</v>
      </c>
      <c r="AB5" s="16" t="s">
        <v>4</v>
      </c>
      <c r="AD5" s="10" t="s">
        <v>32</v>
      </c>
      <c r="AE5" s="2" t="s">
        <v>2</v>
      </c>
      <c r="AF5" s="2" t="s">
        <v>3</v>
      </c>
      <c r="AG5" s="2" t="s">
        <v>7</v>
      </c>
      <c r="AH5" s="16" t="s">
        <v>4</v>
      </c>
    </row>
    <row r="6" spans="1:34" ht="12.75" customHeight="1" x14ac:dyDescent="0.2">
      <c r="A6" s="18"/>
      <c r="B6" s="27">
        <v>1995</v>
      </c>
      <c r="C6" s="44">
        <v>247</v>
      </c>
      <c r="D6" s="45">
        <v>19</v>
      </c>
      <c r="E6" s="45">
        <v>556</v>
      </c>
      <c r="F6" s="45">
        <v>43</v>
      </c>
      <c r="G6" s="45">
        <v>2</v>
      </c>
      <c r="H6" s="44">
        <v>620</v>
      </c>
      <c r="I6" s="45">
        <v>312</v>
      </c>
      <c r="J6" s="46">
        <v>932</v>
      </c>
      <c r="K6" s="47">
        <v>1006</v>
      </c>
      <c r="L6" s="48">
        <v>1938</v>
      </c>
      <c r="N6" s="36">
        <v>4</v>
      </c>
      <c r="O6" s="37">
        <v>9</v>
      </c>
      <c r="Q6" s="65">
        <f t="shared" ref="Q6:Q25" si="0">K6/L6</f>
        <v>0.51909184726522184</v>
      </c>
      <c r="R6" s="66">
        <f t="shared" ref="R6:R25" si="1">D6/($L6-$K6)</f>
        <v>2.03862660944206E-2</v>
      </c>
      <c r="S6" s="67">
        <f t="shared" ref="S6:S25" si="2">E6/($L6-$K6)</f>
        <v>0.59656652360515017</v>
      </c>
      <c r="T6" s="67">
        <f t="shared" ref="T6:T25" si="3">F6/($L6-$K6)</f>
        <v>4.6137339055793994E-2</v>
      </c>
      <c r="U6" s="67">
        <f t="shared" ref="U6:U25" si="4">G6/($L6-$K6)</f>
        <v>2.1459227467811159E-3</v>
      </c>
      <c r="V6" s="68">
        <f t="shared" ref="V6:V25" si="5">I6/($L6-$K6)</f>
        <v>0.33476394849785407</v>
      </c>
      <c r="X6" s="69">
        <f t="shared" ref="X6:X25" si="6">D6+$K6*R6</f>
        <v>39.508583690987123</v>
      </c>
      <c r="Y6" s="70">
        <f t="shared" ref="Y6:Y25" si="7">E6+$K6*S6</f>
        <v>1156.145922746781</v>
      </c>
      <c r="Z6" s="70">
        <f t="shared" ref="Z6:Z25" si="8">F6+$K6*T6</f>
        <v>89.414163090128767</v>
      </c>
      <c r="AA6" s="70">
        <f t="shared" ref="AA6:AA25" si="9">G6+$K6*U6</f>
        <v>4.1587982832618025</v>
      </c>
      <c r="AB6" s="71">
        <f t="shared" ref="AB6:AB25" si="10">I6+$K6*V6</f>
        <v>648.77253218884118</v>
      </c>
      <c r="AD6" s="69">
        <f t="array" ref="AD6:AH25">X6:AB25/MARKET_SHARE</f>
        <v>49.385729613733901</v>
      </c>
      <c r="AE6" s="70">
        <v>1445.1824034334761</v>
      </c>
      <c r="AF6" s="70">
        <v>111.76770386266095</v>
      </c>
      <c r="AG6" s="70">
        <v>5.1984978540772531</v>
      </c>
      <c r="AH6" s="71">
        <v>810.96566523605145</v>
      </c>
    </row>
    <row r="7" spans="1:34" x14ac:dyDescent="0.2">
      <c r="A7" s="18"/>
      <c r="B7" s="27">
        <f t="shared" ref="B7:B25" si="11">B6+1</f>
        <v>1996</v>
      </c>
      <c r="C7" s="44">
        <v>345</v>
      </c>
      <c r="D7" s="45">
        <v>16</v>
      </c>
      <c r="E7" s="45">
        <v>557</v>
      </c>
      <c r="F7" s="45">
        <v>65</v>
      </c>
      <c r="G7" s="45">
        <v>10</v>
      </c>
      <c r="H7" s="44">
        <v>648</v>
      </c>
      <c r="I7" s="45">
        <v>385</v>
      </c>
      <c r="J7" s="46">
        <v>1033</v>
      </c>
      <c r="K7" s="47">
        <v>1151</v>
      </c>
      <c r="L7" s="48">
        <v>2184</v>
      </c>
      <c r="N7" s="36">
        <v>4</v>
      </c>
      <c r="O7" s="37">
        <v>10</v>
      </c>
      <c r="Q7" s="65">
        <f t="shared" si="0"/>
        <v>0.52701465201465203</v>
      </c>
      <c r="R7" s="66">
        <f t="shared" si="1"/>
        <v>1.5488867376573089E-2</v>
      </c>
      <c r="S7" s="67">
        <f t="shared" si="2"/>
        <v>0.5392061955469506</v>
      </c>
      <c r="T7" s="67">
        <f t="shared" si="3"/>
        <v>6.2923523717328164E-2</v>
      </c>
      <c r="U7" s="67">
        <f t="shared" si="4"/>
        <v>9.6805421103581795E-3</v>
      </c>
      <c r="V7" s="68">
        <f t="shared" si="5"/>
        <v>0.37270087124878992</v>
      </c>
      <c r="X7" s="69">
        <f t="shared" si="6"/>
        <v>33.827686350435627</v>
      </c>
      <c r="Y7" s="70">
        <f t="shared" si="7"/>
        <v>1177.6263310745403</v>
      </c>
      <c r="Z7" s="70">
        <f t="shared" si="8"/>
        <v>137.42497579864471</v>
      </c>
      <c r="AA7" s="70">
        <f t="shared" si="9"/>
        <v>21.142303969022265</v>
      </c>
      <c r="AB7" s="71">
        <f t="shared" si="10"/>
        <v>813.97870280735719</v>
      </c>
      <c r="AD7" s="69">
        <v>42.28460793804453</v>
      </c>
      <c r="AE7" s="70">
        <v>1472.0329138431753</v>
      </c>
      <c r="AF7" s="70">
        <v>171.78121974830589</v>
      </c>
      <c r="AG7" s="70">
        <v>26.427879961277831</v>
      </c>
      <c r="AH7" s="71">
        <v>1017.4733785091964</v>
      </c>
    </row>
    <row r="8" spans="1:34" x14ac:dyDescent="0.2">
      <c r="A8" s="18"/>
      <c r="B8" s="27">
        <f t="shared" si="11"/>
        <v>1997</v>
      </c>
      <c r="C8" s="44">
        <v>459</v>
      </c>
      <c r="D8" s="45">
        <v>27</v>
      </c>
      <c r="E8" s="45">
        <v>659</v>
      </c>
      <c r="F8" s="45">
        <v>67</v>
      </c>
      <c r="G8" s="45">
        <v>11</v>
      </c>
      <c r="H8" s="44">
        <v>764</v>
      </c>
      <c r="I8" s="45">
        <v>498</v>
      </c>
      <c r="J8" s="46">
        <v>1262</v>
      </c>
      <c r="K8" s="47">
        <v>966</v>
      </c>
      <c r="L8" s="48">
        <v>2228</v>
      </c>
      <c r="N8" s="36">
        <v>4</v>
      </c>
      <c r="O8" s="37">
        <v>10</v>
      </c>
      <c r="Q8" s="65">
        <f t="shared" si="0"/>
        <v>0.43357271095152605</v>
      </c>
      <c r="R8" s="66">
        <f t="shared" si="1"/>
        <v>2.1394611727416798E-2</v>
      </c>
      <c r="S8" s="67">
        <f t="shared" si="2"/>
        <v>0.5221870047543582</v>
      </c>
      <c r="T8" s="67">
        <f t="shared" si="3"/>
        <v>5.3090332805071312E-2</v>
      </c>
      <c r="U8" s="67">
        <f t="shared" si="4"/>
        <v>8.7163232963549924E-3</v>
      </c>
      <c r="V8" s="68">
        <f t="shared" si="5"/>
        <v>0.39461172741679873</v>
      </c>
      <c r="X8" s="69">
        <f t="shared" si="6"/>
        <v>47.667194928684623</v>
      </c>
      <c r="Y8" s="70">
        <f t="shared" si="7"/>
        <v>1163.4326465927099</v>
      </c>
      <c r="Z8" s="70">
        <f t="shared" si="8"/>
        <v>118.28526148969888</v>
      </c>
      <c r="AA8" s="70">
        <f t="shared" si="9"/>
        <v>19.419968304278925</v>
      </c>
      <c r="AB8" s="71">
        <f t="shared" si="10"/>
        <v>879.1949286846276</v>
      </c>
      <c r="AD8" s="69">
        <v>59.583993660855775</v>
      </c>
      <c r="AE8" s="70">
        <v>1454.2908082408874</v>
      </c>
      <c r="AF8" s="70">
        <v>147.8565768621236</v>
      </c>
      <c r="AG8" s="70">
        <v>24.274960380348656</v>
      </c>
      <c r="AH8" s="71">
        <v>1098.9936608557844</v>
      </c>
    </row>
    <row r="9" spans="1:34" x14ac:dyDescent="0.2">
      <c r="A9" s="18"/>
      <c r="B9" s="27">
        <f t="shared" si="11"/>
        <v>1998</v>
      </c>
      <c r="C9" s="44">
        <v>562</v>
      </c>
      <c r="D9" s="45">
        <v>57</v>
      </c>
      <c r="E9" s="45">
        <v>638</v>
      </c>
      <c r="F9" s="45">
        <v>47</v>
      </c>
      <c r="G9" s="45">
        <v>25</v>
      </c>
      <c r="H9" s="44">
        <v>767</v>
      </c>
      <c r="I9" s="45">
        <v>577</v>
      </c>
      <c r="J9" s="46">
        <v>1344</v>
      </c>
      <c r="K9" s="47">
        <v>1084</v>
      </c>
      <c r="L9" s="48">
        <v>2428</v>
      </c>
      <c r="N9" s="36">
        <v>4</v>
      </c>
      <c r="O9" s="37">
        <v>10</v>
      </c>
      <c r="Q9" s="65">
        <f t="shared" si="0"/>
        <v>0.44645799011532128</v>
      </c>
      <c r="R9" s="66">
        <f t="shared" si="1"/>
        <v>4.2410714285714288E-2</v>
      </c>
      <c r="S9" s="67">
        <f t="shared" si="2"/>
        <v>0.47470238095238093</v>
      </c>
      <c r="T9" s="67">
        <f t="shared" si="3"/>
        <v>3.4970238095238096E-2</v>
      </c>
      <c r="U9" s="67">
        <f t="shared" si="4"/>
        <v>1.8601190476190476E-2</v>
      </c>
      <c r="V9" s="68">
        <f t="shared" si="5"/>
        <v>0.42931547619047616</v>
      </c>
      <c r="X9" s="69">
        <f t="shared" si="6"/>
        <v>102.97321428571428</v>
      </c>
      <c r="Y9" s="70">
        <f t="shared" si="7"/>
        <v>1152.577380952381</v>
      </c>
      <c r="Z9" s="70">
        <f t="shared" si="8"/>
        <v>84.907738095238102</v>
      </c>
      <c r="AA9" s="70">
        <f t="shared" si="9"/>
        <v>45.163690476190474</v>
      </c>
      <c r="AB9" s="71">
        <f t="shared" si="10"/>
        <v>1042.3779761904761</v>
      </c>
      <c r="AD9" s="69">
        <v>128.71651785714283</v>
      </c>
      <c r="AE9" s="70">
        <v>1440.7217261904761</v>
      </c>
      <c r="AF9" s="70">
        <v>106.13467261904762</v>
      </c>
      <c r="AG9" s="70">
        <v>56.454613095238088</v>
      </c>
      <c r="AH9" s="71">
        <v>1302.9724702380952</v>
      </c>
    </row>
    <row r="10" spans="1:34" x14ac:dyDescent="0.2">
      <c r="A10" s="18"/>
      <c r="B10" s="27">
        <f t="shared" si="11"/>
        <v>1999</v>
      </c>
      <c r="C10" s="44">
        <v>667</v>
      </c>
      <c r="D10" s="45">
        <v>51</v>
      </c>
      <c r="E10" s="45">
        <v>795</v>
      </c>
      <c r="F10" s="45">
        <v>48</v>
      </c>
      <c r="G10" s="45">
        <v>36</v>
      </c>
      <c r="H10" s="44">
        <v>930</v>
      </c>
      <c r="I10" s="45">
        <v>724</v>
      </c>
      <c r="J10" s="46">
        <v>1654</v>
      </c>
      <c r="K10" s="47">
        <v>1095</v>
      </c>
      <c r="L10" s="48">
        <v>2749</v>
      </c>
      <c r="N10" s="36">
        <v>4</v>
      </c>
      <c r="O10" s="37">
        <v>10</v>
      </c>
      <c r="Q10" s="65">
        <f t="shared" si="0"/>
        <v>0.39832666424154239</v>
      </c>
      <c r="R10" s="66">
        <f t="shared" si="1"/>
        <v>3.0834340991535671E-2</v>
      </c>
      <c r="S10" s="67">
        <f t="shared" si="2"/>
        <v>0.48065296251511486</v>
      </c>
      <c r="T10" s="67">
        <f t="shared" si="3"/>
        <v>2.9020556227327691E-2</v>
      </c>
      <c r="U10" s="67">
        <f t="shared" si="4"/>
        <v>2.1765417170495769E-2</v>
      </c>
      <c r="V10" s="68">
        <f t="shared" si="5"/>
        <v>0.43772672309552602</v>
      </c>
      <c r="X10" s="69">
        <f t="shared" si="6"/>
        <v>84.763603385731557</v>
      </c>
      <c r="Y10" s="70">
        <f t="shared" si="7"/>
        <v>1321.3149939540508</v>
      </c>
      <c r="Z10" s="70">
        <f t="shared" si="8"/>
        <v>79.77750906892382</v>
      </c>
      <c r="AA10" s="70">
        <f t="shared" si="9"/>
        <v>59.833131801692872</v>
      </c>
      <c r="AB10" s="71">
        <f t="shared" si="10"/>
        <v>1203.310761789601</v>
      </c>
      <c r="AD10" s="69">
        <v>105.95450423216444</v>
      </c>
      <c r="AE10" s="70">
        <v>1651.6437424425635</v>
      </c>
      <c r="AF10" s="70">
        <v>99.721886336154768</v>
      </c>
      <c r="AG10" s="70">
        <v>74.791414752116083</v>
      </c>
      <c r="AH10" s="71">
        <v>1504.138452237001</v>
      </c>
    </row>
    <row r="11" spans="1:34" x14ac:dyDescent="0.2">
      <c r="A11" s="18"/>
      <c r="B11" s="27">
        <f t="shared" si="11"/>
        <v>2000</v>
      </c>
      <c r="C11" s="44">
        <v>1333</v>
      </c>
      <c r="D11" s="45">
        <v>95</v>
      </c>
      <c r="E11" s="45">
        <v>945</v>
      </c>
      <c r="F11" s="45">
        <v>55</v>
      </c>
      <c r="G11" s="45">
        <v>74</v>
      </c>
      <c r="H11" s="44">
        <v>1169</v>
      </c>
      <c r="I11" s="45">
        <v>883</v>
      </c>
      <c r="J11" s="46">
        <v>2052</v>
      </c>
      <c r="K11" s="47">
        <v>1173</v>
      </c>
      <c r="L11" s="48">
        <v>3225</v>
      </c>
      <c r="N11" s="36">
        <v>5</v>
      </c>
      <c r="O11" s="37">
        <v>10</v>
      </c>
      <c r="Q11" s="65">
        <f t="shared" si="0"/>
        <v>0.36372093023255814</v>
      </c>
      <c r="R11" s="66">
        <f t="shared" si="1"/>
        <v>4.6296296296296294E-2</v>
      </c>
      <c r="S11" s="67">
        <f t="shared" si="2"/>
        <v>0.46052631578947367</v>
      </c>
      <c r="T11" s="67">
        <f t="shared" si="3"/>
        <v>2.6803118908382065E-2</v>
      </c>
      <c r="U11" s="67">
        <f t="shared" si="4"/>
        <v>3.6062378167641324E-2</v>
      </c>
      <c r="V11" s="68">
        <f t="shared" si="5"/>
        <v>0.43031189083820665</v>
      </c>
      <c r="X11" s="69">
        <f t="shared" si="6"/>
        <v>149.30555555555554</v>
      </c>
      <c r="Y11" s="70">
        <f t="shared" si="7"/>
        <v>1485.1973684210525</v>
      </c>
      <c r="Z11" s="70">
        <f t="shared" si="8"/>
        <v>86.440058479532155</v>
      </c>
      <c r="AA11" s="70">
        <f t="shared" si="9"/>
        <v>116.30116959064327</v>
      </c>
      <c r="AB11" s="71">
        <f t="shared" si="10"/>
        <v>1387.7558479532163</v>
      </c>
      <c r="AD11" s="69">
        <v>186.63194444444443</v>
      </c>
      <c r="AE11" s="70">
        <v>1856.4967105263156</v>
      </c>
      <c r="AF11" s="70">
        <v>108.05007309941519</v>
      </c>
      <c r="AG11" s="70">
        <v>145.37646198830407</v>
      </c>
      <c r="AH11" s="71">
        <v>1734.6948099415204</v>
      </c>
    </row>
    <row r="12" spans="1:34" x14ac:dyDescent="0.2">
      <c r="A12" s="18"/>
      <c r="B12" s="27">
        <f t="shared" si="11"/>
        <v>2001</v>
      </c>
      <c r="C12" s="44">
        <v>1766</v>
      </c>
      <c r="D12" s="45">
        <v>106</v>
      </c>
      <c r="E12" s="45">
        <v>1010</v>
      </c>
      <c r="F12" s="45">
        <v>66</v>
      </c>
      <c r="G12" s="45">
        <v>138</v>
      </c>
      <c r="H12" s="44">
        <v>1320</v>
      </c>
      <c r="I12" s="45">
        <v>942</v>
      </c>
      <c r="J12" s="46">
        <v>2262</v>
      </c>
      <c r="K12" s="47">
        <v>1097</v>
      </c>
      <c r="L12" s="48">
        <v>3359</v>
      </c>
      <c r="N12" s="36">
        <v>5</v>
      </c>
      <c r="O12" s="37">
        <v>10</v>
      </c>
      <c r="Q12" s="65">
        <f t="shared" si="0"/>
        <v>0.32658529324203633</v>
      </c>
      <c r="R12" s="66">
        <f t="shared" si="1"/>
        <v>4.6861184792219276E-2</v>
      </c>
      <c r="S12" s="67">
        <f t="shared" si="2"/>
        <v>0.44650751547303269</v>
      </c>
      <c r="T12" s="67">
        <f t="shared" si="3"/>
        <v>2.9177718832891247E-2</v>
      </c>
      <c r="U12" s="67">
        <f t="shared" si="4"/>
        <v>6.1007957559681698E-2</v>
      </c>
      <c r="V12" s="68">
        <f t="shared" si="5"/>
        <v>0.41644562334217505</v>
      </c>
      <c r="X12" s="69">
        <f t="shared" si="6"/>
        <v>157.40671971706456</v>
      </c>
      <c r="Y12" s="70">
        <f t="shared" si="7"/>
        <v>1499.8187444739169</v>
      </c>
      <c r="Z12" s="70">
        <f t="shared" si="8"/>
        <v>98.007957559681699</v>
      </c>
      <c r="AA12" s="70">
        <f t="shared" si="9"/>
        <v>204.92572944297081</v>
      </c>
      <c r="AB12" s="71">
        <f t="shared" si="10"/>
        <v>1398.840848806366</v>
      </c>
      <c r="AD12" s="69">
        <v>196.7583996463307</v>
      </c>
      <c r="AE12" s="70">
        <v>1874.7734305923962</v>
      </c>
      <c r="AF12" s="70">
        <v>122.50994694960212</v>
      </c>
      <c r="AG12" s="70">
        <v>256.15716180371351</v>
      </c>
      <c r="AH12" s="71">
        <v>1748.5510610079575</v>
      </c>
    </row>
    <row r="13" spans="1:34" x14ac:dyDescent="0.2">
      <c r="A13" s="18"/>
      <c r="B13" s="27">
        <f t="shared" si="11"/>
        <v>2002</v>
      </c>
      <c r="C13" s="44">
        <v>2303</v>
      </c>
      <c r="D13" s="45">
        <v>131</v>
      </c>
      <c r="E13" s="45">
        <v>998</v>
      </c>
      <c r="F13" s="45">
        <v>83</v>
      </c>
      <c r="G13" s="45">
        <v>139</v>
      </c>
      <c r="H13" s="44">
        <v>1351</v>
      </c>
      <c r="I13" s="45">
        <v>947</v>
      </c>
      <c r="J13" s="46">
        <v>2298</v>
      </c>
      <c r="K13" s="47">
        <v>917</v>
      </c>
      <c r="L13" s="48">
        <v>3215</v>
      </c>
      <c r="N13" s="36">
        <v>5</v>
      </c>
      <c r="O13" s="37">
        <v>10</v>
      </c>
      <c r="Q13" s="65">
        <f t="shared" si="0"/>
        <v>0.28522550544323483</v>
      </c>
      <c r="R13" s="66">
        <f t="shared" si="1"/>
        <v>5.7006092254134028E-2</v>
      </c>
      <c r="S13" s="67">
        <f t="shared" si="2"/>
        <v>0.43429068755439515</v>
      </c>
      <c r="T13" s="67">
        <f t="shared" si="3"/>
        <v>3.6118363794604001E-2</v>
      </c>
      <c r="U13" s="67">
        <f t="shared" si="4"/>
        <v>6.0487380330722366E-2</v>
      </c>
      <c r="V13" s="68">
        <f t="shared" si="5"/>
        <v>0.4120974760661445</v>
      </c>
      <c r="X13" s="69">
        <f t="shared" si="6"/>
        <v>183.27458659704089</v>
      </c>
      <c r="Y13" s="70">
        <f t="shared" si="7"/>
        <v>1396.2445604873803</v>
      </c>
      <c r="Z13" s="70">
        <f t="shared" si="8"/>
        <v>116.12053959965186</v>
      </c>
      <c r="AA13" s="70">
        <f t="shared" si="9"/>
        <v>194.46692776327239</v>
      </c>
      <c r="AB13" s="71">
        <f t="shared" si="10"/>
        <v>1324.8933855526545</v>
      </c>
      <c r="AD13" s="69">
        <v>229.09323324630111</v>
      </c>
      <c r="AE13" s="70">
        <v>1745.3057006092254</v>
      </c>
      <c r="AF13" s="70">
        <v>145.15067449956481</v>
      </c>
      <c r="AG13" s="70">
        <v>243.08365970409048</v>
      </c>
      <c r="AH13" s="71">
        <v>1656.116731940818</v>
      </c>
    </row>
    <row r="14" spans="1:34" x14ac:dyDescent="0.2">
      <c r="A14" s="18"/>
      <c r="B14" s="27">
        <f>B13+1</f>
        <v>2003</v>
      </c>
      <c r="C14" s="44">
        <v>4307</v>
      </c>
      <c r="D14" s="45">
        <v>196</v>
      </c>
      <c r="E14" s="45">
        <v>1543</v>
      </c>
      <c r="F14" s="45">
        <v>137</v>
      </c>
      <c r="G14" s="45">
        <v>361</v>
      </c>
      <c r="H14" s="44">
        <v>2237</v>
      </c>
      <c r="I14" s="45">
        <v>1446</v>
      </c>
      <c r="J14" s="46">
        <v>3683</v>
      </c>
      <c r="K14" s="47">
        <v>124</v>
      </c>
      <c r="L14" s="48">
        <v>3807</v>
      </c>
      <c r="N14" s="36">
        <v>7</v>
      </c>
      <c r="O14" s="37">
        <v>11</v>
      </c>
      <c r="Q14" s="65">
        <f t="shared" si="0"/>
        <v>3.2571578670869454E-2</v>
      </c>
      <c r="R14" s="66">
        <f t="shared" si="1"/>
        <v>5.3217485745316317E-2</v>
      </c>
      <c r="S14" s="67">
        <f t="shared" si="2"/>
        <v>0.41895194135215857</v>
      </c>
      <c r="T14" s="67">
        <f t="shared" si="3"/>
        <v>3.7197936464838446E-2</v>
      </c>
      <c r="U14" s="67">
        <f t="shared" si="4"/>
        <v>9.8017920173771381E-2</v>
      </c>
      <c r="V14" s="68">
        <f t="shared" si="5"/>
        <v>0.39261471626391531</v>
      </c>
      <c r="X14" s="69">
        <f t="shared" si="6"/>
        <v>202.59896823241922</v>
      </c>
      <c r="Y14" s="70">
        <f t="shared" si="7"/>
        <v>1594.9500407276676</v>
      </c>
      <c r="Z14" s="70">
        <f t="shared" si="8"/>
        <v>141.61254412163996</v>
      </c>
      <c r="AA14" s="70">
        <f t="shared" si="9"/>
        <v>373.15422210154765</v>
      </c>
      <c r="AB14" s="71">
        <f t="shared" si="10"/>
        <v>1494.6842248167254</v>
      </c>
      <c r="AD14" s="69">
        <v>253.24871029052403</v>
      </c>
      <c r="AE14" s="70">
        <v>1993.6875509095844</v>
      </c>
      <c r="AF14" s="70">
        <v>177.01568015204992</v>
      </c>
      <c r="AG14" s="70">
        <v>466.44277762693451</v>
      </c>
      <c r="AH14" s="71">
        <v>1868.3552810209067</v>
      </c>
    </row>
    <row r="15" spans="1:34" x14ac:dyDescent="0.2">
      <c r="A15" s="18"/>
      <c r="B15" s="27">
        <f t="shared" si="11"/>
        <v>2004</v>
      </c>
      <c r="C15" s="44">
        <v>6008</v>
      </c>
      <c r="D15" s="45">
        <v>287</v>
      </c>
      <c r="E15" s="45">
        <v>1267</v>
      </c>
      <c r="F15" s="45">
        <v>149</v>
      </c>
      <c r="G15" s="45">
        <v>458</v>
      </c>
      <c r="H15" s="44">
        <v>2161</v>
      </c>
      <c r="I15" s="45">
        <v>1484</v>
      </c>
      <c r="J15" s="46">
        <v>3645</v>
      </c>
      <c r="K15" s="47">
        <v>123</v>
      </c>
      <c r="L15" s="48">
        <v>3768</v>
      </c>
      <c r="N15" s="36">
        <v>9</v>
      </c>
      <c r="O15" s="37">
        <v>11</v>
      </c>
      <c r="Q15" s="65">
        <f t="shared" si="0"/>
        <v>3.2643312101910828E-2</v>
      </c>
      <c r="R15" s="66">
        <f t="shared" si="1"/>
        <v>7.8737997256515771E-2</v>
      </c>
      <c r="S15" s="67">
        <f t="shared" si="2"/>
        <v>0.347599451303155</v>
      </c>
      <c r="T15" s="67">
        <f t="shared" si="3"/>
        <v>4.0877914951989024E-2</v>
      </c>
      <c r="U15" s="67">
        <f t="shared" si="4"/>
        <v>0.12565157750342937</v>
      </c>
      <c r="V15" s="68">
        <f t="shared" si="5"/>
        <v>0.40713305898491081</v>
      </c>
      <c r="X15" s="69">
        <f t="shared" si="6"/>
        <v>296.68477366255144</v>
      </c>
      <c r="Y15" s="70">
        <f t="shared" si="7"/>
        <v>1309.754732510288</v>
      </c>
      <c r="Z15" s="70">
        <f t="shared" si="8"/>
        <v>154.02798353909466</v>
      </c>
      <c r="AA15" s="70">
        <f t="shared" si="9"/>
        <v>473.45514403292179</v>
      </c>
      <c r="AB15" s="71">
        <f t="shared" si="10"/>
        <v>1534.0773662551439</v>
      </c>
      <c r="AD15" s="69">
        <v>370.85596707818928</v>
      </c>
      <c r="AE15" s="70">
        <v>1637.19341563786</v>
      </c>
      <c r="AF15" s="70">
        <v>192.53497942386832</v>
      </c>
      <c r="AG15" s="70">
        <v>591.81893004115216</v>
      </c>
      <c r="AH15" s="71">
        <v>1917.5967078189299</v>
      </c>
    </row>
    <row r="16" spans="1:34" x14ac:dyDescent="0.2">
      <c r="A16" s="18"/>
      <c r="B16" s="27">
        <f t="shared" si="11"/>
        <v>2005</v>
      </c>
      <c r="C16" s="44">
        <v>6562</v>
      </c>
      <c r="D16" s="45">
        <v>259</v>
      </c>
      <c r="E16" s="45">
        <v>1200</v>
      </c>
      <c r="F16" s="45">
        <v>194</v>
      </c>
      <c r="G16" s="45">
        <v>658</v>
      </c>
      <c r="H16" s="44">
        <v>2311</v>
      </c>
      <c r="I16" s="45">
        <v>1569</v>
      </c>
      <c r="J16" s="46">
        <v>3880</v>
      </c>
      <c r="K16" s="47">
        <v>67</v>
      </c>
      <c r="L16" s="48">
        <v>3947</v>
      </c>
      <c r="N16" s="36">
        <v>10</v>
      </c>
      <c r="O16" s="37">
        <v>11</v>
      </c>
      <c r="Q16" s="65">
        <f t="shared" si="0"/>
        <v>1.6974917658981504E-2</v>
      </c>
      <c r="R16" s="66">
        <f t="shared" si="1"/>
        <v>6.6752577319587628E-2</v>
      </c>
      <c r="S16" s="67">
        <f t="shared" si="2"/>
        <v>0.30927835051546393</v>
      </c>
      <c r="T16" s="67">
        <f t="shared" si="3"/>
        <v>0.05</v>
      </c>
      <c r="U16" s="67">
        <f t="shared" si="4"/>
        <v>0.16958762886597939</v>
      </c>
      <c r="V16" s="68">
        <f t="shared" si="5"/>
        <v>0.40438144329896908</v>
      </c>
      <c r="X16" s="69">
        <f t="shared" si="6"/>
        <v>263.47242268041236</v>
      </c>
      <c r="Y16" s="70">
        <f t="shared" si="7"/>
        <v>1220.7216494845361</v>
      </c>
      <c r="Z16" s="70">
        <f t="shared" si="8"/>
        <v>197.35</v>
      </c>
      <c r="AA16" s="70">
        <f t="shared" si="9"/>
        <v>669.36237113402058</v>
      </c>
      <c r="AB16" s="71">
        <f t="shared" si="10"/>
        <v>1596.0935567010308</v>
      </c>
      <c r="AD16" s="69">
        <v>329.34052835051546</v>
      </c>
      <c r="AE16" s="70">
        <v>1525.9020618556701</v>
      </c>
      <c r="AF16" s="70">
        <v>246.68749999999997</v>
      </c>
      <c r="AG16" s="70">
        <v>836.70296391752572</v>
      </c>
      <c r="AH16" s="71">
        <v>1995.1169458762884</v>
      </c>
    </row>
    <row r="17" spans="1:36" x14ac:dyDescent="0.2">
      <c r="A17" s="18"/>
      <c r="B17" s="27">
        <f>B16+1</f>
        <v>2006</v>
      </c>
      <c r="C17" s="44">
        <v>2914</v>
      </c>
      <c r="D17" s="45">
        <v>103</v>
      </c>
      <c r="E17" s="45">
        <v>1140</v>
      </c>
      <c r="F17" s="45">
        <v>272</v>
      </c>
      <c r="G17" s="45">
        <v>750</v>
      </c>
      <c r="H17" s="44">
        <v>2265</v>
      </c>
      <c r="I17" s="45">
        <v>2023</v>
      </c>
      <c r="J17" s="46">
        <v>4288</v>
      </c>
      <c r="K17" s="47">
        <v>66</v>
      </c>
      <c r="L17" s="48">
        <v>4354</v>
      </c>
      <c r="N17" s="36">
        <v>11</v>
      </c>
      <c r="O17" s="37">
        <v>12</v>
      </c>
      <c r="Q17" s="65">
        <f t="shared" si="0"/>
        <v>1.515847496554892E-2</v>
      </c>
      <c r="R17" s="66">
        <f t="shared" si="1"/>
        <v>2.4020522388059701E-2</v>
      </c>
      <c r="S17" s="67">
        <f t="shared" si="2"/>
        <v>0.26585820895522388</v>
      </c>
      <c r="T17" s="67">
        <f t="shared" si="3"/>
        <v>6.3432835820895525E-2</v>
      </c>
      <c r="U17" s="67">
        <f t="shared" si="4"/>
        <v>0.17490671641791045</v>
      </c>
      <c r="V17" s="68">
        <f t="shared" si="5"/>
        <v>0.47178171641791045</v>
      </c>
      <c r="X17" s="69">
        <f t="shared" si="6"/>
        <v>104.58535447761194</v>
      </c>
      <c r="Y17" s="70">
        <f t="shared" si="7"/>
        <v>1157.5466417910447</v>
      </c>
      <c r="Z17" s="70">
        <f t="shared" si="8"/>
        <v>276.18656716417911</v>
      </c>
      <c r="AA17" s="70">
        <f t="shared" si="9"/>
        <v>761.54384328358208</v>
      </c>
      <c r="AB17" s="71">
        <f t="shared" si="10"/>
        <v>2054.1375932835822</v>
      </c>
      <c r="AD17" s="69">
        <v>130.73169309701493</v>
      </c>
      <c r="AE17" s="70">
        <v>1446.9333022388059</v>
      </c>
      <c r="AF17" s="70">
        <v>345.23320895522386</v>
      </c>
      <c r="AG17" s="70">
        <v>951.92980410447751</v>
      </c>
      <c r="AH17" s="71">
        <v>2567.6719916044776</v>
      </c>
    </row>
    <row r="18" spans="1:36" x14ac:dyDescent="0.2">
      <c r="A18" s="18"/>
      <c r="B18" s="27">
        <f t="shared" si="11"/>
        <v>2007</v>
      </c>
      <c r="C18" s="44">
        <v>998</v>
      </c>
      <c r="D18" s="45">
        <v>45</v>
      </c>
      <c r="E18" s="45">
        <v>1073</v>
      </c>
      <c r="F18" s="45">
        <v>272</v>
      </c>
      <c r="G18" s="45">
        <v>521</v>
      </c>
      <c r="H18" s="44">
        <v>1911</v>
      </c>
      <c r="I18" s="45">
        <v>2131</v>
      </c>
      <c r="J18" s="46">
        <v>4042</v>
      </c>
      <c r="K18" s="47">
        <v>49</v>
      </c>
      <c r="L18" s="48">
        <v>4091</v>
      </c>
      <c r="N18" s="36">
        <v>11</v>
      </c>
      <c r="O18" s="37">
        <v>12</v>
      </c>
      <c r="Q18" s="65">
        <f t="shared" si="0"/>
        <v>1.1977511610853092E-2</v>
      </c>
      <c r="R18" s="66">
        <f t="shared" si="1"/>
        <v>1.1133102424542306E-2</v>
      </c>
      <c r="S18" s="67">
        <f t="shared" si="2"/>
        <v>0.26546264225630878</v>
      </c>
      <c r="T18" s="67">
        <f t="shared" si="3"/>
        <v>6.7293419099455715E-2</v>
      </c>
      <c r="U18" s="67">
        <f t="shared" si="4"/>
        <v>0.12889658584858982</v>
      </c>
      <c r="V18" s="68">
        <f t="shared" si="5"/>
        <v>0.52721425037110337</v>
      </c>
      <c r="X18" s="69">
        <f t="shared" si="6"/>
        <v>45.545522018802572</v>
      </c>
      <c r="Y18" s="70">
        <f t="shared" si="7"/>
        <v>1086.0076694705592</v>
      </c>
      <c r="Z18" s="70">
        <f t="shared" si="8"/>
        <v>275.29737753587335</v>
      </c>
      <c r="AA18" s="70">
        <f t="shared" si="9"/>
        <v>527.31593270658095</v>
      </c>
      <c r="AB18" s="71">
        <f t="shared" si="10"/>
        <v>2156.833498268184</v>
      </c>
      <c r="AD18" s="69">
        <v>56.931902523503211</v>
      </c>
      <c r="AE18" s="70">
        <v>1357.5095868381989</v>
      </c>
      <c r="AF18" s="70">
        <v>344.12172191984166</v>
      </c>
      <c r="AG18" s="70">
        <v>659.14491588322619</v>
      </c>
      <c r="AH18" s="71">
        <v>2696.0418728352297</v>
      </c>
    </row>
    <row r="19" spans="1:36" x14ac:dyDescent="0.2">
      <c r="A19" s="18"/>
      <c r="B19" s="27">
        <f t="shared" si="11"/>
        <v>2008</v>
      </c>
      <c r="C19" s="44">
        <v>144</v>
      </c>
      <c r="D19" s="45">
        <v>42</v>
      </c>
      <c r="E19" s="45">
        <v>1077</v>
      </c>
      <c r="F19" s="45">
        <v>302</v>
      </c>
      <c r="G19" s="45">
        <v>594</v>
      </c>
      <c r="H19" s="44">
        <v>2015</v>
      </c>
      <c r="I19" s="45">
        <v>2477</v>
      </c>
      <c r="J19" s="46">
        <v>4492</v>
      </c>
      <c r="K19" s="47">
        <v>81</v>
      </c>
      <c r="L19" s="48">
        <v>4573</v>
      </c>
      <c r="N19" s="36">
        <v>11</v>
      </c>
      <c r="O19" s="37">
        <v>12</v>
      </c>
      <c r="Q19" s="65">
        <f t="shared" si="0"/>
        <v>1.7712661272687513E-2</v>
      </c>
      <c r="R19" s="66">
        <f t="shared" si="1"/>
        <v>9.3499554764024939E-3</v>
      </c>
      <c r="S19" s="67">
        <f t="shared" si="2"/>
        <v>0.23975957257346395</v>
      </c>
      <c r="T19" s="67">
        <f t="shared" si="3"/>
        <v>6.7230632235084589E-2</v>
      </c>
      <c r="U19" s="67">
        <f t="shared" si="4"/>
        <v>0.13223508459483527</v>
      </c>
      <c r="V19" s="68">
        <f t="shared" si="5"/>
        <v>0.55142475512021372</v>
      </c>
      <c r="X19" s="69">
        <f t="shared" si="6"/>
        <v>42.757346393588605</v>
      </c>
      <c r="Y19" s="70">
        <f t="shared" si="7"/>
        <v>1096.4205253784505</v>
      </c>
      <c r="Z19" s="70">
        <f t="shared" si="8"/>
        <v>307.44568121104186</v>
      </c>
      <c r="AA19" s="70">
        <f t="shared" si="9"/>
        <v>604.71104185218167</v>
      </c>
      <c r="AB19" s="71">
        <f t="shared" si="10"/>
        <v>2521.6654051647374</v>
      </c>
      <c r="AD19" s="69">
        <v>53.446682991985753</v>
      </c>
      <c r="AE19" s="70">
        <v>1370.5256567230631</v>
      </c>
      <c r="AF19" s="70">
        <v>384.30710151380231</v>
      </c>
      <c r="AG19" s="70">
        <v>755.88880231522705</v>
      </c>
      <c r="AH19" s="71">
        <v>3152.0817564559215</v>
      </c>
    </row>
    <row r="20" spans="1:36" x14ac:dyDescent="0.2">
      <c r="A20" s="18"/>
      <c r="B20" s="27">
        <f t="shared" si="11"/>
        <v>2009</v>
      </c>
      <c r="C20" s="44">
        <v>418</v>
      </c>
      <c r="D20" s="45">
        <v>168</v>
      </c>
      <c r="E20" s="45">
        <v>1019</v>
      </c>
      <c r="F20" s="45">
        <v>298</v>
      </c>
      <c r="G20" s="45">
        <v>612</v>
      </c>
      <c r="H20" s="44">
        <v>2097</v>
      </c>
      <c r="I20" s="45">
        <v>2481</v>
      </c>
      <c r="J20" s="46">
        <v>4578</v>
      </c>
      <c r="K20" s="47">
        <v>78</v>
      </c>
      <c r="L20" s="48">
        <v>4656</v>
      </c>
      <c r="N20" s="36">
        <v>12</v>
      </c>
      <c r="O20" s="37">
        <v>12</v>
      </c>
      <c r="Q20" s="65">
        <f t="shared" si="0"/>
        <v>1.6752577319587628E-2</v>
      </c>
      <c r="R20" s="66">
        <f t="shared" si="1"/>
        <v>3.669724770642202E-2</v>
      </c>
      <c r="S20" s="67">
        <f t="shared" si="2"/>
        <v>0.22258628221930973</v>
      </c>
      <c r="T20" s="67">
        <f t="shared" si="3"/>
        <v>6.5093927479248581E-2</v>
      </c>
      <c r="U20" s="67">
        <f t="shared" si="4"/>
        <v>0.13368283093053734</v>
      </c>
      <c r="V20" s="68">
        <f t="shared" si="5"/>
        <v>0.54193971166448229</v>
      </c>
      <c r="X20" s="69">
        <f t="shared" si="6"/>
        <v>170.86238532110093</v>
      </c>
      <c r="Y20" s="70">
        <f t="shared" si="7"/>
        <v>1036.3617300131061</v>
      </c>
      <c r="Z20" s="70">
        <f t="shared" si="8"/>
        <v>303.0773263433814</v>
      </c>
      <c r="AA20" s="70">
        <f t="shared" si="9"/>
        <v>622.42726081258195</v>
      </c>
      <c r="AB20" s="71">
        <f t="shared" si="10"/>
        <v>2523.2712975098298</v>
      </c>
      <c r="AD20" s="69">
        <v>213.57798165137615</v>
      </c>
      <c r="AE20" s="70">
        <v>1295.4521625163825</v>
      </c>
      <c r="AF20" s="70">
        <v>378.84665792922675</v>
      </c>
      <c r="AG20" s="70">
        <v>778.03407601572735</v>
      </c>
      <c r="AH20" s="71">
        <v>3154.0891218872871</v>
      </c>
    </row>
    <row r="21" spans="1:36" x14ac:dyDescent="0.2">
      <c r="A21" s="18"/>
      <c r="B21" s="27">
        <f t="shared" si="11"/>
        <v>2010</v>
      </c>
      <c r="C21" s="44">
        <v>317</v>
      </c>
      <c r="D21" s="45">
        <v>136</v>
      </c>
      <c r="E21" s="45">
        <v>1178</v>
      </c>
      <c r="F21" s="45">
        <v>360</v>
      </c>
      <c r="G21" s="45">
        <v>618</v>
      </c>
      <c r="H21" s="44">
        <v>2292</v>
      </c>
      <c r="I21" s="45">
        <v>2563</v>
      </c>
      <c r="J21" s="46">
        <v>4855</v>
      </c>
      <c r="K21" s="47">
        <v>79</v>
      </c>
      <c r="L21" s="48">
        <v>4934</v>
      </c>
      <c r="N21" s="36">
        <v>12</v>
      </c>
      <c r="O21" s="37">
        <v>12</v>
      </c>
      <c r="Q21" s="65">
        <f t="shared" si="0"/>
        <v>1.6011349817592217E-2</v>
      </c>
      <c r="R21" s="66">
        <f t="shared" si="1"/>
        <v>2.8012358393408855E-2</v>
      </c>
      <c r="S21" s="67">
        <f t="shared" si="2"/>
        <v>0.24263645726055613</v>
      </c>
      <c r="T21" s="67">
        <f t="shared" si="3"/>
        <v>7.4150360453141093E-2</v>
      </c>
      <c r="U21" s="67">
        <f t="shared" si="4"/>
        <v>0.12729145211122553</v>
      </c>
      <c r="V21" s="68">
        <f t="shared" si="5"/>
        <v>0.52790937178166841</v>
      </c>
      <c r="X21" s="69">
        <f t="shared" si="6"/>
        <v>138.21297631307931</v>
      </c>
      <c r="Y21" s="70">
        <f t="shared" si="7"/>
        <v>1197.1682801235838</v>
      </c>
      <c r="Z21" s="70">
        <f t="shared" si="8"/>
        <v>365.85787847579815</v>
      </c>
      <c r="AA21" s="70">
        <f t="shared" si="9"/>
        <v>628.05602471678685</v>
      </c>
      <c r="AB21" s="71">
        <f t="shared" si="10"/>
        <v>2604.7048403707518</v>
      </c>
      <c r="AD21" s="69">
        <v>172.76622039134912</v>
      </c>
      <c r="AE21" s="70">
        <v>1496.4603501544798</v>
      </c>
      <c r="AF21" s="70">
        <v>457.32234809474767</v>
      </c>
      <c r="AG21" s="70">
        <v>785.07003089598356</v>
      </c>
      <c r="AH21" s="71">
        <v>3255.8810504634394</v>
      </c>
      <c r="AJ21" s="72"/>
    </row>
    <row r="22" spans="1:36" x14ac:dyDescent="0.2">
      <c r="A22" s="18"/>
      <c r="B22" s="27">
        <f t="shared" si="11"/>
        <v>2011</v>
      </c>
      <c r="C22" s="44">
        <v>377</v>
      </c>
      <c r="D22" s="45">
        <v>171</v>
      </c>
      <c r="E22" s="45">
        <v>1176</v>
      </c>
      <c r="F22" s="45">
        <v>424</v>
      </c>
      <c r="G22" s="45">
        <v>652</v>
      </c>
      <c r="H22" s="44">
        <v>2423</v>
      </c>
      <c r="I22" s="45">
        <v>2691</v>
      </c>
      <c r="J22" s="46">
        <v>5114</v>
      </c>
      <c r="K22" s="47">
        <v>58</v>
      </c>
      <c r="L22" s="48">
        <v>5172</v>
      </c>
      <c r="N22" s="36">
        <v>12</v>
      </c>
      <c r="O22" s="37">
        <v>12</v>
      </c>
      <c r="Q22" s="65">
        <f t="shared" si="0"/>
        <v>1.1214230471771076E-2</v>
      </c>
      <c r="R22" s="66">
        <f t="shared" si="1"/>
        <v>3.3437622213531484E-2</v>
      </c>
      <c r="S22" s="67">
        <f t="shared" si="2"/>
        <v>0.22995698083691826</v>
      </c>
      <c r="T22" s="67">
        <f t="shared" si="3"/>
        <v>8.2909659757528356E-2</v>
      </c>
      <c r="U22" s="67">
        <f t="shared" si="4"/>
        <v>0.12749315604223699</v>
      </c>
      <c r="V22" s="68">
        <f t="shared" si="5"/>
        <v>0.52620258114978491</v>
      </c>
      <c r="X22" s="69">
        <f t="shared" si="6"/>
        <v>172.93938208838483</v>
      </c>
      <c r="Y22" s="70">
        <f t="shared" si="7"/>
        <v>1189.3375048885412</v>
      </c>
      <c r="Z22" s="70">
        <f t="shared" si="8"/>
        <v>428.80876026593666</v>
      </c>
      <c r="AA22" s="70">
        <f t="shared" si="9"/>
        <v>659.39460305044975</v>
      </c>
      <c r="AB22" s="71">
        <f t="shared" si="10"/>
        <v>2721.5197497066874</v>
      </c>
      <c r="AD22" s="69">
        <v>216.17422761048104</v>
      </c>
      <c r="AE22" s="73">
        <v>1486.6718811106764</v>
      </c>
      <c r="AF22" s="73">
        <v>536.01095033242075</v>
      </c>
      <c r="AG22" s="73">
        <v>824.2432538130621</v>
      </c>
      <c r="AH22" s="74">
        <v>3401.8996871333593</v>
      </c>
    </row>
    <row r="23" spans="1:36" x14ac:dyDescent="0.2">
      <c r="A23" s="18"/>
      <c r="B23" s="27">
        <f t="shared" si="11"/>
        <v>2012</v>
      </c>
      <c r="C23" s="44">
        <v>855</v>
      </c>
      <c r="D23" s="45">
        <v>421</v>
      </c>
      <c r="E23" s="45">
        <v>1150</v>
      </c>
      <c r="F23" s="45">
        <v>457</v>
      </c>
      <c r="G23" s="45">
        <v>762</v>
      </c>
      <c r="H23" s="44">
        <v>2790</v>
      </c>
      <c r="I23" s="45">
        <v>2744</v>
      </c>
      <c r="J23" s="46">
        <v>5534</v>
      </c>
      <c r="K23" s="47">
        <v>68</v>
      </c>
      <c r="L23" s="48">
        <v>5602</v>
      </c>
      <c r="N23" s="36">
        <v>12</v>
      </c>
      <c r="O23" s="37">
        <v>12</v>
      </c>
      <c r="Q23" s="65">
        <f t="shared" si="0"/>
        <v>1.2138521956444126E-2</v>
      </c>
      <c r="R23" s="66">
        <f t="shared" si="1"/>
        <v>7.6075171666064326E-2</v>
      </c>
      <c r="S23" s="67">
        <f t="shared" si="2"/>
        <v>0.20780628839898807</v>
      </c>
      <c r="T23" s="67">
        <f t="shared" si="3"/>
        <v>8.2580411998554384E-2</v>
      </c>
      <c r="U23" s="67">
        <f t="shared" si="4"/>
        <v>0.13769425370437297</v>
      </c>
      <c r="V23" s="68">
        <f t="shared" si="5"/>
        <v>0.49584387423202025</v>
      </c>
      <c r="X23" s="69">
        <f t="shared" si="6"/>
        <v>426.1731116732924</v>
      </c>
      <c r="Y23" s="70">
        <f t="shared" si="7"/>
        <v>1164.1308276111313</v>
      </c>
      <c r="Z23" s="70">
        <f t="shared" si="8"/>
        <v>462.61546801590168</v>
      </c>
      <c r="AA23" s="70">
        <f t="shared" si="9"/>
        <v>771.36320925189739</v>
      </c>
      <c r="AB23" s="71">
        <f t="shared" si="10"/>
        <v>2777.7173834477776</v>
      </c>
      <c r="AD23" s="69">
        <v>532.71638959161544</v>
      </c>
      <c r="AE23" s="70">
        <v>1455.1635345139141</v>
      </c>
      <c r="AF23" s="70">
        <v>578.26933501987708</v>
      </c>
      <c r="AG23" s="70">
        <v>964.20401156487173</v>
      </c>
      <c r="AH23" s="71">
        <v>3472.1467293097216</v>
      </c>
    </row>
    <row r="24" spans="1:36" x14ac:dyDescent="0.2">
      <c r="A24" s="18"/>
      <c r="B24" s="27">
        <f t="shared" si="11"/>
        <v>2013</v>
      </c>
      <c r="C24" s="44">
        <v>731</v>
      </c>
      <c r="D24" s="45">
        <v>370</v>
      </c>
      <c r="E24" s="45">
        <v>1244</v>
      </c>
      <c r="F24" s="45">
        <v>385</v>
      </c>
      <c r="G24" s="45">
        <v>718</v>
      </c>
      <c r="H24" s="44">
        <v>2717</v>
      </c>
      <c r="I24" s="45">
        <v>2766</v>
      </c>
      <c r="J24" s="46">
        <v>5483</v>
      </c>
      <c r="K24" s="47">
        <v>77</v>
      </c>
      <c r="L24" s="48">
        <v>5560</v>
      </c>
      <c r="N24" s="36">
        <v>12</v>
      </c>
      <c r="O24" s="37">
        <v>12</v>
      </c>
      <c r="Q24" s="65">
        <f t="shared" si="0"/>
        <v>1.3848920863309352E-2</v>
      </c>
      <c r="R24" s="66">
        <f t="shared" si="1"/>
        <v>6.7481305854459231E-2</v>
      </c>
      <c r="S24" s="67">
        <f t="shared" si="2"/>
        <v>0.22688309319715486</v>
      </c>
      <c r="T24" s="67">
        <f t="shared" si="3"/>
        <v>7.0217034470180559E-2</v>
      </c>
      <c r="U24" s="67">
        <f t="shared" si="4"/>
        <v>0.13095020973919388</v>
      </c>
      <c r="V24" s="68">
        <f t="shared" si="5"/>
        <v>0.50446835673901147</v>
      </c>
      <c r="X24" s="69">
        <f t="shared" si="6"/>
        <v>375.19606055079333</v>
      </c>
      <c r="Y24" s="70">
        <f t="shared" si="7"/>
        <v>1261.469998176181</v>
      </c>
      <c r="Z24" s="70">
        <f t="shared" si="8"/>
        <v>390.40671165420389</v>
      </c>
      <c r="AA24" s="70">
        <f t="shared" si="9"/>
        <v>728.08316614991793</v>
      </c>
      <c r="AB24" s="71">
        <f t="shared" si="10"/>
        <v>2804.8440634689041</v>
      </c>
      <c r="AD24" s="69">
        <v>468.99507568849162</v>
      </c>
      <c r="AE24" s="70">
        <v>1576.8374977202261</v>
      </c>
      <c r="AF24" s="70">
        <v>488.00838956775482</v>
      </c>
      <c r="AG24" s="70">
        <v>910.10395768739738</v>
      </c>
      <c r="AH24" s="71">
        <v>3506.0550793361299</v>
      </c>
    </row>
    <row r="25" spans="1:36" x14ac:dyDescent="0.2">
      <c r="A25" s="18"/>
      <c r="B25" s="49">
        <f t="shared" si="11"/>
        <v>2014</v>
      </c>
      <c r="C25" s="44">
        <v>780</v>
      </c>
      <c r="D25" s="45">
        <v>388</v>
      </c>
      <c r="E25" s="45">
        <v>1278</v>
      </c>
      <c r="F25" s="45">
        <v>381</v>
      </c>
      <c r="G25" s="45">
        <v>595</v>
      </c>
      <c r="H25" s="44">
        <v>2642</v>
      </c>
      <c r="I25" s="45">
        <v>2785</v>
      </c>
      <c r="J25" s="46">
        <v>5427</v>
      </c>
      <c r="K25" s="47">
        <v>89</v>
      </c>
      <c r="L25" s="48">
        <v>5516</v>
      </c>
      <c r="N25" s="38">
        <v>12</v>
      </c>
      <c r="O25" s="39">
        <v>12</v>
      </c>
      <c r="Q25" s="75">
        <f t="shared" si="0"/>
        <v>1.6134880348078317E-2</v>
      </c>
      <c r="R25" s="75">
        <f t="shared" si="1"/>
        <v>7.1494379952091389E-2</v>
      </c>
      <c r="S25" s="76">
        <f t="shared" si="2"/>
        <v>0.23548922056384744</v>
      </c>
      <c r="T25" s="76">
        <f t="shared" si="3"/>
        <v>7.0204532891100055E-2</v>
      </c>
      <c r="U25" s="76">
        <f t="shared" si="4"/>
        <v>0.10963700018426387</v>
      </c>
      <c r="V25" s="77">
        <f t="shared" si="5"/>
        <v>0.51317486640869725</v>
      </c>
      <c r="W25" s="54"/>
      <c r="X25" s="78">
        <f t="shared" si="6"/>
        <v>394.36299981573615</v>
      </c>
      <c r="Y25" s="79">
        <f t="shared" si="7"/>
        <v>1298.9585406301824</v>
      </c>
      <c r="Z25" s="79">
        <f t="shared" si="8"/>
        <v>387.24820342730789</v>
      </c>
      <c r="AA25" s="79">
        <f t="shared" si="9"/>
        <v>604.75769301639946</v>
      </c>
      <c r="AB25" s="80">
        <f t="shared" si="10"/>
        <v>2830.6725631103741</v>
      </c>
      <c r="AC25" s="54"/>
      <c r="AD25" s="78">
        <v>492.95374976967014</v>
      </c>
      <c r="AE25" s="81">
        <v>1623.6981757877279</v>
      </c>
      <c r="AF25" s="79">
        <v>484.06025428413483</v>
      </c>
      <c r="AG25" s="79">
        <v>755.94711627049924</v>
      </c>
      <c r="AH25" s="80">
        <v>3538.3407038879673</v>
      </c>
    </row>
    <row r="26" spans="1:36" x14ac:dyDescent="0.2">
      <c r="A26" s="18"/>
      <c r="B26" s="49" t="s">
        <v>6</v>
      </c>
      <c r="C26" s="50">
        <v>32093</v>
      </c>
      <c r="D26" s="51">
        <v>3088</v>
      </c>
      <c r="E26" s="52">
        <v>20503</v>
      </c>
      <c r="F26" s="52">
        <v>4105</v>
      </c>
      <c r="G26" s="52">
        <v>7734</v>
      </c>
      <c r="H26" s="50">
        <v>35421</v>
      </c>
      <c r="I26" s="52">
        <v>32428</v>
      </c>
      <c r="J26" s="51">
        <v>67849</v>
      </c>
      <c r="K26" s="53">
        <v>9448</v>
      </c>
      <c r="L26" s="53">
        <v>77297</v>
      </c>
    </row>
    <row r="27" spans="1:36" x14ac:dyDescent="0.2">
      <c r="A27" s="18"/>
      <c r="B27" s="54"/>
      <c r="C27" s="55"/>
      <c r="D27" s="55"/>
      <c r="E27" s="55"/>
      <c r="F27" s="55"/>
      <c r="G27" s="55"/>
      <c r="H27" s="55"/>
      <c r="I27" s="55"/>
      <c r="J27" s="55"/>
      <c r="K27" s="55"/>
      <c r="L27" s="55"/>
    </row>
    <row r="28" spans="1:36" x14ac:dyDescent="0.2">
      <c r="A28" s="18"/>
      <c r="B28" s="54"/>
      <c r="C28" s="56"/>
      <c r="D28" s="56"/>
      <c r="E28" s="56"/>
      <c r="F28" s="56"/>
      <c r="G28" s="56"/>
      <c r="H28" s="56"/>
      <c r="I28" s="56"/>
      <c r="J28" s="56"/>
      <c r="K28" s="56"/>
      <c r="L28" s="56"/>
    </row>
    <row r="29" spans="1:36" x14ac:dyDescent="0.2">
      <c r="B29" s="82"/>
      <c r="J29" s="25"/>
      <c r="L29" s="25"/>
    </row>
    <row r="30" spans="1:36" x14ac:dyDescent="0.2">
      <c r="B30" s="42" t="s">
        <v>12</v>
      </c>
    </row>
    <row r="31" spans="1:36" x14ac:dyDescent="0.2">
      <c r="B31" s="43" t="s">
        <v>13</v>
      </c>
    </row>
    <row r="32" spans="1:36" x14ac:dyDescent="0.2">
      <c r="B32" s="43" t="s">
        <v>29</v>
      </c>
    </row>
    <row r="33" spans="2:12" x14ac:dyDescent="0.2">
      <c r="B33" s="43" t="s">
        <v>21</v>
      </c>
      <c r="J33" s="83"/>
    </row>
    <row r="34" spans="2:12" x14ac:dyDescent="0.2">
      <c r="J34" s="84"/>
    </row>
    <row r="35" spans="2:12" x14ac:dyDescent="0.2"/>
    <row r="36" spans="2:12" hidden="1" x14ac:dyDescent="0.2"/>
    <row r="37" spans="2:12" hidden="1" x14ac:dyDescent="0.2"/>
    <row r="38" spans="2:12" hidden="1" x14ac:dyDescent="0.2">
      <c r="E38" s="61"/>
    </row>
    <row r="39" spans="2:12" hidden="1" x14ac:dyDescent="0.2">
      <c r="J39" s="25"/>
      <c r="L39" s="25"/>
    </row>
  </sheetData>
  <mergeCells count="4">
    <mergeCell ref="B4:L4"/>
    <mergeCell ref="R4:V4"/>
    <mergeCell ref="X4:AB4"/>
    <mergeCell ref="AD4:AH4"/>
  </mergeCells>
  <phoneticPr fontId="6" type="noConversion"/>
  <pageMargins left="0.75" right="0.75" top="1" bottom="1" header="0.5" footer="0.5"/>
  <pageSetup paperSize="9" scale="65" orientation="landscape" r:id="rId1"/>
  <headerFooter alignWithMargins="0">
    <oddHeader xml:space="preserve">&amp;L </oddHeader>
    <oddFooter xml:space="preserve">&amp;L&amp;F, &amp;A&amp;R </oddFooter>
  </headerFooter>
  <rowBreaks count="1" manualBreakCount="1">
    <brk id="25" min="1" max="11" man="1"/>
  </rowBreaks>
  <colBreaks count="1" manualBreakCount="1">
    <brk id="11" min="1" max="34"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FFFF00"/>
    <pageSetUpPr fitToPage="1"/>
  </sheetPr>
  <dimension ref="A1:R39"/>
  <sheetViews>
    <sheetView showGridLines="0" showRowColHeaders="0" zoomScale="70" zoomScaleNormal="70" workbookViewId="0">
      <selection activeCell="B31" sqref="B31"/>
    </sheetView>
  </sheetViews>
  <sheetFormatPr defaultColWidth="0" defaultRowHeight="12.75" zeroHeight="1" x14ac:dyDescent="0.2"/>
  <cols>
    <col min="1" max="1" width="3.7109375" style="25" customWidth="1"/>
    <col min="2" max="9" width="16.7109375" style="25" customWidth="1"/>
    <col min="10" max="10" width="16.7109375" style="18" customWidth="1"/>
    <col min="11" max="11" width="16.7109375" style="25" customWidth="1"/>
    <col min="12" max="12" width="16.7109375" style="18" customWidth="1"/>
    <col min="13" max="13" width="5.85546875" style="25" customWidth="1"/>
    <col min="14" max="15" width="13.28515625" style="25" customWidth="1"/>
    <col min="16" max="16" width="9.140625" style="25" customWidth="1"/>
    <col min="17" max="18" width="0" style="25" hidden="1" customWidth="1"/>
    <col min="19" max="16384" width="9.140625" style="25" hidden="1"/>
  </cols>
  <sheetData>
    <row r="1" spans="1:17" x14ac:dyDescent="0.2">
      <c r="B1" s="26"/>
    </row>
    <row r="2" spans="1:17" x14ac:dyDescent="0.2"/>
    <row r="3" spans="1:17" x14ac:dyDescent="0.2"/>
    <row r="4" spans="1:17" x14ac:dyDescent="0.2">
      <c r="B4" s="124" t="s">
        <v>18</v>
      </c>
      <c r="C4" s="125"/>
      <c r="D4" s="125"/>
      <c r="E4" s="125"/>
      <c r="F4" s="125"/>
      <c r="G4" s="125"/>
      <c r="H4" s="125"/>
      <c r="I4" s="125"/>
      <c r="J4" s="125"/>
      <c r="K4" s="125"/>
      <c r="L4" s="126"/>
    </row>
    <row r="5" spans="1:17" ht="43.35" customHeight="1" x14ac:dyDescent="0.2">
      <c r="A5" s="18"/>
      <c r="B5" s="1" t="s">
        <v>0</v>
      </c>
      <c r="C5" s="1" t="s">
        <v>1</v>
      </c>
      <c r="D5" s="2" t="s">
        <v>32</v>
      </c>
      <c r="E5" s="2" t="s">
        <v>2</v>
      </c>
      <c r="F5" s="2" t="s">
        <v>3</v>
      </c>
      <c r="G5" s="2" t="s">
        <v>7</v>
      </c>
      <c r="H5" s="6" t="s">
        <v>5</v>
      </c>
      <c r="I5" s="7" t="s">
        <v>4</v>
      </c>
      <c r="J5" s="5" t="s">
        <v>8</v>
      </c>
      <c r="K5" s="3" t="s">
        <v>9</v>
      </c>
      <c r="L5" s="4" t="s">
        <v>6</v>
      </c>
      <c r="N5" s="9" t="s">
        <v>33</v>
      </c>
      <c r="O5" s="8" t="s">
        <v>34</v>
      </c>
    </row>
    <row r="6" spans="1:17" x14ac:dyDescent="0.2">
      <c r="A6" s="18"/>
      <c r="B6" s="27">
        <v>1995</v>
      </c>
      <c r="C6" s="44">
        <v>28</v>
      </c>
      <c r="D6" s="45">
        <v>1</v>
      </c>
      <c r="E6" s="45">
        <v>164</v>
      </c>
      <c r="F6" s="45">
        <v>11</v>
      </c>
      <c r="G6" s="45">
        <v>0</v>
      </c>
      <c r="H6" s="44">
        <v>176</v>
      </c>
      <c r="I6" s="45">
        <v>63</v>
      </c>
      <c r="J6" s="46">
        <v>239</v>
      </c>
      <c r="K6" s="47">
        <v>299</v>
      </c>
      <c r="L6" s="48">
        <v>538</v>
      </c>
      <c r="N6" s="33">
        <v>4</v>
      </c>
      <c r="O6" s="34">
        <v>9</v>
      </c>
      <c r="Q6" s="62"/>
    </row>
    <row r="7" spans="1:17" x14ac:dyDescent="0.2">
      <c r="A7" s="18"/>
      <c r="B7" s="27">
        <f t="shared" ref="B7:B25" si="0">B6+1</f>
        <v>1996</v>
      </c>
      <c r="C7" s="44">
        <v>38</v>
      </c>
      <c r="D7" s="45">
        <v>0</v>
      </c>
      <c r="E7" s="45">
        <v>171</v>
      </c>
      <c r="F7" s="45">
        <v>15</v>
      </c>
      <c r="G7" s="45">
        <v>1</v>
      </c>
      <c r="H7" s="44">
        <v>187</v>
      </c>
      <c r="I7" s="45">
        <v>78</v>
      </c>
      <c r="J7" s="46">
        <v>265</v>
      </c>
      <c r="K7" s="47">
        <v>344</v>
      </c>
      <c r="L7" s="48">
        <v>609</v>
      </c>
      <c r="N7" s="36">
        <v>4</v>
      </c>
      <c r="O7" s="37">
        <v>10</v>
      </c>
      <c r="Q7" s="62"/>
    </row>
    <row r="8" spans="1:17" x14ac:dyDescent="0.2">
      <c r="A8" s="18"/>
      <c r="B8" s="27">
        <f t="shared" si="0"/>
        <v>1997</v>
      </c>
      <c r="C8" s="44">
        <v>75</v>
      </c>
      <c r="D8" s="45">
        <v>3</v>
      </c>
      <c r="E8" s="45">
        <v>226</v>
      </c>
      <c r="F8" s="45">
        <v>11</v>
      </c>
      <c r="G8" s="45">
        <v>2</v>
      </c>
      <c r="H8" s="44">
        <v>242</v>
      </c>
      <c r="I8" s="45">
        <v>91</v>
      </c>
      <c r="J8" s="46">
        <v>333</v>
      </c>
      <c r="K8" s="47">
        <v>305</v>
      </c>
      <c r="L8" s="48">
        <v>638</v>
      </c>
      <c r="N8" s="36">
        <v>4</v>
      </c>
      <c r="O8" s="37">
        <v>10</v>
      </c>
      <c r="Q8" s="62"/>
    </row>
    <row r="9" spans="1:17" x14ac:dyDescent="0.2">
      <c r="A9" s="18"/>
      <c r="B9" s="27">
        <f t="shared" si="0"/>
        <v>1998</v>
      </c>
      <c r="C9" s="44">
        <v>88</v>
      </c>
      <c r="D9" s="45">
        <v>6</v>
      </c>
      <c r="E9" s="45">
        <v>190</v>
      </c>
      <c r="F9" s="45">
        <v>11</v>
      </c>
      <c r="G9" s="45">
        <v>4</v>
      </c>
      <c r="H9" s="44">
        <v>211</v>
      </c>
      <c r="I9" s="45">
        <v>116</v>
      </c>
      <c r="J9" s="46">
        <v>327</v>
      </c>
      <c r="K9" s="47">
        <v>310</v>
      </c>
      <c r="L9" s="48">
        <v>637</v>
      </c>
      <c r="N9" s="36">
        <v>4</v>
      </c>
      <c r="O9" s="37">
        <v>10</v>
      </c>
      <c r="Q9" s="62"/>
    </row>
    <row r="10" spans="1:17" x14ac:dyDescent="0.2">
      <c r="A10" s="18"/>
      <c r="B10" s="27">
        <f t="shared" si="0"/>
        <v>1999</v>
      </c>
      <c r="C10" s="44">
        <v>110</v>
      </c>
      <c r="D10" s="45">
        <v>7</v>
      </c>
      <c r="E10" s="45">
        <v>243</v>
      </c>
      <c r="F10" s="45">
        <v>7</v>
      </c>
      <c r="G10" s="45">
        <v>5</v>
      </c>
      <c r="H10" s="44">
        <v>262</v>
      </c>
      <c r="I10" s="45">
        <v>171</v>
      </c>
      <c r="J10" s="46">
        <v>433</v>
      </c>
      <c r="K10" s="47">
        <v>354</v>
      </c>
      <c r="L10" s="48">
        <v>787</v>
      </c>
      <c r="N10" s="36">
        <v>4</v>
      </c>
      <c r="O10" s="37">
        <v>10</v>
      </c>
      <c r="Q10" s="62"/>
    </row>
    <row r="11" spans="1:17" x14ac:dyDescent="0.2">
      <c r="A11" s="18"/>
      <c r="B11" s="27">
        <f t="shared" si="0"/>
        <v>2000</v>
      </c>
      <c r="C11" s="44">
        <v>268</v>
      </c>
      <c r="D11" s="45">
        <v>18</v>
      </c>
      <c r="E11" s="45">
        <v>308</v>
      </c>
      <c r="F11" s="45">
        <v>9</v>
      </c>
      <c r="G11" s="45">
        <v>18</v>
      </c>
      <c r="H11" s="44">
        <v>353</v>
      </c>
      <c r="I11" s="45">
        <v>220</v>
      </c>
      <c r="J11" s="46">
        <v>573</v>
      </c>
      <c r="K11" s="47">
        <v>409</v>
      </c>
      <c r="L11" s="48">
        <v>982</v>
      </c>
      <c r="N11" s="36">
        <v>5</v>
      </c>
      <c r="O11" s="37">
        <v>10</v>
      </c>
      <c r="Q11" s="62"/>
    </row>
    <row r="12" spans="1:17" x14ac:dyDescent="0.2">
      <c r="A12" s="18"/>
      <c r="B12" s="27">
        <f t="shared" si="0"/>
        <v>2001</v>
      </c>
      <c r="C12" s="44">
        <v>354</v>
      </c>
      <c r="D12" s="45">
        <v>19</v>
      </c>
      <c r="E12" s="45">
        <v>364</v>
      </c>
      <c r="F12" s="45">
        <v>10</v>
      </c>
      <c r="G12" s="45">
        <v>28</v>
      </c>
      <c r="H12" s="44">
        <v>421</v>
      </c>
      <c r="I12" s="45">
        <v>206</v>
      </c>
      <c r="J12" s="46">
        <v>627</v>
      </c>
      <c r="K12" s="47">
        <v>480</v>
      </c>
      <c r="L12" s="48">
        <v>1107</v>
      </c>
      <c r="N12" s="36">
        <v>5</v>
      </c>
      <c r="O12" s="37">
        <v>10</v>
      </c>
      <c r="Q12" s="62"/>
    </row>
    <row r="13" spans="1:17" x14ac:dyDescent="0.2">
      <c r="A13" s="18"/>
      <c r="B13" s="27">
        <f t="shared" si="0"/>
        <v>2002</v>
      </c>
      <c r="C13" s="44">
        <v>444</v>
      </c>
      <c r="D13" s="45">
        <v>30</v>
      </c>
      <c r="E13" s="45">
        <v>363</v>
      </c>
      <c r="F13" s="45">
        <v>12</v>
      </c>
      <c r="G13" s="45">
        <v>23</v>
      </c>
      <c r="H13" s="44">
        <v>428</v>
      </c>
      <c r="I13" s="45">
        <v>248</v>
      </c>
      <c r="J13" s="46">
        <v>676</v>
      </c>
      <c r="K13" s="47">
        <v>380</v>
      </c>
      <c r="L13" s="48">
        <v>1056</v>
      </c>
      <c r="N13" s="36">
        <v>5</v>
      </c>
      <c r="O13" s="37">
        <v>10</v>
      </c>
      <c r="Q13" s="62"/>
    </row>
    <row r="14" spans="1:17" x14ac:dyDescent="0.2">
      <c r="A14" s="18"/>
      <c r="B14" s="27">
        <f>B13+1</f>
        <v>2003</v>
      </c>
      <c r="C14" s="44">
        <v>1212</v>
      </c>
      <c r="D14" s="45">
        <v>53</v>
      </c>
      <c r="E14" s="45">
        <v>586</v>
      </c>
      <c r="F14" s="45">
        <v>44</v>
      </c>
      <c r="G14" s="45">
        <v>73</v>
      </c>
      <c r="H14" s="44">
        <v>756</v>
      </c>
      <c r="I14" s="45">
        <v>340</v>
      </c>
      <c r="J14" s="46">
        <v>1096</v>
      </c>
      <c r="K14" s="47">
        <v>93</v>
      </c>
      <c r="L14" s="48">
        <v>1189</v>
      </c>
      <c r="N14" s="36">
        <v>7</v>
      </c>
      <c r="O14" s="37">
        <v>11</v>
      </c>
      <c r="Q14" s="62"/>
    </row>
    <row r="15" spans="1:17" x14ac:dyDescent="0.2">
      <c r="A15" s="18"/>
      <c r="B15" s="27">
        <f t="shared" si="0"/>
        <v>2004</v>
      </c>
      <c r="C15" s="44">
        <v>2618</v>
      </c>
      <c r="D15" s="45">
        <v>108</v>
      </c>
      <c r="E15" s="45">
        <v>437</v>
      </c>
      <c r="F15" s="45">
        <v>35</v>
      </c>
      <c r="G15" s="45">
        <v>97</v>
      </c>
      <c r="H15" s="44">
        <v>677</v>
      </c>
      <c r="I15" s="45">
        <v>351</v>
      </c>
      <c r="J15" s="46">
        <v>1028</v>
      </c>
      <c r="K15" s="47">
        <v>103</v>
      </c>
      <c r="L15" s="48">
        <v>1131</v>
      </c>
      <c r="N15" s="36">
        <v>9</v>
      </c>
      <c r="O15" s="37">
        <v>11</v>
      </c>
      <c r="Q15" s="62"/>
    </row>
    <row r="16" spans="1:17" x14ac:dyDescent="0.2">
      <c r="A16" s="18"/>
      <c r="B16" s="27">
        <f t="shared" si="0"/>
        <v>2005</v>
      </c>
      <c r="C16" s="44">
        <v>4537</v>
      </c>
      <c r="D16" s="45">
        <v>143</v>
      </c>
      <c r="E16" s="45">
        <v>387</v>
      </c>
      <c r="F16" s="45">
        <v>58</v>
      </c>
      <c r="G16" s="45">
        <v>215</v>
      </c>
      <c r="H16" s="44">
        <v>803</v>
      </c>
      <c r="I16" s="45">
        <v>394</v>
      </c>
      <c r="J16" s="46">
        <v>1197</v>
      </c>
      <c r="K16" s="47">
        <v>57</v>
      </c>
      <c r="L16" s="48">
        <v>1254</v>
      </c>
      <c r="N16" s="36">
        <v>10</v>
      </c>
      <c r="O16" s="37">
        <v>11</v>
      </c>
      <c r="Q16" s="62"/>
    </row>
    <row r="17" spans="1:17" x14ac:dyDescent="0.2">
      <c r="A17" s="18"/>
      <c r="B17" s="27">
        <f>B16+1</f>
        <v>2006</v>
      </c>
      <c r="C17" s="44">
        <v>2251</v>
      </c>
      <c r="D17" s="45">
        <v>55</v>
      </c>
      <c r="E17" s="45">
        <v>421</v>
      </c>
      <c r="F17" s="45">
        <v>81</v>
      </c>
      <c r="G17" s="45">
        <v>296</v>
      </c>
      <c r="H17" s="44">
        <v>853</v>
      </c>
      <c r="I17" s="45">
        <v>456</v>
      </c>
      <c r="J17" s="46">
        <v>1309</v>
      </c>
      <c r="K17" s="47">
        <v>51</v>
      </c>
      <c r="L17" s="48">
        <v>1360</v>
      </c>
      <c r="N17" s="36">
        <v>11</v>
      </c>
      <c r="O17" s="37">
        <v>12</v>
      </c>
      <c r="Q17" s="62"/>
    </row>
    <row r="18" spans="1:17" x14ac:dyDescent="0.2">
      <c r="A18" s="18"/>
      <c r="B18" s="27">
        <f t="shared" si="0"/>
        <v>2007</v>
      </c>
      <c r="C18" s="44">
        <v>776</v>
      </c>
      <c r="D18" s="45">
        <v>28</v>
      </c>
      <c r="E18" s="45">
        <v>398</v>
      </c>
      <c r="F18" s="45">
        <v>86</v>
      </c>
      <c r="G18" s="45">
        <v>187</v>
      </c>
      <c r="H18" s="44">
        <v>699</v>
      </c>
      <c r="I18" s="45">
        <v>485</v>
      </c>
      <c r="J18" s="46">
        <v>1184</v>
      </c>
      <c r="K18" s="47">
        <v>40</v>
      </c>
      <c r="L18" s="48">
        <v>1224</v>
      </c>
      <c r="N18" s="36">
        <v>11</v>
      </c>
      <c r="O18" s="37">
        <v>12</v>
      </c>
      <c r="Q18" s="62"/>
    </row>
    <row r="19" spans="1:17" x14ac:dyDescent="0.2">
      <c r="A19" s="18"/>
      <c r="B19" s="27">
        <f t="shared" si="0"/>
        <v>2008</v>
      </c>
      <c r="C19" s="44">
        <v>58</v>
      </c>
      <c r="D19" s="45">
        <v>18</v>
      </c>
      <c r="E19" s="45">
        <v>368</v>
      </c>
      <c r="F19" s="45">
        <v>117</v>
      </c>
      <c r="G19" s="45">
        <v>219</v>
      </c>
      <c r="H19" s="44">
        <v>722</v>
      </c>
      <c r="I19" s="45">
        <v>546</v>
      </c>
      <c r="J19" s="46">
        <v>1268</v>
      </c>
      <c r="K19" s="47">
        <v>68</v>
      </c>
      <c r="L19" s="48">
        <v>1336</v>
      </c>
      <c r="N19" s="36">
        <v>11</v>
      </c>
      <c r="O19" s="37">
        <v>12</v>
      </c>
      <c r="Q19" s="62"/>
    </row>
    <row r="20" spans="1:17" x14ac:dyDescent="0.2">
      <c r="A20" s="18"/>
      <c r="B20" s="27">
        <f t="shared" si="0"/>
        <v>2009</v>
      </c>
      <c r="C20" s="44">
        <v>76</v>
      </c>
      <c r="D20" s="45">
        <v>31</v>
      </c>
      <c r="E20" s="45">
        <v>356</v>
      </c>
      <c r="F20" s="45">
        <v>111</v>
      </c>
      <c r="G20" s="45">
        <v>203</v>
      </c>
      <c r="H20" s="44">
        <v>701</v>
      </c>
      <c r="I20" s="45">
        <v>542</v>
      </c>
      <c r="J20" s="46">
        <v>1243</v>
      </c>
      <c r="K20" s="47">
        <v>63</v>
      </c>
      <c r="L20" s="48">
        <v>1306</v>
      </c>
      <c r="N20" s="36">
        <v>11</v>
      </c>
      <c r="O20" s="37">
        <v>12</v>
      </c>
      <c r="Q20" s="62"/>
    </row>
    <row r="21" spans="1:17" x14ac:dyDescent="0.2">
      <c r="A21" s="18"/>
      <c r="B21" s="27">
        <f t="shared" si="0"/>
        <v>2010</v>
      </c>
      <c r="C21" s="44">
        <v>65</v>
      </c>
      <c r="D21" s="45">
        <v>31</v>
      </c>
      <c r="E21" s="45">
        <v>440</v>
      </c>
      <c r="F21" s="45">
        <v>124</v>
      </c>
      <c r="G21" s="45">
        <v>222</v>
      </c>
      <c r="H21" s="44">
        <v>817</v>
      </c>
      <c r="I21" s="45">
        <v>582</v>
      </c>
      <c r="J21" s="46">
        <v>1399</v>
      </c>
      <c r="K21" s="47">
        <v>66</v>
      </c>
      <c r="L21" s="48">
        <v>1465</v>
      </c>
      <c r="N21" s="36">
        <v>11</v>
      </c>
      <c r="O21" s="37">
        <v>12</v>
      </c>
      <c r="Q21" s="62"/>
    </row>
    <row r="22" spans="1:17" x14ac:dyDescent="0.2">
      <c r="A22" s="18"/>
      <c r="B22" s="27">
        <f t="shared" si="0"/>
        <v>2011</v>
      </c>
      <c r="C22" s="44">
        <v>87</v>
      </c>
      <c r="D22" s="45">
        <v>28</v>
      </c>
      <c r="E22" s="45">
        <v>407</v>
      </c>
      <c r="F22" s="45">
        <v>139</v>
      </c>
      <c r="G22" s="45">
        <v>200</v>
      </c>
      <c r="H22" s="44">
        <v>774</v>
      </c>
      <c r="I22" s="45">
        <v>573</v>
      </c>
      <c r="J22" s="46">
        <v>1347</v>
      </c>
      <c r="K22" s="47">
        <v>50</v>
      </c>
      <c r="L22" s="48">
        <v>1397</v>
      </c>
      <c r="N22" s="36">
        <v>11</v>
      </c>
      <c r="O22" s="37">
        <v>12</v>
      </c>
      <c r="Q22" s="62"/>
    </row>
    <row r="23" spans="1:17" x14ac:dyDescent="0.2">
      <c r="A23" s="18"/>
      <c r="B23" s="27">
        <f t="shared" si="0"/>
        <v>2012</v>
      </c>
      <c r="C23" s="44">
        <v>154</v>
      </c>
      <c r="D23" s="45">
        <v>85</v>
      </c>
      <c r="E23" s="45">
        <v>299</v>
      </c>
      <c r="F23" s="45">
        <v>168</v>
      </c>
      <c r="G23" s="45">
        <v>186</v>
      </c>
      <c r="H23" s="44">
        <v>738</v>
      </c>
      <c r="I23" s="45">
        <v>531</v>
      </c>
      <c r="J23" s="46">
        <v>1269</v>
      </c>
      <c r="K23" s="47">
        <v>51</v>
      </c>
      <c r="L23" s="48">
        <v>1320</v>
      </c>
      <c r="N23" s="36">
        <v>11</v>
      </c>
      <c r="O23" s="37">
        <v>12</v>
      </c>
      <c r="Q23" s="62"/>
    </row>
    <row r="24" spans="1:17" x14ac:dyDescent="0.2">
      <c r="A24" s="18"/>
      <c r="B24" s="27">
        <f t="shared" si="0"/>
        <v>2013</v>
      </c>
      <c r="C24" s="44">
        <v>62</v>
      </c>
      <c r="D24" s="45">
        <v>54</v>
      </c>
      <c r="E24" s="45">
        <v>280</v>
      </c>
      <c r="F24" s="45">
        <v>85</v>
      </c>
      <c r="G24" s="45">
        <v>130</v>
      </c>
      <c r="H24" s="44">
        <v>549</v>
      </c>
      <c r="I24" s="45">
        <v>406</v>
      </c>
      <c r="J24" s="46">
        <v>955</v>
      </c>
      <c r="K24" s="47">
        <v>41</v>
      </c>
      <c r="L24" s="48">
        <v>996</v>
      </c>
      <c r="N24" s="36">
        <v>11</v>
      </c>
      <c r="O24" s="37">
        <v>12</v>
      </c>
      <c r="Q24" s="62"/>
    </row>
    <row r="25" spans="1:17" x14ac:dyDescent="0.2">
      <c r="A25" s="18"/>
      <c r="B25" s="49">
        <f t="shared" si="0"/>
        <v>2014</v>
      </c>
      <c r="C25" s="44">
        <v>31</v>
      </c>
      <c r="D25" s="45">
        <v>39</v>
      </c>
      <c r="E25" s="45">
        <v>141</v>
      </c>
      <c r="F25" s="45">
        <v>35</v>
      </c>
      <c r="G25" s="45">
        <v>76</v>
      </c>
      <c r="H25" s="44">
        <v>291</v>
      </c>
      <c r="I25" s="45">
        <v>202</v>
      </c>
      <c r="J25" s="46">
        <v>493</v>
      </c>
      <c r="K25" s="47">
        <v>19</v>
      </c>
      <c r="L25" s="48">
        <v>512</v>
      </c>
      <c r="N25" s="38">
        <v>11</v>
      </c>
      <c r="O25" s="39">
        <v>12</v>
      </c>
      <c r="Q25" s="62"/>
    </row>
    <row r="26" spans="1:17" x14ac:dyDescent="0.2">
      <c r="A26" s="18"/>
      <c r="B26" s="49" t="s">
        <v>6</v>
      </c>
      <c r="C26" s="50">
        <v>13332</v>
      </c>
      <c r="D26" s="51">
        <v>757</v>
      </c>
      <c r="E26" s="52">
        <v>6549</v>
      </c>
      <c r="F26" s="52">
        <v>1169</v>
      </c>
      <c r="G26" s="52">
        <v>2185</v>
      </c>
      <c r="H26" s="50">
        <v>10660</v>
      </c>
      <c r="I26" s="52">
        <v>6601</v>
      </c>
      <c r="J26" s="51">
        <v>17261</v>
      </c>
      <c r="K26" s="53">
        <v>3583</v>
      </c>
      <c r="L26" s="53">
        <v>20844</v>
      </c>
    </row>
    <row r="27" spans="1:17" x14ac:dyDescent="0.2">
      <c r="A27" s="18"/>
      <c r="B27" s="54"/>
      <c r="C27" s="55"/>
      <c r="D27" s="55"/>
      <c r="E27" s="55"/>
      <c r="F27" s="55"/>
      <c r="G27" s="55"/>
      <c r="H27" s="55"/>
      <c r="I27" s="55"/>
      <c r="J27" s="55"/>
      <c r="K27" s="55"/>
      <c r="L27" s="55"/>
    </row>
    <row r="28" spans="1:17" x14ac:dyDescent="0.2">
      <c r="A28" s="18"/>
      <c r="B28" s="54"/>
      <c r="C28" s="56"/>
      <c r="D28" s="56"/>
      <c r="E28" s="56"/>
      <c r="F28" s="56"/>
      <c r="G28" s="56"/>
      <c r="H28" s="56"/>
      <c r="I28" s="56"/>
      <c r="J28" s="56"/>
      <c r="K28" s="56"/>
      <c r="L28" s="56"/>
    </row>
    <row r="29" spans="1:17" x14ac:dyDescent="0.2"/>
    <row r="30" spans="1:17" x14ac:dyDescent="0.2">
      <c r="B30" s="42" t="s">
        <v>12</v>
      </c>
    </row>
    <row r="31" spans="1:17" x14ac:dyDescent="0.2">
      <c r="B31" s="43" t="s">
        <v>19</v>
      </c>
    </row>
    <row r="32" spans="1:17" x14ac:dyDescent="0.2">
      <c r="B32" s="43" t="s">
        <v>29</v>
      </c>
    </row>
    <row r="33" spans="2:12" x14ac:dyDescent="0.2">
      <c r="B33" s="43" t="s">
        <v>21</v>
      </c>
    </row>
    <row r="34" spans="2:12" x14ac:dyDescent="0.2"/>
    <row r="35" spans="2:12" x14ac:dyDescent="0.2"/>
    <row r="36" spans="2:12" hidden="1" x14ac:dyDescent="0.2"/>
    <row r="37" spans="2:12" hidden="1" x14ac:dyDescent="0.2"/>
    <row r="38" spans="2:12" hidden="1" x14ac:dyDescent="0.2"/>
    <row r="39" spans="2:12" hidden="1" x14ac:dyDescent="0.2">
      <c r="J39" s="25"/>
      <c r="L39" s="25"/>
    </row>
  </sheetData>
  <mergeCells count="1">
    <mergeCell ref="B4:L4"/>
  </mergeCells>
  <phoneticPr fontId="6" type="noConversion"/>
  <pageMargins left="0.75" right="0.75" top="1" bottom="1" header="0.5" footer="0.5"/>
  <pageSetup paperSize="9" scale="65" orientation="landscape" r:id="rId1"/>
  <headerFooter alignWithMargins="0">
    <oddHeader xml:space="preserve">&amp;L </oddHeader>
    <oddFooter xml:space="preserve">&amp;L&amp;F, &amp;A&amp;R </oddFooter>
  </headerFooter>
  <rowBreaks count="1" manualBreakCount="1">
    <brk id="25" min="1" max="11" man="1"/>
  </rowBreaks>
  <colBreaks count="1" manualBreakCount="1">
    <brk id="11" min="1" max="34"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P39"/>
  <sheetViews>
    <sheetView showGridLines="0" showRowColHeaders="0" zoomScale="70" zoomScaleNormal="70" workbookViewId="0">
      <selection activeCell="B31" sqref="B31"/>
    </sheetView>
  </sheetViews>
  <sheetFormatPr defaultColWidth="0" defaultRowHeight="12.75" zeroHeight="1" x14ac:dyDescent="0.2"/>
  <cols>
    <col min="1" max="1" width="3.7109375" style="25" customWidth="1"/>
    <col min="2" max="9" width="16.7109375" style="25" customWidth="1"/>
    <col min="10" max="10" width="16.7109375" style="18" customWidth="1"/>
    <col min="11" max="11" width="16.7109375" style="25" customWidth="1"/>
    <col min="12" max="12" width="16.7109375" style="18" customWidth="1"/>
    <col min="13" max="13" width="5.85546875" style="25" customWidth="1"/>
    <col min="14" max="15" width="13.28515625" style="25" customWidth="1"/>
    <col min="16" max="16" width="9.140625" style="25" customWidth="1"/>
    <col min="17" max="16384" width="9.140625" style="25" hidden="1"/>
  </cols>
  <sheetData>
    <row r="1" spans="1:15" x14ac:dyDescent="0.2">
      <c r="B1" s="26"/>
    </row>
    <row r="2" spans="1:15" x14ac:dyDescent="0.2"/>
    <row r="3" spans="1:15" x14ac:dyDescent="0.2"/>
    <row r="4" spans="1:15" x14ac:dyDescent="0.2">
      <c r="B4" s="124" t="s">
        <v>28</v>
      </c>
      <c r="C4" s="125"/>
      <c r="D4" s="125"/>
      <c r="E4" s="125"/>
      <c r="F4" s="125"/>
      <c r="G4" s="125"/>
      <c r="H4" s="125"/>
      <c r="I4" s="125"/>
      <c r="J4" s="125"/>
      <c r="K4" s="125"/>
      <c r="L4" s="126"/>
    </row>
    <row r="5" spans="1:15" ht="43.35" customHeight="1" x14ac:dyDescent="0.2">
      <c r="A5" s="18"/>
      <c r="B5" s="1" t="s">
        <v>17</v>
      </c>
      <c r="C5" s="1" t="s">
        <v>1</v>
      </c>
      <c r="D5" s="2" t="s">
        <v>32</v>
      </c>
      <c r="E5" s="2" t="s">
        <v>2</v>
      </c>
      <c r="F5" s="2" t="s">
        <v>3</v>
      </c>
      <c r="G5" s="2" t="s">
        <v>7</v>
      </c>
      <c r="H5" s="6" t="s">
        <v>5</v>
      </c>
      <c r="I5" s="7" t="s">
        <v>4</v>
      </c>
      <c r="J5" s="5" t="s">
        <v>8</v>
      </c>
      <c r="K5" s="3" t="s">
        <v>9</v>
      </c>
      <c r="L5" s="4" t="s">
        <v>6</v>
      </c>
      <c r="N5" s="9" t="s">
        <v>33</v>
      </c>
      <c r="O5" s="8" t="s">
        <v>34</v>
      </c>
    </row>
    <row r="6" spans="1:15" x14ac:dyDescent="0.2">
      <c r="A6" s="18"/>
      <c r="B6" s="27">
        <v>1995</v>
      </c>
      <c r="C6" s="44">
        <v>20</v>
      </c>
      <c r="D6" s="45">
        <v>0</v>
      </c>
      <c r="E6" s="45">
        <v>152</v>
      </c>
      <c r="F6" s="45">
        <v>5</v>
      </c>
      <c r="G6" s="45">
        <v>0</v>
      </c>
      <c r="H6" s="44">
        <v>157</v>
      </c>
      <c r="I6" s="45">
        <v>44</v>
      </c>
      <c r="J6" s="46">
        <v>201</v>
      </c>
      <c r="K6" s="47">
        <v>304</v>
      </c>
      <c r="L6" s="48">
        <v>505</v>
      </c>
      <c r="N6" s="33">
        <v>2</v>
      </c>
      <c r="O6" s="34">
        <v>5</v>
      </c>
    </row>
    <row r="7" spans="1:15" x14ac:dyDescent="0.2">
      <c r="A7" s="18"/>
      <c r="B7" s="27">
        <f t="shared" ref="B7:B25" si="0">B6+1</f>
        <v>1996</v>
      </c>
      <c r="C7" s="44">
        <v>7</v>
      </c>
      <c r="D7" s="45">
        <v>0</v>
      </c>
      <c r="E7" s="45">
        <v>176</v>
      </c>
      <c r="F7" s="45">
        <v>3</v>
      </c>
      <c r="G7" s="45">
        <v>0</v>
      </c>
      <c r="H7" s="44">
        <v>179</v>
      </c>
      <c r="I7" s="45">
        <v>62</v>
      </c>
      <c r="J7" s="46">
        <v>241</v>
      </c>
      <c r="K7" s="47">
        <v>285</v>
      </c>
      <c r="L7" s="48">
        <v>526</v>
      </c>
      <c r="N7" s="36">
        <v>2</v>
      </c>
      <c r="O7" s="37">
        <v>5</v>
      </c>
    </row>
    <row r="8" spans="1:15" x14ac:dyDescent="0.2">
      <c r="A8" s="18"/>
      <c r="B8" s="27">
        <f t="shared" si="0"/>
        <v>1997</v>
      </c>
      <c r="C8" s="44">
        <v>48</v>
      </c>
      <c r="D8" s="45">
        <v>0</v>
      </c>
      <c r="E8" s="45">
        <v>209</v>
      </c>
      <c r="F8" s="45">
        <v>10</v>
      </c>
      <c r="G8" s="45">
        <v>0</v>
      </c>
      <c r="H8" s="44">
        <v>219</v>
      </c>
      <c r="I8" s="45">
        <v>101</v>
      </c>
      <c r="J8" s="46">
        <v>320</v>
      </c>
      <c r="K8" s="47">
        <v>307</v>
      </c>
      <c r="L8" s="48">
        <v>627</v>
      </c>
      <c r="N8" s="36">
        <v>2</v>
      </c>
      <c r="O8" s="37">
        <v>5</v>
      </c>
    </row>
    <row r="9" spans="1:15" x14ac:dyDescent="0.2">
      <c r="A9" s="18"/>
      <c r="B9" s="27">
        <f t="shared" si="0"/>
        <v>1998</v>
      </c>
      <c r="C9" s="44">
        <v>40</v>
      </c>
      <c r="D9" s="45">
        <v>0</v>
      </c>
      <c r="E9" s="45">
        <v>132</v>
      </c>
      <c r="F9" s="45">
        <v>12</v>
      </c>
      <c r="G9" s="45">
        <v>0</v>
      </c>
      <c r="H9" s="44">
        <v>144</v>
      </c>
      <c r="I9" s="45">
        <v>82</v>
      </c>
      <c r="J9" s="46">
        <v>226</v>
      </c>
      <c r="K9" s="47">
        <v>318</v>
      </c>
      <c r="L9" s="48">
        <v>544</v>
      </c>
      <c r="N9" s="36">
        <v>2</v>
      </c>
      <c r="O9" s="37">
        <v>5</v>
      </c>
    </row>
    <row r="10" spans="1:15" x14ac:dyDescent="0.2">
      <c r="A10" s="18"/>
      <c r="B10" s="27">
        <f t="shared" si="0"/>
        <v>1999</v>
      </c>
      <c r="C10" s="44">
        <v>56</v>
      </c>
      <c r="D10" s="45">
        <v>0</v>
      </c>
      <c r="E10" s="45">
        <v>211</v>
      </c>
      <c r="F10" s="45">
        <v>12</v>
      </c>
      <c r="G10" s="45">
        <v>0</v>
      </c>
      <c r="H10" s="44">
        <v>223</v>
      </c>
      <c r="I10" s="45">
        <v>109</v>
      </c>
      <c r="J10" s="46">
        <v>332</v>
      </c>
      <c r="K10" s="47">
        <v>309</v>
      </c>
      <c r="L10" s="48">
        <v>641</v>
      </c>
      <c r="N10" s="36">
        <v>2</v>
      </c>
      <c r="O10" s="37">
        <v>6</v>
      </c>
    </row>
    <row r="11" spans="1:15" x14ac:dyDescent="0.2">
      <c r="A11" s="18"/>
      <c r="B11" s="27">
        <f t="shared" si="0"/>
        <v>2000</v>
      </c>
      <c r="C11" s="44">
        <v>91</v>
      </c>
      <c r="D11" s="45">
        <v>3</v>
      </c>
      <c r="E11" s="45">
        <v>186</v>
      </c>
      <c r="F11" s="45">
        <v>13</v>
      </c>
      <c r="G11" s="45">
        <v>3</v>
      </c>
      <c r="H11" s="44">
        <v>205</v>
      </c>
      <c r="I11" s="45">
        <v>114</v>
      </c>
      <c r="J11" s="46">
        <v>319</v>
      </c>
      <c r="K11" s="47">
        <v>372</v>
      </c>
      <c r="L11" s="48">
        <v>691</v>
      </c>
      <c r="N11" s="36">
        <v>4</v>
      </c>
      <c r="O11" s="37">
        <v>7</v>
      </c>
    </row>
    <row r="12" spans="1:15" x14ac:dyDescent="0.2">
      <c r="A12" s="18"/>
      <c r="B12" s="27">
        <f t="shared" si="0"/>
        <v>2001</v>
      </c>
      <c r="C12" s="44">
        <v>133</v>
      </c>
      <c r="D12" s="45">
        <v>5</v>
      </c>
      <c r="E12" s="45">
        <v>215</v>
      </c>
      <c r="F12" s="45">
        <v>6</v>
      </c>
      <c r="G12" s="45">
        <v>11</v>
      </c>
      <c r="H12" s="44">
        <v>237</v>
      </c>
      <c r="I12" s="45">
        <v>146</v>
      </c>
      <c r="J12" s="46">
        <v>383</v>
      </c>
      <c r="K12" s="47">
        <v>378</v>
      </c>
      <c r="L12" s="48">
        <v>761</v>
      </c>
      <c r="N12" s="36">
        <v>4</v>
      </c>
      <c r="O12" s="37">
        <v>7</v>
      </c>
    </row>
    <row r="13" spans="1:15" x14ac:dyDescent="0.2">
      <c r="A13" s="18"/>
      <c r="B13" s="27">
        <f t="shared" si="0"/>
        <v>2002</v>
      </c>
      <c r="C13" s="44">
        <v>218</v>
      </c>
      <c r="D13" s="45">
        <v>8</v>
      </c>
      <c r="E13" s="45">
        <v>312</v>
      </c>
      <c r="F13" s="45">
        <v>11</v>
      </c>
      <c r="G13" s="45">
        <v>15</v>
      </c>
      <c r="H13" s="44">
        <v>346</v>
      </c>
      <c r="I13" s="45">
        <v>195</v>
      </c>
      <c r="J13" s="46">
        <v>541</v>
      </c>
      <c r="K13" s="47">
        <v>472</v>
      </c>
      <c r="L13" s="48">
        <v>1013</v>
      </c>
      <c r="N13" s="36">
        <v>4</v>
      </c>
      <c r="O13" s="37">
        <v>8</v>
      </c>
    </row>
    <row r="14" spans="1:15" x14ac:dyDescent="0.2">
      <c r="A14" s="18"/>
      <c r="B14" s="27">
        <f>B13+1</f>
        <v>2003</v>
      </c>
      <c r="C14" s="44">
        <v>458</v>
      </c>
      <c r="D14" s="45">
        <v>24</v>
      </c>
      <c r="E14" s="45">
        <v>570</v>
      </c>
      <c r="F14" s="45">
        <v>17</v>
      </c>
      <c r="G14" s="45">
        <v>39</v>
      </c>
      <c r="H14" s="44">
        <v>650</v>
      </c>
      <c r="I14" s="45">
        <v>246</v>
      </c>
      <c r="J14" s="46">
        <v>896</v>
      </c>
      <c r="K14" s="47">
        <v>181</v>
      </c>
      <c r="L14" s="48">
        <v>1077</v>
      </c>
      <c r="N14" s="36">
        <v>6</v>
      </c>
      <c r="O14" s="37">
        <v>10</v>
      </c>
    </row>
    <row r="15" spans="1:15" x14ac:dyDescent="0.2">
      <c r="A15" s="18"/>
      <c r="B15" s="27">
        <f t="shared" si="0"/>
        <v>2004</v>
      </c>
      <c r="C15" s="44">
        <v>1165</v>
      </c>
      <c r="D15" s="45">
        <v>34</v>
      </c>
      <c r="E15" s="45">
        <v>674</v>
      </c>
      <c r="F15" s="45">
        <v>33</v>
      </c>
      <c r="G15" s="45">
        <v>49</v>
      </c>
      <c r="H15" s="44">
        <v>790</v>
      </c>
      <c r="I15" s="45">
        <v>343</v>
      </c>
      <c r="J15" s="46">
        <v>1133</v>
      </c>
      <c r="K15" s="47">
        <v>112</v>
      </c>
      <c r="L15" s="48">
        <v>1245</v>
      </c>
      <c r="N15" s="36">
        <v>8</v>
      </c>
      <c r="O15" s="37">
        <v>10</v>
      </c>
    </row>
    <row r="16" spans="1:15" x14ac:dyDescent="0.2">
      <c r="A16" s="18"/>
      <c r="B16" s="27">
        <f t="shared" si="0"/>
        <v>2005</v>
      </c>
      <c r="C16" s="44">
        <v>1003</v>
      </c>
      <c r="D16" s="45">
        <v>89</v>
      </c>
      <c r="E16" s="45">
        <v>389</v>
      </c>
      <c r="F16" s="45">
        <v>25</v>
      </c>
      <c r="G16" s="45">
        <v>72</v>
      </c>
      <c r="H16" s="44">
        <v>575</v>
      </c>
      <c r="I16" s="45">
        <v>310</v>
      </c>
      <c r="J16" s="46">
        <v>885</v>
      </c>
      <c r="K16" s="47">
        <v>161</v>
      </c>
      <c r="L16" s="48">
        <v>1046</v>
      </c>
      <c r="N16" s="36">
        <v>8</v>
      </c>
      <c r="O16" s="37">
        <v>10</v>
      </c>
    </row>
    <row r="17" spans="1:15" x14ac:dyDescent="0.2">
      <c r="A17" s="18"/>
      <c r="B17" s="27">
        <f>B16+1</f>
        <v>2006</v>
      </c>
      <c r="C17" s="44">
        <v>719</v>
      </c>
      <c r="D17" s="45">
        <v>89</v>
      </c>
      <c r="E17" s="45">
        <v>294</v>
      </c>
      <c r="F17" s="45">
        <v>31</v>
      </c>
      <c r="G17" s="45">
        <v>86</v>
      </c>
      <c r="H17" s="44">
        <v>500</v>
      </c>
      <c r="I17" s="45">
        <v>363</v>
      </c>
      <c r="J17" s="46">
        <v>863</v>
      </c>
      <c r="K17" s="47">
        <v>86</v>
      </c>
      <c r="L17" s="48">
        <v>949</v>
      </c>
      <c r="N17" s="36">
        <v>9</v>
      </c>
      <c r="O17" s="37">
        <v>11</v>
      </c>
    </row>
    <row r="18" spans="1:15" x14ac:dyDescent="0.2">
      <c r="A18" s="18"/>
      <c r="B18" s="27">
        <f t="shared" si="0"/>
        <v>2007</v>
      </c>
      <c r="C18" s="44">
        <v>4783</v>
      </c>
      <c r="D18" s="45">
        <v>60</v>
      </c>
      <c r="E18" s="45">
        <v>397</v>
      </c>
      <c r="F18" s="45">
        <v>65</v>
      </c>
      <c r="G18" s="45">
        <v>194</v>
      </c>
      <c r="H18" s="44">
        <v>716</v>
      </c>
      <c r="I18" s="45">
        <v>475</v>
      </c>
      <c r="J18" s="46">
        <v>1191</v>
      </c>
      <c r="K18" s="47">
        <v>45</v>
      </c>
      <c r="L18" s="48">
        <v>1236</v>
      </c>
      <c r="N18" s="36">
        <v>10</v>
      </c>
      <c r="O18" s="37">
        <v>12</v>
      </c>
    </row>
    <row r="19" spans="1:15" x14ac:dyDescent="0.2">
      <c r="A19" s="18"/>
      <c r="B19" s="27">
        <f t="shared" si="0"/>
        <v>2008</v>
      </c>
      <c r="C19" s="44">
        <v>1058</v>
      </c>
      <c r="D19" s="45">
        <v>67</v>
      </c>
      <c r="E19" s="45">
        <v>550</v>
      </c>
      <c r="F19" s="45">
        <v>114</v>
      </c>
      <c r="G19" s="45">
        <v>277</v>
      </c>
      <c r="H19" s="44">
        <v>1008</v>
      </c>
      <c r="I19" s="45">
        <v>583</v>
      </c>
      <c r="J19" s="46">
        <v>1591</v>
      </c>
      <c r="K19" s="47">
        <v>50</v>
      </c>
      <c r="L19" s="48">
        <v>1641</v>
      </c>
      <c r="N19" s="36">
        <v>10</v>
      </c>
      <c r="O19" s="37">
        <v>12</v>
      </c>
    </row>
    <row r="20" spans="1:15" x14ac:dyDescent="0.2">
      <c r="A20" s="18"/>
      <c r="B20" s="27">
        <f t="shared" si="0"/>
        <v>2009</v>
      </c>
      <c r="C20" s="44">
        <v>182</v>
      </c>
      <c r="D20" s="45">
        <v>25</v>
      </c>
      <c r="E20" s="45">
        <v>388</v>
      </c>
      <c r="F20" s="45">
        <v>108</v>
      </c>
      <c r="G20" s="45">
        <v>225</v>
      </c>
      <c r="H20" s="44">
        <v>746</v>
      </c>
      <c r="I20" s="45">
        <v>572</v>
      </c>
      <c r="J20" s="46">
        <v>1318</v>
      </c>
      <c r="K20" s="47">
        <v>73</v>
      </c>
      <c r="L20" s="48">
        <v>1391</v>
      </c>
      <c r="N20" s="36">
        <v>11</v>
      </c>
      <c r="O20" s="37">
        <v>12</v>
      </c>
    </row>
    <row r="21" spans="1:15" x14ac:dyDescent="0.2">
      <c r="A21" s="18"/>
      <c r="B21" s="27">
        <f t="shared" si="0"/>
        <v>2010</v>
      </c>
      <c r="C21" s="44">
        <v>2815</v>
      </c>
      <c r="D21" s="45">
        <v>89</v>
      </c>
      <c r="E21" s="45">
        <v>519</v>
      </c>
      <c r="F21" s="45">
        <v>100</v>
      </c>
      <c r="G21" s="45">
        <v>335</v>
      </c>
      <c r="H21" s="44">
        <v>1043</v>
      </c>
      <c r="I21" s="45">
        <v>539</v>
      </c>
      <c r="J21" s="46">
        <v>1582</v>
      </c>
      <c r="K21" s="47">
        <v>72</v>
      </c>
      <c r="L21" s="48">
        <v>1654</v>
      </c>
      <c r="N21" s="36">
        <v>11</v>
      </c>
      <c r="O21" s="37">
        <v>12</v>
      </c>
    </row>
    <row r="22" spans="1:15" x14ac:dyDescent="0.2">
      <c r="A22" s="18"/>
      <c r="B22" s="27">
        <f t="shared" si="0"/>
        <v>2011</v>
      </c>
      <c r="C22" s="44">
        <v>64</v>
      </c>
      <c r="D22" s="45">
        <v>30</v>
      </c>
      <c r="E22" s="45">
        <v>466</v>
      </c>
      <c r="F22" s="45">
        <v>129</v>
      </c>
      <c r="G22" s="45">
        <v>207</v>
      </c>
      <c r="H22" s="44">
        <v>832</v>
      </c>
      <c r="I22" s="45">
        <v>606</v>
      </c>
      <c r="J22" s="46">
        <v>1438</v>
      </c>
      <c r="K22" s="47">
        <v>55</v>
      </c>
      <c r="L22" s="48">
        <v>1493</v>
      </c>
      <c r="N22" s="36">
        <v>11</v>
      </c>
      <c r="O22" s="37">
        <v>12</v>
      </c>
    </row>
    <row r="23" spans="1:15" x14ac:dyDescent="0.2">
      <c r="A23" s="18"/>
      <c r="B23" s="27">
        <f t="shared" si="0"/>
        <v>2012</v>
      </c>
      <c r="C23" s="44">
        <v>96</v>
      </c>
      <c r="D23" s="45">
        <v>87</v>
      </c>
      <c r="E23" s="45">
        <v>405</v>
      </c>
      <c r="F23" s="45">
        <v>134</v>
      </c>
      <c r="G23" s="45">
        <v>233</v>
      </c>
      <c r="H23" s="44">
        <v>859</v>
      </c>
      <c r="I23" s="45">
        <v>573</v>
      </c>
      <c r="J23" s="46">
        <v>1432</v>
      </c>
      <c r="K23" s="47">
        <v>58</v>
      </c>
      <c r="L23" s="48">
        <v>1490</v>
      </c>
      <c r="N23" s="36">
        <v>11</v>
      </c>
      <c r="O23" s="37">
        <v>12</v>
      </c>
    </row>
    <row r="24" spans="1:15" x14ac:dyDescent="0.2">
      <c r="A24" s="18"/>
      <c r="B24" s="27">
        <f t="shared" si="0"/>
        <v>2013</v>
      </c>
      <c r="C24" s="44">
        <v>256</v>
      </c>
      <c r="D24" s="45">
        <v>99</v>
      </c>
      <c r="E24" s="45">
        <v>385</v>
      </c>
      <c r="F24" s="45">
        <v>175</v>
      </c>
      <c r="G24" s="45">
        <v>214</v>
      </c>
      <c r="H24" s="44">
        <v>873</v>
      </c>
      <c r="I24" s="45">
        <v>633</v>
      </c>
      <c r="J24" s="46">
        <v>1506</v>
      </c>
      <c r="K24" s="47">
        <v>57</v>
      </c>
      <c r="L24" s="48">
        <v>1563</v>
      </c>
      <c r="N24" s="36">
        <v>11</v>
      </c>
      <c r="O24" s="37">
        <v>12</v>
      </c>
    </row>
    <row r="25" spans="1:15" x14ac:dyDescent="0.2">
      <c r="A25" s="18"/>
      <c r="B25" s="49">
        <f t="shared" si="0"/>
        <v>2014</v>
      </c>
      <c r="C25" s="44">
        <v>155</v>
      </c>
      <c r="D25" s="45">
        <v>88</v>
      </c>
      <c r="E25" s="45">
        <v>436</v>
      </c>
      <c r="F25" s="45">
        <v>155</v>
      </c>
      <c r="G25" s="45">
        <v>199</v>
      </c>
      <c r="H25" s="44">
        <v>878</v>
      </c>
      <c r="I25" s="45">
        <v>589</v>
      </c>
      <c r="J25" s="46">
        <v>1467</v>
      </c>
      <c r="K25" s="47">
        <v>48</v>
      </c>
      <c r="L25" s="48">
        <v>1515</v>
      </c>
      <c r="N25" s="38">
        <v>11</v>
      </c>
      <c r="O25" s="39">
        <v>12</v>
      </c>
    </row>
    <row r="26" spans="1:15" x14ac:dyDescent="0.2">
      <c r="A26" s="18"/>
      <c r="B26" s="49" t="s">
        <v>6</v>
      </c>
      <c r="C26" s="50">
        <v>13367</v>
      </c>
      <c r="D26" s="51">
        <v>797</v>
      </c>
      <c r="E26" s="52">
        <v>7066</v>
      </c>
      <c r="F26" s="52">
        <v>1158</v>
      </c>
      <c r="G26" s="52">
        <v>2159</v>
      </c>
      <c r="H26" s="50">
        <v>11180</v>
      </c>
      <c r="I26" s="52">
        <v>6685</v>
      </c>
      <c r="J26" s="51">
        <v>17865</v>
      </c>
      <c r="K26" s="53">
        <v>3743</v>
      </c>
      <c r="L26" s="53">
        <v>21608</v>
      </c>
    </row>
    <row r="27" spans="1:15" x14ac:dyDescent="0.2">
      <c r="A27" s="18"/>
      <c r="B27" s="54"/>
      <c r="C27" s="55"/>
      <c r="D27" s="55"/>
      <c r="E27" s="55"/>
      <c r="F27" s="55"/>
      <c r="G27" s="55"/>
      <c r="H27" s="55"/>
      <c r="I27" s="55"/>
      <c r="J27" s="55"/>
      <c r="K27" s="55"/>
      <c r="L27" s="55"/>
    </row>
    <row r="28" spans="1:15" x14ac:dyDescent="0.2">
      <c r="A28" s="18"/>
      <c r="B28" s="54"/>
      <c r="C28" s="56"/>
      <c r="D28" s="56"/>
      <c r="E28" s="56"/>
      <c r="F28" s="56"/>
      <c r="G28" s="56"/>
      <c r="H28" s="56"/>
      <c r="I28" s="56"/>
      <c r="J28" s="56"/>
      <c r="K28" s="56"/>
      <c r="L28" s="56"/>
    </row>
    <row r="29" spans="1:15" x14ac:dyDescent="0.2"/>
    <row r="30" spans="1:15" x14ac:dyDescent="0.2">
      <c r="B30" s="42" t="s">
        <v>12</v>
      </c>
    </row>
    <row r="31" spans="1:15" x14ac:dyDescent="0.2">
      <c r="B31" s="43" t="s">
        <v>27</v>
      </c>
    </row>
    <row r="32" spans="1:15" x14ac:dyDescent="0.2">
      <c r="B32" s="43" t="s">
        <v>29</v>
      </c>
    </row>
    <row r="33" spans="2:12" x14ac:dyDescent="0.2">
      <c r="B33" s="43" t="s">
        <v>21</v>
      </c>
    </row>
    <row r="34" spans="2:12" x14ac:dyDescent="0.2"/>
    <row r="35" spans="2:12" x14ac:dyDescent="0.2"/>
    <row r="36" spans="2:12" hidden="1" x14ac:dyDescent="0.2"/>
    <row r="37" spans="2:12" hidden="1" x14ac:dyDescent="0.2"/>
    <row r="38" spans="2:12" hidden="1" x14ac:dyDescent="0.2"/>
    <row r="39" spans="2:12" hidden="1" x14ac:dyDescent="0.2">
      <c r="J39" s="25"/>
      <c r="L39" s="25"/>
    </row>
  </sheetData>
  <mergeCells count="1">
    <mergeCell ref="B4:L4"/>
  </mergeCells>
  <pageMargins left="0.75" right="0.75" top="1" bottom="1" header="0.5" footer="0.5"/>
  <pageSetup paperSize="9" scale="65" orientation="landscape" r:id="rId1"/>
  <headerFooter alignWithMargins="0">
    <oddHeader xml:space="preserve">&amp;L </oddHeader>
    <oddFooter xml:space="preserve">&amp;L&amp;F, &amp;A&amp;R </oddFooter>
  </headerFooter>
  <rowBreaks count="1" manualBreakCount="1">
    <brk id="25" min="1" max="11" man="1"/>
  </rowBreaks>
  <colBreaks count="1" manualBreakCount="1">
    <brk id="11" min="1" max="34"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FFFF00"/>
    <pageSetUpPr fitToPage="1"/>
  </sheetPr>
  <dimension ref="A1:P39"/>
  <sheetViews>
    <sheetView showGridLines="0" showRowColHeaders="0" zoomScale="70" zoomScaleNormal="70" workbookViewId="0">
      <selection activeCell="B31" sqref="B31"/>
    </sheetView>
  </sheetViews>
  <sheetFormatPr defaultColWidth="0" defaultRowHeight="12.75" zeroHeight="1" x14ac:dyDescent="0.2"/>
  <cols>
    <col min="1" max="1" width="3.7109375" style="25" customWidth="1"/>
    <col min="2" max="9" width="16.7109375" style="25" customWidth="1"/>
    <col min="10" max="10" width="16.7109375" style="18" customWidth="1"/>
    <col min="11" max="11" width="16.7109375" style="25" customWidth="1"/>
    <col min="12" max="12" width="16.7109375" style="18" customWidth="1"/>
    <col min="13" max="13" width="5.85546875" style="25" customWidth="1"/>
    <col min="14" max="15" width="13.28515625" style="25" customWidth="1"/>
    <col min="16" max="16" width="9.140625" style="25" customWidth="1"/>
    <col min="17" max="16384" width="9.140625" style="25" hidden="1"/>
  </cols>
  <sheetData>
    <row r="1" spans="1:15" x14ac:dyDescent="0.2">
      <c r="B1" s="26"/>
    </row>
    <row r="2" spans="1:15" x14ac:dyDescent="0.2"/>
    <row r="3" spans="1:15" x14ac:dyDescent="0.2"/>
    <row r="4" spans="1:15" x14ac:dyDescent="0.2">
      <c r="B4" s="124" t="s">
        <v>22</v>
      </c>
      <c r="C4" s="125"/>
      <c r="D4" s="125"/>
      <c r="E4" s="125"/>
      <c r="F4" s="125"/>
      <c r="G4" s="125"/>
      <c r="H4" s="125"/>
      <c r="I4" s="125"/>
      <c r="J4" s="125"/>
      <c r="K4" s="125"/>
      <c r="L4" s="126"/>
    </row>
    <row r="5" spans="1:15" ht="43.35" customHeight="1" x14ac:dyDescent="0.2">
      <c r="A5" s="18"/>
      <c r="B5" s="1" t="s">
        <v>0</v>
      </c>
      <c r="C5" s="1" t="s">
        <v>1</v>
      </c>
      <c r="D5" s="2" t="s">
        <v>32</v>
      </c>
      <c r="E5" s="2" t="s">
        <v>2</v>
      </c>
      <c r="F5" s="2" t="s">
        <v>3</v>
      </c>
      <c r="G5" s="2" t="s">
        <v>7</v>
      </c>
      <c r="H5" s="6" t="s">
        <v>5</v>
      </c>
      <c r="I5" s="7" t="s">
        <v>4</v>
      </c>
      <c r="J5" s="5" t="s">
        <v>8</v>
      </c>
      <c r="K5" s="3" t="s">
        <v>9</v>
      </c>
      <c r="L5" s="4" t="s">
        <v>6</v>
      </c>
      <c r="N5" s="9" t="s">
        <v>33</v>
      </c>
      <c r="O5" s="8" t="s">
        <v>34</v>
      </c>
    </row>
    <row r="6" spans="1:15" x14ac:dyDescent="0.2">
      <c r="A6" s="18"/>
      <c r="B6" s="27">
        <v>1995</v>
      </c>
      <c r="C6" s="44">
        <v>213</v>
      </c>
      <c r="D6" s="45">
        <v>18</v>
      </c>
      <c r="E6" s="45">
        <v>392</v>
      </c>
      <c r="F6" s="45">
        <v>31</v>
      </c>
      <c r="G6" s="45">
        <v>2</v>
      </c>
      <c r="H6" s="44">
        <v>443</v>
      </c>
      <c r="I6" s="45">
        <v>247</v>
      </c>
      <c r="J6" s="46">
        <v>690</v>
      </c>
      <c r="K6" s="47">
        <v>706</v>
      </c>
      <c r="L6" s="48">
        <v>1396</v>
      </c>
      <c r="N6" s="33">
        <v>3</v>
      </c>
      <c r="O6" s="34">
        <v>9</v>
      </c>
    </row>
    <row r="7" spans="1:15" x14ac:dyDescent="0.2">
      <c r="A7" s="18"/>
      <c r="B7" s="27">
        <f t="shared" ref="B7:B25" si="0">B6+1</f>
        <v>1996</v>
      </c>
      <c r="C7" s="44">
        <v>297</v>
      </c>
      <c r="D7" s="45">
        <v>16</v>
      </c>
      <c r="E7" s="45">
        <v>386</v>
      </c>
      <c r="F7" s="45">
        <v>50</v>
      </c>
      <c r="G7" s="45">
        <v>7</v>
      </c>
      <c r="H7" s="44">
        <v>459</v>
      </c>
      <c r="I7" s="45">
        <v>307</v>
      </c>
      <c r="J7" s="46">
        <v>766</v>
      </c>
      <c r="K7" s="47">
        <v>808</v>
      </c>
      <c r="L7" s="48">
        <v>1574</v>
      </c>
      <c r="N7" s="36">
        <v>3</v>
      </c>
      <c r="O7" s="37">
        <v>10</v>
      </c>
    </row>
    <row r="8" spans="1:15" x14ac:dyDescent="0.2">
      <c r="A8" s="18"/>
      <c r="B8" s="27">
        <f t="shared" si="0"/>
        <v>1997</v>
      </c>
      <c r="C8" s="44">
        <v>376</v>
      </c>
      <c r="D8" s="45">
        <v>24</v>
      </c>
      <c r="E8" s="45">
        <v>430</v>
      </c>
      <c r="F8" s="45">
        <v>56</v>
      </c>
      <c r="G8" s="45">
        <v>7</v>
      </c>
      <c r="H8" s="44">
        <v>517</v>
      </c>
      <c r="I8" s="45">
        <v>404</v>
      </c>
      <c r="J8" s="46">
        <v>921</v>
      </c>
      <c r="K8" s="47">
        <v>665</v>
      </c>
      <c r="L8" s="48">
        <v>1586</v>
      </c>
      <c r="N8" s="36">
        <v>3</v>
      </c>
      <c r="O8" s="37">
        <v>10</v>
      </c>
    </row>
    <row r="9" spans="1:15" x14ac:dyDescent="0.2">
      <c r="A9" s="18"/>
      <c r="B9" s="27">
        <f t="shared" si="0"/>
        <v>1998</v>
      </c>
      <c r="C9" s="44">
        <v>470</v>
      </c>
      <c r="D9" s="45">
        <v>51</v>
      </c>
      <c r="E9" s="45">
        <v>448</v>
      </c>
      <c r="F9" s="45">
        <v>35</v>
      </c>
      <c r="G9" s="45">
        <v>21</v>
      </c>
      <c r="H9" s="44">
        <v>555</v>
      </c>
      <c r="I9" s="45">
        <v>461</v>
      </c>
      <c r="J9" s="46">
        <v>1016</v>
      </c>
      <c r="K9" s="47">
        <v>775</v>
      </c>
      <c r="L9" s="48">
        <v>1791</v>
      </c>
      <c r="N9" s="36">
        <v>3</v>
      </c>
      <c r="O9" s="37">
        <v>10</v>
      </c>
    </row>
    <row r="10" spans="1:15" x14ac:dyDescent="0.2">
      <c r="A10" s="18"/>
      <c r="B10" s="27">
        <f t="shared" si="0"/>
        <v>1999</v>
      </c>
      <c r="C10" s="44">
        <v>552</v>
      </c>
      <c r="D10" s="45">
        <v>44</v>
      </c>
      <c r="E10" s="45">
        <v>552</v>
      </c>
      <c r="F10" s="45">
        <v>41</v>
      </c>
      <c r="G10" s="45">
        <v>31</v>
      </c>
      <c r="H10" s="44">
        <v>668</v>
      </c>
      <c r="I10" s="45">
        <v>553</v>
      </c>
      <c r="J10" s="46">
        <v>1221</v>
      </c>
      <c r="K10" s="47">
        <v>732</v>
      </c>
      <c r="L10" s="48">
        <v>1953</v>
      </c>
      <c r="N10" s="36">
        <v>3</v>
      </c>
      <c r="O10" s="37">
        <v>10</v>
      </c>
    </row>
    <row r="11" spans="1:15" x14ac:dyDescent="0.2">
      <c r="A11" s="18"/>
      <c r="B11" s="27">
        <f t="shared" si="0"/>
        <v>2000</v>
      </c>
      <c r="C11" s="44">
        <v>1063</v>
      </c>
      <c r="D11" s="45">
        <v>77</v>
      </c>
      <c r="E11" s="45">
        <v>632</v>
      </c>
      <c r="F11" s="45">
        <v>44</v>
      </c>
      <c r="G11" s="45">
        <v>54</v>
      </c>
      <c r="H11" s="44">
        <v>807</v>
      </c>
      <c r="I11" s="45">
        <v>661</v>
      </c>
      <c r="J11" s="46">
        <v>1468</v>
      </c>
      <c r="K11" s="47">
        <v>759</v>
      </c>
      <c r="L11" s="48">
        <v>2227</v>
      </c>
      <c r="N11" s="36">
        <v>4</v>
      </c>
      <c r="O11" s="37">
        <v>10</v>
      </c>
    </row>
    <row r="12" spans="1:15" x14ac:dyDescent="0.2">
      <c r="A12" s="18"/>
      <c r="B12" s="27">
        <f t="shared" si="0"/>
        <v>2001</v>
      </c>
      <c r="C12" s="44">
        <v>1407</v>
      </c>
      <c r="D12" s="45">
        <v>87</v>
      </c>
      <c r="E12" s="45">
        <v>641</v>
      </c>
      <c r="F12" s="45">
        <v>55</v>
      </c>
      <c r="G12" s="45">
        <v>104</v>
      </c>
      <c r="H12" s="44">
        <v>887</v>
      </c>
      <c r="I12" s="45">
        <v>735</v>
      </c>
      <c r="J12" s="46">
        <v>1622</v>
      </c>
      <c r="K12" s="47">
        <v>614</v>
      </c>
      <c r="L12" s="48">
        <v>2236</v>
      </c>
      <c r="N12" s="36">
        <v>4</v>
      </c>
      <c r="O12" s="37">
        <v>10</v>
      </c>
    </row>
    <row r="13" spans="1:15" x14ac:dyDescent="0.2">
      <c r="A13" s="18"/>
      <c r="B13" s="27">
        <f t="shared" si="0"/>
        <v>2002</v>
      </c>
      <c r="C13" s="44">
        <v>1846</v>
      </c>
      <c r="D13" s="45">
        <v>100</v>
      </c>
      <c r="E13" s="45">
        <v>630</v>
      </c>
      <c r="F13" s="45">
        <v>71</v>
      </c>
      <c r="G13" s="45">
        <v>114</v>
      </c>
      <c r="H13" s="44">
        <v>915</v>
      </c>
      <c r="I13" s="45">
        <v>695</v>
      </c>
      <c r="J13" s="46">
        <v>1610</v>
      </c>
      <c r="K13" s="47">
        <v>514</v>
      </c>
      <c r="L13" s="48">
        <v>2124</v>
      </c>
      <c r="N13" s="36">
        <v>4</v>
      </c>
      <c r="O13" s="37">
        <v>10</v>
      </c>
    </row>
    <row r="14" spans="1:15" x14ac:dyDescent="0.2">
      <c r="A14" s="18"/>
      <c r="B14" s="27">
        <f>B13+1</f>
        <v>2003</v>
      </c>
      <c r="C14" s="44">
        <v>3046</v>
      </c>
      <c r="D14" s="45">
        <v>138</v>
      </c>
      <c r="E14" s="45">
        <v>944</v>
      </c>
      <c r="F14" s="45">
        <v>90</v>
      </c>
      <c r="G14" s="45">
        <v>283</v>
      </c>
      <c r="H14" s="44">
        <v>1455</v>
      </c>
      <c r="I14" s="45">
        <v>1081</v>
      </c>
      <c r="J14" s="46">
        <v>2536</v>
      </c>
      <c r="K14" s="47">
        <v>16</v>
      </c>
      <c r="L14" s="48">
        <v>2552</v>
      </c>
      <c r="N14" s="36">
        <v>6</v>
      </c>
      <c r="O14" s="37">
        <v>11</v>
      </c>
    </row>
    <row r="15" spans="1:15" x14ac:dyDescent="0.2">
      <c r="A15" s="18"/>
      <c r="B15" s="27">
        <f t="shared" si="0"/>
        <v>2004</v>
      </c>
      <c r="C15" s="44">
        <v>3299</v>
      </c>
      <c r="D15" s="45">
        <v>162</v>
      </c>
      <c r="E15" s="45">
        <v>788</v>
      </c>
      <c r="F15" s="45">
        <v>109</v>
      </c>
      <c r="G15" s="45">
        <v>342</v>
      </c>
      <c r="H15" s="44">
        <v>1401</v>
      </c>
      <c r="I15" s="45">
        <v>1120</v>
      </c>
      <c r="J15" s="46">
        <v>2521</v>
      </c>
      <c r="K15" s="47">
        <v>17</v>
      </c>
      <c r="L15" s="48">
        <v>2538</v>
      </c>
      <c r="N15" s="36">
        <v>8</v>
      </c>
      <c r="O15" s="37">
        <v>11</v>
      </c>
    </row>
    <row r="16" spans="1:15" x14ac:dyDescent="0.2">
      <c r="A16" s="18"/>
      <c r="B16" s="27">
        <f t="shared" si="0"/>
        <v>2005</v>
      </c>
      <c r="C16" s="44">
        <v>1853</v>
      </c>
      <c r="D16" s="45">
        <v>88</v>
      </c>
      <c r="E16" s="45">
        <v>764</v>
      </c>
      <c r="F16" s="45">
        <v>125</v>
      </c>
      <c r="G16" s="45">
        <v>406</v>
      </c>
      <c r="H16" s="44">
        <v>1383</v>
      </c>
      <c r="I16" s="45">
        <v>1128</v>
      </c>
      <c r="J16" s="46">
        <v>2511</v>
      </c>
      <c r="K16" s="47">
        <v>12</v>
      </c>
      <c r="L16" s="48">
        <v>2523</v>
      </c>
      <c r="N16" s="36">
        <v>9</v>
      </c>
      <c r="O16" s="37">
        <v>11</v>
      </c>
    </row>
    <row r="17" spans="1:15" x14ac:dyDescent="0.2">
      <c r="A17" s="18"/>
      <c r="B17" s="27">
        <f>B16+1</f>
        <v>2006</v>
      </c>
      <c r="C17" s="44">
        <v>935</v>
      </c>
      <c r="D17" s="45">
        <v>38</v>
      </c>
      <c r="E17" s="45">
        <v>697</v>
      </c>
      <c r="F17" s="45">
        <v>183</v>
      </c>
      <c r="G17" s="45">
        <v>454</v>
      </c>
      <c r="H17" s="44">
        <v>1372</v>
      </c>
      <c r="I17" s="45">
        <v>1492</v>
      </c>
      <c r="J17" s="46">
        <v>2864</v>
      </c>
      <c r="K17" s="47">
        <v>13</v>
      </c>
      <c r="L17" s="48">
        <v>2877</v>
      </c>
      <c r="N17" s="36">
        <v>10</v>
      </c>
      <c r="O17" s="37">
        <v>12</v>
      </c>
    </row>
    <row r="18" spans="1:15" x14ac:dyDescent="0.2">
      <c r="A18" s="18"/>
      <c r="B18" s="27">
        <f t="shared" si="0"/>
        <v>2007</v>
      </c>
      <c r="C18" s="44">
        <v>209</v>
      </c>
      <c r="D18" s="45">
        <v>10</v>
      </c>
      <c r="E18" s="45">
        <v>641</v>
      </c>
      <c r="F18" s="45">
        <v>186</v>
      </c>
      <c r="G18" s="45">
        <v>324</v>
      </c>
      <c r="H18" s="44">
        <v>1161</v>
      </c>
      <c r="I18" s="45">
        <v>1592</v>
      </c>
      <c r="J18" s="46">
        <v>2753</v>
      </c>
      <c r="K18" s="47">
        <v>6</v>
      </c>
      <c r="L18" s="48">
        <v>2759</v>
      </c>
      <c r="N18" s="36">
        <v>10</v>
      </c>
      <c r="O18" s="37">
        <v>12</v>
      </c>
    </row>
    <row r="19" spans="1:15" x14ac:dyDescent="0.2">
      <c r="A19" s="18"/>
      <c r="B19" s="27">
        <f t="shared" si="0"/>
        <v>2008</v>
      </c>
      <c r="C19" s="44">
        <v>66</v>
      </c>
      <c r="D19" s="45">
        <v>21</v>
      </c>
      <c r="E19" s="45">
        <v>653</v>
      </c>
      <c r="F19" s="45">
        <v>174</v>
      </c>
      <c r="G19" s="45">
        <v>362</v>
      </c>
      <c r="H19" s="44">
        <v>1210</v>
      </c>
      <c r="I19" s="45">
        <v>1832</v>
      </c>
      <c r="J19" s="46">
        <v>3042</v>
      </c>
      <c r="K19" s="47">
        <v>7</v>
      </c>
      <c r="L19" s="48">
        <v>3049</v>
      </c>
      <c r="N19" s="36">
        <v>10</v>
      </c>
      <c r="O19" s="37">
        <v>12</v>
      </c>
    </row>
    <row r="20" spans="1:15" x14ac:dyDescent="0.2">
      <c r="A20" s="18"/>
      <c r="B20" s="27">
        <f t="shared" si="0"/>
        <v>2009</v>
      </c>
      <c r="C20" s="44">
        <v>195</v>
      </c>
      <c r="D20" s="45">
        <v>72</v>
      </c>
      <c r="E20" s="45">
        <v>578</v>
      </c>
      <c r="F20" s="45">
        <v>166</v>
      </c>
      <c r="G20" s="45">
        <v>364</v>
      </c>
      <c r="H20" s="44">
        <v>1180</v>
      </c>
      <c r="I20" s="45">
        <v>1776</v>
      </c>
      <c r="J20" s="46">
        <v>2956</v>
      </c>
      <c r="K20" s="47">
        <v>11</v>
      </c>
      <c r="L20" s="48">
        <v>2967</v>
      </c>
      <c r="N20" s="36">
        <v>11</v>
      </c>
      <c r="O20" s="37">
        <v>12</v>
      </c>
    </row>
    <row r="21" spans="1:15" x14ac:dyDescent="0.2">
      <c r="A21" s="18"/>
      <c r="B21" s="27">
        <f t="shared" si="0"/>
        <v>2010</v>
      </c>
      <c r="C21" s="44">
        <v>151</v>
      </c>
      <c r="D21" s="45">
        <v>53</v>
      </c>
      <c r="E21" s="45">
        <v>644</v>
      </c>
      <c r="F21" s="45">
        <v>182</v>
      </c>
      <c r="G21" s="45">
        <v>328</v>
      </c>
      <c r="H21" s="44">
        <v>1207</v>
      </c>
      <c r="I21" s="45">
        <v>1688</v>
      </c>
      <c r="J21" s="46">
        <v>2895</v>
      </c>
      <c r="K21" s="47">
        <v>8</v>
      </c>
      <c r="L21" s="48">
        <v>2903</v>
      </c>
      <c r="N21" s="36">
        <v>11</v>
      </c>
      <c r="O21" s="37">
        <v>12</v>
      </c>
    </row>
    <row r="22" spans="1:15" x14ac:dyDescent="0.2">
      <c r="A22" s="18"/>
      <c r="B22" s="27">
        <f t="shared" si="0"/>
        <v>2011</v>
      </c>
      <c r="C22" s="44">
        <v>200</v>
      </c>
      <c r="D22" s="45">
        <v>82</v>
      </c>
      <c r="E22" s="45">
        <v>539</v>
      </c>
      <c r="F22" s="45">
        <v>192</v>
      </c>
      <c r="G22" s="45">
        <v>298</v>
      </c>
      <c r="H22" s="44">
        <v>1111</v>
      </c>
      <c r="I22" s="45">
        <v>1549</v>
      </c>
      <c r="J22" s="46">
        <v>2660</v>
      </c>
      <c r="K22" s="47">
        <v>7</v>
      </c>
      <c r="L22" s="48">
        <v>2667</v>
      </c>
      <c r="N22" s="36">
        <v>11</v>
      </c>
      <c r="O22" s="37">
        <v>12</v>
      </c>
    </row>
    <row r="23" spans="1:15" x14ac:dyDescent="0.2">
      <c r="A23" s="18"/>
      <c r="B23" s="27">
        <f t="shared" si="0"/>
        <v>2012</v>
      </c>
      <c r="C23" s="44">
        <v>361</v>
      </c>
      <c r="D23" s="45">
        <v>187</v>
      </c>
      <c r="E23" s="45">
        <v>303</v>
      </c>
      <c r="F23" s="45">
        <v>118</v>
      </c>
      <c r="G23" s="45">
        <v>230</v>
      </c>
      <c r="H23" s="44">
        <v>838</v>
      </c>
      <c r="I23" s="45">
        <v>1143</v>
      </c>
      <c r="J23" s="46">
        <v>1981</v>
      </c>
      <c r="K23" s="47">
        <v>8</v>
      </c>
      <c r="L23" s="48">
        <v>1989</v>
      </c>
      <c r="N23" s="36">
        <v>11</v>
      </c>
      <c r="O23" s="37">
        <v>12</v>
      </c>
    </row>
    <row r="24" spans="1:15" x14ac:dyDescent="0.2">
      <c r="A24" s="18"/>
      <c r="B24" s="27">
        <f t="shared" si="0"/>
        <v>2013</v>
      </c>
      <c r="C24" s="44">
        <v>164</v>
      </c>
      <c r="D24" s="45">
        <v>95</v>
      </c>
      <c r="E24" s="45">
        <v>128</v>
      </c>
      <c r="F24" s="45">
        <v>51</v>
      </c>
      <c r="G24" s="45">
        <v>110</v>
      </c>
      <c r="H24" s="44">
        <v>384</v>
      </c>
      <c r="I24" s="45">
        <v>579</v>
      </c>
      <c r="J24" s="46">
        <v>963</v>
      </c>
      <c r="K24" s="47">
        <v>8</v>
      </c>
      <c r="L24" s="48">
        <v>971</v>
      </c>
      <c r="N24" s="36">
        <v>11</v>
      </c>
      <c r="O24" s="37">
        <v>12</v>
      </c>
    </row>
    <row r="25" spans="1:15" x14ac:dyDescent="0.2">
      <c r="A25" s="18"/>
      <c r="B25" s="49">
        <f t="shared" si="0"/>
        <v>2014</v>
      </c>
      <c r="C25" s="44">
        <v>34</v>
      </c>
      <c r="D25" s="45">
        <v>20</v>
      </c>
      <c r="E25" s="45">
        <v>25</v>
      </c>
      <c r="F25" s="45">
        <v>8</v>
      </c>
      <c r="G25" s="45">
        <v>12</v>
      </c>
      <c r="H25" s="44">
        <v>65</v>
      </c>
      <c r="I25" s="45">
        <v>138</v>
      </c>
      <c r="J25" s="46">
        <v>203</v>
      </c>
      <c r="K25" s="47">
        <v>4</v>
      </c>
      <c r="L25" s="48">
        <v>207</v>
      </c>
      <c r="N25" s="38">
        <v>11</v>
      </c>
      <c r="O25" s="39">
        <v>12</v>
      </c>
    </row>
    <row r="26" spans="1:15" x14ac:dyDescent="0.2">
      <c r="A26" s="18"/>
      <c r="B26" s="49" t="s">
        <v>6</v>
      </c>
      <c r="C26" s="50">
        <v>16737</v>
      </c>
      <c r="D26" s="51">
        <v>1383</v>
      </c>
      <c r="E26" s="52">
        <v>10815</v>
      </c>
      <c r="F26" s="52">
        <v>1967</v>
      </c>
      <c r="G26" s="52">
        <v>3853</v>
      </c>
      <c r="H26" s="50">
        <v>18018</v>
      </c>
      <c r="I26" s="52">
        <v>19181</v>
      </c>
      <c r="J26" s="51">
        <v>37199</v>
      </c>
      <c r="K26" s="53">
        <v>5690</v>
      </c>
      <c r="L26" s="53">
        <v>42889</v>
      </c>
    </row>
    <row r="27" spans="1:15" x14ac:dyDescent="0.2">
      <c r="A27" s="18"/>
      <c r="B27" s="54"/>
      <c r="C27" s="55"/>
      <c r="D27" s="55"/>
      <c r="E27" s="55"/>
      <c r="F27" s="55"/>
      <c r="G27" s="55"/>
      <c r="H27" s="55"/>
      <c r="I27" s="55"/>
      <c r="J27" s="55"/>
      <c r="K27" s="55"/>
      <c r="L27" s="55"/>
    </row>
    <row r="28" spans="1:15" x14ac:dyDescent="0.2">
      <c r="A28" s="18"/>
      <c r="B28" s="54"/>
      <c r="C28" s="56"/>
      <c r="D28" s="56"/>
      <c r="E28" s="56"/>
      <c r="F28" s="56"/>
      <c r="G28" s="56"/>
      <c r="H28" s="56"/>
      <c r="I28" s="56"/>
      <c r="J28" s="56"/>
      <c r="K28" s="56"/>
      <c r="L28" s="56"/>
    </row>
    <row r="29" spans="1:15" x14ac:dyDescent="0.2"/>
    <row r="30" spans="1:15" x14ac:dyDescent="0.2">
      <c r="B30" s="42" t="s">
        <v>12</v>
      </c>
    </row>
    <row r="31" spans="1:15" x14ac:dyDescent="0.2">
      <c r="B31" s="43" t="s">
        <v>24</v>
      </c>
    </row>
    <row r="32" spans="1:15" x14ac:dyDescent="0.2">
      <c r="B32" s="43" t="s">
        <v>29</v>
      </c>
    </row>
    <row r="33" spans="2:12" x14ac:dyDescent="0.2">
      <c r="B33" s="43" t="s">
        <v>21</v>
      </c>
    </row>
    <row r="34" spans="2:12" x14ac:dyDescent="0.2"/>
    <row r="35" spans="2:12" x14ac:dyDescent="0.2"/>
    <row r="36" spans="2:12" hidden="1" x14ac:dyDescent="0.2"/>
    <row r="37" spans="2:12" hidden="1" x14ac:dyDescent="0.2"/>
    <row r="38" spans="2:12" hidden="1" x14ac:dyDescent="0.2"/>
    <row r="39" spans="2:12" hidden="1" x14ac:dyDescent="0.2">
      <c r="J39" s="25"/>
      <c r="L39" s="25"/>
    </row>
  </sheetData>
  <mergeCells count="1">
    <mergeCell ref="B4:L4"/>
  </mergeCells>
  <phoneticPr fontId="6" type="noConversion"/>
  <pageMargins left="0.75" right="0.75" top="1" bottom="1" header="0.5" footer="0.5"/>
  <pageSetup paperSize="9" scale="65" orientation="landscape" r:id="rId1"/>
  <headerFooter alignWithMargins="0">
    <oddHeader xml:space="preserve">&amp;L </oddHeader>
    <oddFooter xml:space="preserve">&amp;L&amp;F, &amp;A&amp;R </oddFooter>
  </headerFooter>
  <rowBreaks count="1" manualBreakCount="1">
    <brk id="25" min="1" max="11" man="1"/>
  </rowBreaks>
  <colBreaks count="1" manualBreakCount="1">
    <brk id="11" min="1" max="34"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FFFF00"/>
    <pageSetUpPr fitToPage="1"/>
  </sheetPr>
  <dimension ref="A1:P39"/>
  <sheetViews>
    <sheetView showGridLines="0" showRowColHeaders="0" zoomScale="70" zoomScaleNormal="70" workbookViewId="0">
      <selection activeCell="B31" sqref="B31"/>
    </sheetView>
  </sheetViews>
  <sheetFormatPr defaultColWidth="0" defaultRowHeight="12.75" zeroHeight="1" x14ac:dyDescent="0.2"/>
  <cols>
    <col min="1" max="1" width="3.7109375" style="25" customWidth="1"/>
    <col min="2" max="9" width="16.7109375" style="25" customWidth="1"/>
    <col min="10" max="10" width="16.7109375" style="18" customWidth="1"/>
    <col min="11" max="11" width="16.7109375" style="25" customWidth="1"/>
    <col min="12" max="12" width="16.7109375" style="18" customWidth="1"/>
    <col min="13" max="13" width="5.85546875" style="25" customWidth="1"/>
    <col min="14" max="15" width="13.28515625" style="25" customWidth="1"/>
    <col min="16" max="16" width="9.140625" style="25" customWidth="1"/>
    <col min="17" max="16384" width="9.140625" style="25" hidden="1"/>
  </cols>
  <sheetData>
    <row r="1" spans="1:15" x14ac:dyDescent="0.2">
      <c r="B1" s="26"/>
    </row>
    <row r="2" spans="1:15" x14ac:dyDescent="0.2"/>
    <row r="3" spans="1:15" x14ac:dyDescent="0.2"/>
    <row r="4" spans="1:15" x14ac:dyDescent="0.2">
      <c r="B4" s="124" t="s">
        <v>23</v>
      </c>
      <c r="C4" s="125"/>
      <c r="D4" s="125"/>
      <c r="E4" s="125"/>
      <c r="F4" s="125"/>
      <c r="G4" s="125"/>
      <c r="H4" s="125"/>
      <c r="I4" s="125"/>
      <c r="J4" s="125"/>
      <c r="K4" s="125"/>
      <c r="L4" s="126"/>
    </row>
    <row r="5" spans="1:15" ht="43.35" customHeight="1" x14ac:dyDescent="0.2">
      <c r="A5" s="18"/>
      <c r="B5" s="1" t="s">
        <v>17</v>
      </c>
      <c r="C5" s="1" t="s">
        <v>1</v>
      </c>
      <c r="D5" s="2" t="s">
        <v>32</v>
      </c>
      <c r="E5" s="2" t="s">
        <v>2</v>
      </c>
      <c r="F5" s="2" t="s">
        <v>3</v>
      </c>
      <c r="G5" s="2" t="s">
        <v>7</v>
      </c>
      <c r="H5" s="6" t="s">
        <v>5</v>
      </c>
      <c r="I5" s="7" t="s">
        <v>4</v>
      </c>
      <c r="J5" s="5" t="s">
        <v>8</v>
      </c>
      <c r="K5" s="3" t="s">
        <v>9</v>
      </c>
      <c r="L5" s="4" t="s">
        <v>6</v>
      </c>
      <c r="N5" s="9" t="s">
        <v>33</v>
      </c>
      <c r="O5" s="8" t="s">
        <v>34</v>
      </c>
    </row>
    <row r="6" spans="1:15" x14ac:dyDescent="0.2">
      <c r="A6" s="18"/>
      <c r="B6" s="27">
        <v>1995</v>
      </c>
      <c r="C6" s="44">
        <v>68</v>
      </c>
      <c r="D6" s="45">
        <v>11</v>
      </c>
      <c r="E6" s="45">
        <v>293</v>
      </c>
      <c r="F6" s="45">
        <v>39</v>
      </c>
      <c r="G6" s="45">
        <v>0</v>
      </c>
      <c r="H6" s="44">
        <v>343</v>
      </c>
      <c r="I6" s="45">
        <v>227</v>
      </c>
      <c r="J6" s="46">
        <v>570</v>
      </c>
      <c r="K6" s="47">
        <v>827</v>
      </c>
      <c r="L6" s="48">
        <v>1397</v>
      </c>
      <c r="N6" s="33">
        <v>2</v>
      </c>
      <c r="O6" s="34">
        <v>5</v>
      </c>
    </row>
    <row r="7" spans="1:15" x14ac:dyDescent="0.2">
      <c r="A7" s="18"/>
      <c r="B7" s="27">
        <f t="shared" ref="B7:B25" si="0">B6+1</f>
        <v>1996</v>
      </c>
      <c r="C7" s="44">
        <v>69</v>
      </c>
      <c r="D7" s="45">
        <v>10</v>
      </c>
      <c r="E7" s="45">
        <v>311</v>
      </c>
      <c r="F7" s="45">
        <v>27</v>
      </c>
      <c r="G7" s="45">
        <v>0</v>
      </c>
      <c r="H7" s="44">
        <v>348</v>
      </c>
      <c r="I7" s="45">
        <v>164</v>
      </c>
      <c r="J7" s="46">
        <v>512</v>
      </c>
      <c r="K7" s="47">
        <v>612</v>
      </c>
      <c r="L7" s="48">
        <v>1124</v>
      </c>
      <c r="N7" s="36">
        <v>2</v>
      </c>
      <c r="O7" s="37">
        <v>5</v>
      </c>
    </row>
    <row r="8" spans="1:15" x14ac:dyDescent="0.2">
      <c r="A8" s="18"/>
      <c r="B8" s="27">
        <f t="shared" si="0"/>
        <v>1997</v>
      </c>
      <c r="C8" s="44">
        <v>256</v>
      </c>
      <c r="D8" s="45">
        <v>6</v>
      </c>
      <c r="E8" s="45">
        <v>574</v>
      </c>
      <c r="F8" s="45">
        <v>19</v>
      </c>
      <c r="G8" s="45">
        <v>1</v>
      </c>
      <c r="H8" s="44">
        <v>600</v>
      </c>
      <c r="I8" s="45">
        <v>204</v>
      </c>
      <c r="J8" s="46">
        <v>804</v>
      </c>
      <c r="K8" s="47">
        <v>719</v>
      </c>
      <c r="L8" s="48">
        <v>1523</v>
      </c>
      <c r="N8" s="36">
        <v>2</v>
      </c>
      <c r="O8" s="37">
        <v>5</v>
      </c>
    </row>
    <row r="9" spans="1:15" x14ac:dyDescent="0.2">
      <c r="A9" s="18"/>
      <c r="B9" s="27">
        <f t="shared" si="0"/>
        <v>1998</v>
      </c>
      <c r="C9" s="44">
        <v>264</v>
      </c>
      <c r="D9" s="45">
        <v>18</v>
      </c>
      <c r="E9" s="45">
        <v>445</v>
      </c>
      <c r="F9" s="45">
        <v>42</v>
      </c>
      <c r="G9" s="45">
        <v>0</v>
      </c>
      <c r="H9" s="44">
        <v>505</v>
      </c>
      <c r="I9" s="45">
        <v>300</v>
      </c>
      <c r="J9" s="46">
        <v>805</v>
      </c>
      <c r="K9" s="47">
        <v>711</v>
      </c>
      <c r="L9" s="48">
        <v>1516</v>
      </c>
      <c r="N9" s="36">
        <v>2</v>
      </c>
      <c r="O9" s="37">
        <v>5</v>
      </c>
    </row>
    <row r="10" spans="1:15" x14ac:dyDescent="0.2">
      <c r="A10" s="18"/>
      <c r="B10" s="27">
        <f t="shared" si="0"/>
        <v>1999</v>
      </c>
      <c r="C10" s="44">
        <v>236</v>
      </c>
      <c r="D10" s="45">
        <v>11</v>
      </c>
      <c r="E10" s="45">
        <v>311</v>
      </c>
      <c r="F10" s="45">
        <v>34</v>
      </c>
      <c r="G10" s="45">
        <v>4</v>
      </c>
      <c r="H10" s="44">
        <v>360</v>
      </c>
      <c r="I10" s="45">
        <v>320</v>
      </c>
      <c r="J10" s="46">
        <v>680</v>
      </c>
      <c r="K10" s="47">
        <v>774</v>
      </c>
      <c r="L10" s="48">
        <v>1454</v>
      </c>
      <c r="N10" s="36">
        <v>2</v>
      </c>
      <c r="O10" s="37">
        <v>6</v>
      </c>
    </row>
    <row r="11" spans="1:15" x14ac:dyDescent="0.2">
      <c r="A11" s="18"/>
      <c r="B11" s="27">
        <f t="shared" si="0"/>
        <v>2000</v>
      </c>
      <c r="C11" s="44">
        <v>331</v>
      </c>
      <c r="D11" s="45">
        <v>30</v>
      </c>
      <c r="E11" s="45">
        <v>370</v>
      </c>
      <c r="F11" s="45">
        <v>34</v>
      </c>
      <c r="G11" s="45">
        <v>13</v>
      </c>
      <c r="H11" s="44">
        <v>447</v>
      </c>
      <c r="I11" s="45">
        <v>338</v>
      </c>
      <c r="J11" s="46">
        <v>785</v>
      </c>
      <c r="K11" s="47">
        <v>819</v>
      </c>
      <c r="L11" s="48">
        <v>1604</v>
      </c>
      <c r="N11" s="36">
        <v>4</v>
      </c>
      <c r="O11" s="37">
        <v>7</v>
      </c>
    </row>
    <row r="12" spans="1:15" x14ac:dyDescent="0.2">
      <c r="A12" s="18"/>
      <c r="B12" s="27">
        <f t="shared" si="0"/>
        <v>2001</v>
      </c>
      <c r="C12" s="44">
        <v>186</v>
      </c>
      <c r="D12" s="45">
        <v>32</v>
      </c>
      <c r="E12" s="45">
        <v>179</v>
      </c>
      <c r="F12" s="45">
        <v>18</v>
      </c>
      <c r="G12" s="45">
        <v>11</v>
      </c>
      <c r="H12" s="44">
        <v>240</v>
      </c>
      <c r="I12" s="45">
        <v>242</v>
      </c>
      <c r="J12" s="46">
        <v>482</v>
      </c>
      <c r="K12" s="47">
        <v>639</v>
      </c>
      <c r="L12" s="48">
        <v>1121</v>
      </c>
      <c r="N12" s="36">
        <v>4</v>
      </c>
      <c r="O12" s="37">
        <v>7</v>
      </c>
    </row>
    <row r="13" spans="1:15" x14ac:dyDescent="0.2">
      <c r="A13" s="18"/>
      <c r="B13" s="27">
        <f t="shared" si="0"/>
        <v>2002</v>
      </c>
      <c r="C13" s="44">
        <v>557</v>
      </c>
      <c r="D13" s="45">
        <v>36</v>
      </c>
      <c r="E13" s="45">
        <v>428</v>
      </c>
      <c r="F13" s="45">
        <v>27</v>
      </c>
      <c r="G13" s="45">
        <v>23</v>
      </c>
      <c r="H13" s="44">
        <v>514</v>
      </c>
      <c r="I13" s="45">
        <v>357</v>
      </c>
      <c r="J13" s="46">
        <v>871</v>
      </c>
      <c r="K13" s="47">
        <v>699</v>
      </c>
      <c r="L13" s="48">
        <v>1570</v>
      </c>
      <c r="N13" s="36">
        <v>4</v>
      </c>
      <c r="O13" s="37">
        <v>8</v>
      </c>
    </row>
    <row r="14" spans="1:15" x14ac:dyDescent="0.2">
      <c r="A14" s="18"/>
      <c r="B14" s="27">
        <f>B13+1</f>
        <v>2003</v>
      </c>
      <c r="C14" s="44">
        <v>1118</v>
      </c>
      <c r="D14" s="45">
        <v>65</v>
      </c>
      <c r="E14" s="45">
        <v>854</v>
      </c>
      <c r="F14" s="45">
        <v>53</v>
      </c>
      <c r="G14" s="45">
        <v>47</v>
      </c>
      <c r="H14" s="44">
        <v>1019</v>
      </c>
      <c r="I14" s="45">
        <v>438</v>
      </c>
      <c r="J14" s="46">
        <v>1457</v>
      </c>
      <c r="K14" s="47">
        <v>194</v>
      </c>
      <c r="L14" s="48">
        <v>1651</v>
      </c>
      <c r="N14" s="36">
        <v>6</v>
      </c>
      <c r="O14" s="37">
        <v>10</v>
      </c>
    </row>
    <row r="15" spans="1:15" x14ac:dyDescent="0.2">
      <c r="A15" s="18"/>
      <c r="B15" s="27">
        <f t="shared" si="0"/>
        <v>2004</v>
      </c>
      <c r="C15" s="44">
        <v>2518</v>
      </c>
      <c r="D15" s="45">
        <v>85</v>
      </c>
      <c r="E15" s="45">
        <v>1152</v>
      </c>
      <c r="F15" s="45">
        <v>51</v>
      </c>
      <c r="G15" s="45">
        <v>135</v>
      </c>
      <c r="H15" s="44">
        <v>1423</v>
      </c>
      <c r="I15" s="45">
        <v>811</v>
      </c>
      <c r="J15" s="46">
        <v>2234</v>
      </c>
      <c r="K15" s="47">
        <v>80</v>
      </c>
      <c r="L15" s="48">
        <v>2314</v>
      </c>
      <c r="N15" s="36">
        <v>8</v>
      </c>
      <c r="O15" s="37">
        <v>10</v>
      </c>
    </row>
    <row r="16" spans="1:15" x14ac:dyDescent="0.2">
      <c r="A16" s="18"/>
      <c r="B16" s="27">
        <f t="shared" si="0"/>
        <v>2005</v>
      </c>
      <c r="C16" s="44">
        <v>2065</v>
      </c>
      <c r="D16" s="45">
        <v>175</v>
      </c>
      <c r="E16" s="45">
        <v>785</v>
      </c>
      <c r="F16" s="45">
        <v>51</v>
      </c>
      <c r="G16" s="45">
        <v>187</v>
      </c>
      <c r="H16" s="44">
        <v>1198</v>
      </c>
      <c r="I16" s="45">
        <v>745</v>
      </c>
      <c r="J16" s="46">
        <v>1943</v>
      </c>
      <c r="K16" s="47">
        <v>77</v>
      </c>
      <c r="L16" s="48">
        <v>2020</v>
      </c>
      <c r="N16" s="36">
        <v>9</v>
      </c>
      <c r="O16" s="37">
        <v>10</v>
      </c>
    </row>
    <row r="17" spans="1:15" x14ac:dyDescent="0.2">
      <c r="A17" s="18"/>
      <c r="B17" s="27">
        <f>B16+1</f>
        <v>2006</v>
      </c>
      <c r="C17" s="44">
        <v>1758</v>
      </c>
      <c r="D17" s="45">
        <v>142</v>
      </c>
      <c r="E17" s="45">
        <v>666</v>
      </c>
      <c r="F17" s="45">
        <v>49</v>
      </c>
      <c r="G17" s="45">
        <v>206</v>
      </c>
      <c r="H17" s="44">
        <v>1063</v>
      </c>
      <c r="I17" s="45">
        <v>831</v>
      </c>
      <c r="J17" s="46">
        <v>1894</v>
      </c>
      <c r="K17" s="47">
        <v>32</v>
      </c>
      <c r="L17" s="48">
        <v>1926</v>
      </c>
      <c r="N17" s="36">
        <v>10</v>
      </c>
      <c r="O17" s="37">
        <v>11</v>
      </c>
    </row>
    <row r="18" spans="1:15" x14ac:dyDescent="0.2">
      <c r="A18" s="18"/>
      <c r="B18" s="27">
        <f t="shared" si="0"/>
        <v>2007</v>
      </c>
      <c r="C18" s="44">
        <v>2662</v>
      </c>
      <c r="D18" s="45">
        <v>82</v>
      </c>
      <c r="E18" s="45">
        <v>849</v>
      </c>
      <c r="F18" s="45">
        <v>125</v>
      </c>
      <c r="G18" s="45">
        <v>331</v>
      </c>
      <c r="H18" s="44">
        <v>1387</v>
      </c>
      <c r="I18" s="45">
        <v>1349</v>
      </c>
      <c r="J18" s="46">
        <v>2736</v>
      </c>
      <c r="K18" s="47">
        <v>23</v>
      </c>
      <c r="L18" s="48">
        <v>2759</v>
      </c>
      <c r="N18" s="36">
        <v>10</v>
      </c>
      <c r="O18" s="37">
        <v>12</v>
      </c>
    </row>
    <row r="19" spans="1:15" x14ac:dyDescent="0.2">
      <c r="A19" s="18"/>
      <c r="B19" s="27">
        <f t="shared" si="0"/>
        <v>2008</v>
      </c>
      <c r="C19" s="44">
        <v>1253</v>
      </c>
      <c r="D19" s="45">
        <v>80</v>
      </c>
      <c r="E19" s="45">
        <v>909</v>
      </c>
      <c r="F19" s="45">
        <v>185</v>
      </c>
      <c r="G19" s="45">
        <v>418</v>
      </c>
      <c r="H19" s="44">
        <v>1592</v>
      </c>
      <c r="I19" s="45">
        <v>1856</v>
      </c>
      <c r="J19" s="46">
        <v>3448</v>
      </c>
      <c r="K19" s="47">
        <v>16</v>
      </c>
      <c r="L19" s="48">
        <v>3464</v>
      </c>
      <c r="N19" s="36">
        <v>10</v>
      </c>
      <c r="O19" s="37">
        <v>12</v>
      </c>
    </row>
    <row r="20" spans="1:15" x14ac:dyDescent="0.2">
      <c r="A20" s="18"/>
      <c r="B20" s="27">
        <f t="shared" si="0"/>
        <v>2009</v>
      </c>
      <c r="C20" s="44">
        <v>1225</v>
      </c>
      <c r="D20" s="45">
        <v>24</v>
      </c>
      <c r="E20" s="45">
        <v>1123</v>
      </c>
      <c r="F20" s="45">
        <v>221</v>
      </c>
      <c r="G20" s="45">
        <v>456</v>
      </c>
      <c r="H20" s="44">
        <v>1824</v>
      </c>
      <c r="I20" s="45">
        <v>1959</v>
      </c>
      <c r="J20" s="46">
        <v>3783</v>
      </c>
      <c r="K20" s="47">
        <v>12</v>
      </c>
      <c r="L20" s="48">
        <v>3795</v>
      </c>
      <c r="N20" s="36">
        <v>11</v>
      </c>
      <c r="O20" s="37">
        <v>12</v>
      </c>
    </row>
    <row r="21" spans="1:15" x14ac:dyDescent="0.2">
      <c r="A21" s="18"/>
      <c r="B21" s="27">
        <f t="shared" si="0"/>
        <v>2010</v>
      </c>
      <c r="C21" s="44">
        <v>1195</v>
      </c>
      <c r="D21" s="45">
        <v>20</v>
      </c>
      <c r="E21" s="45">
        <v>814</v>
      </c>
      <c r="F21" s="45">
        <v>187</v>
      </c>
      <c r="G21" s="45">
        <v>467</v>
      </c>
      <c r="H21" s="44">
        <v>1488</v>
      </c>
      <c r="I21" s="45">
        <v>1742</v>
      </c>
      <c r="J21" s="46">
        <v>3230</v>
      </c>
      <c r="K21" s="47">
        <v>24</v>
      </c>
      <c r="L21" s="48">
        <v>3254</v>
      </c>
      <c r="N21" s="36">
        <v>11</v>
      </c>
      <c r="O21" s="37">
        <v>12</v>
      </c>
    </row>
    <row r="22" spans="1:15" x14ac:dyDescent="0.2">
      <c r="A22" s="18"/>
      <c r="B22" s="27">
        <f t="shared" si="0"/>
        <v>2011</v>
      </c>
      <c r="C22" s="44">
        <v>88</v>
      </c>
      <c r="D22" s="45">
        <v>19</v>
      </c>
      <c r="E22" s="45">
        <v>757</v>
      </c>
      <c r="F22" s="45">
        <v>243</v>
      </c>
      <c r="G22" s="45">
        <v>369</v>
      </c>
      <c r="H22" s="44">
        <v>1388</v>
      </c>
      <c r="I22" s="45">
        <v>1836</v>
      </c>
      <c r="J22" s="46">
        <v>3224</v>
      </c>
      <c r="K22" s="47">
        <v>10</v>
      </c>
      <c r="L22" s="48">
        <v>3234</v>
      </c>
      <c r="N22" s="36">
        <v>11</v>
      </c>
      <c r="O22" s="37">
        <v>12</v>
      </c>
    </row>
    <row r="23" spans="1:15" x14ac:dyDescent="0.2">
      <c r="A23" s="18"/>
      <c r="B23" s="27">
        <f t="shared" si="0"/>
        <v>2012</v>
      </c>
      <c r="C23" s="44">
        <v>135</v>
      </c>
      <c r="D23" s="45">
        <v>70</v>
      </c>
      <c r="E23" s="45">
        <v>779</v>
      </c>
      <c r="F23" s="45">
        <v>197</v>
      </c>
      <c r="G23" s="45">
        <v>346</v>
      </c>
      <c r="H23" s="44">
        <v>1392</v>
      </c>
      <c r="I23" s="45">
        <v>2067</v>
      </c>
      <c r="J23" s="46">
        <v>3459</v>
      </c>
      <c r="K23" s="47">
        <v>13</v>
      </c>
      <c r="L23" s="48">
        <v>3472</v>
      </c>
      <c r="N23" s="36">
        <v>11</v>
      </c>
      <c r="O23" s="37">
        <v>12</v>
      </c>
    </row>
    <row r="24" spans="1:15" x14ac:dyDescent="0.2">
      <c r="A24" s="18"/>
      <c r="B24" s="27">
        <f t="shared" si="0"/>
        <v>2013</v>
      </c>
      <c r="C24" s="44">
        <v>693</v>
      </c>
      <c r="D24" s="45">
        <v>208</v>
      </c>
      <c r="E24" s="45">
        <v>732</v>
      </c>
      <c r="F24" s="45">
        <v>234</v>
      </c>
      <c r="G24" s="45">
        <v>430</v>
      </c>
      <c r="H24" s="44">
        <v>1604</v>
      </c>
      <c r="I24" s="45">
        <v>1942</v>
      </c>
      <c r="J24" s="46">
        <v>3546</v>
      </c>
      <c r="K24" s="47">
        <v>16</v>
      </c>
      <c r="L24" s="48">
        <v>3562</v>
      </c>
      <c r="N24" s="36">
        <v>11</v>
      </c>
      <c r="O24" s="37">
        <v>12</v>
      </c>
    </row>
    <row r="25" spans="1:15" x14ac:dyDescent="0.2">
      <c r="A25" s="18"/>
      <c r="B25" s="49">
        <f t="shared" si="0"/>
        <v>2014</v>
      </c>
      <c r="C25" s="44">
        <v>742</v>
      </c>
      <c r="D25" s="45">
        <v>300</v>
      </c>
      <c r="E25" s="45">
        <v>687</v>
      </c>
      <c r="F25" s="45">
        <v>224</v>
      </c>
      <c r="G25" s="45">
        <v>423</v>
      </c>
      <c r="H25" s="44">
        <v>1634</v>
      </c>
      <c r="I25" s="45">
        <v>1985</v>
      </c>
      <c r="J25" s="46">
        <v>3619</v>
      </c>
      <c r="K25" s="47">
        <v>17</v>
      </c>
      <c r="L25" s="48">
        <v>3636</v>
      </c>
      <c r="N25" s="38">
        <v>11</v>
      </c>
      <c r="O25" s="39">
        <v>12</v>
      </c>
    </row>
    <row r="26" spans="1:15" x14ac:dyDescent="0.2">
      <c r="A26" s="18"/>
      <c r="B26" s="49" t="s">
        <v>6</v>
      </c>
      <c r="C26" s="50">
        <v>17419</v>
      </c>
      <c r="D26" s="51">
        <v>1424</v>
      </c>
      <c r="E26" s="52">
        <v>13018</v>
      </c>
      <c r="F26" s="52">
        <v>2060</v>
      </c>
      <c r="G26" s="52">
        <v>3867</v>
      </c>
      <c r="H26" s="50">
        <v>20369</v>
      </c>
      <c r="I26" s="52">
        <v>19713</v>
      </c>
      <c r="J26" s="51">
        <v>40082</v>
      </c>
      <c r="K26" s="53">
        <v>6314</v>
      </c>
      <c r="L26" s="53">
        <v>46396</v>
      </c>
    </row>
    <row r="27" spans="1:15" x14ac:dyDescent="0.2">
      <c r="A27" s="18"/>
      <c r="B27" s="54"/>
      <c r="C27" s="55"/>
      <c r="D27" s="55"/>
      <c r="E27" s="55"/>
      <c r="F27" s="55"/>
      <c r="G27" s="55"/>
      <c r="H27" s="55"/>
      <c r="I27" s="55"/>
      <c r="J27" s="55"/>
      <c r="K27" s="55"/>
      <c r="L27" s="55"/>
    </row>
    <row r="28" spans="1:15" x14ac:dyDescent="0.2">
      <c r="A28" s="18"/>
      <c r="B28" s="54"/>
      <c r="C28" s="56"/>
      <c r="D28" s="56"/>
      <c r="E28" s="56"/>
      <c r="F28" s="56"/>
      <c r="G28" s="56"/>
      <c r="H28" s="56"/>
      <c r="I28" s="56"/>
      <c r="J28" s="56"/>
      <c r="K28" s="56"/>
      <c r="L28" s="56"/>
    </row>
    <row r="29" spans="1:15" x14ac:dyDescent="0.2">
      <c r="F29" s="61"/>
      <c r="I29" s="61"/>
    </row>
    <row r="30" spans="1:15" x14ac:dyDescent="0.2">
      <c r="B30" s="42" t="s">
        <v>12</v>
      </c>
    </row>
    <row r="31" spans="1:15" x14ac:dyDescent="0.2">
      <c r="B31" s="43" t="s">
        <v>25</v>
      </c>
    </row>
    <row r="32" spans="1:15" x14ac:dyDescent="0.2">
      <c r="B32" s="43" t="s">
        <v>29</v>
      </c>
    </row>
    <row r="33" spans="2:12" x14ac:dyDescent="0.2">
      <c r="B33" s="43" t="s">
        <v>21</v>
      </c>
    </row>
    <row r="34" spans="2:12" x14ac:dyDescent="0.2"/>
    <row r="35" spans="2:12" x14ac:dyDescent="0.2"/>
    <row r="36" spans="2:12" hidden="1" x14ac:dyDescent="0.2"/>
    <row r="37" spans="2:12" hidden="1" x14ac:dyDescent="0.2"/>
    <row r="38" spans="2:12" hidden="1" x14ac:dyDescent="0.2"/>
    <row r="39" spans="2:12" hidden="1" x14ac:dyDescent="0.2">
      <c r="J39" s="25"/>
      <c r="L39" s="25"/>
    </row>
  </sheetData>
  <mergeCells count="1">
    <mergeCell ref="B4:L4"/>
  </mergeCells>
  <phoneticPr fontId="6" type="noConversion"/>
  <pageMargins left="0.75" right="0.75" top="1" bottom="1" header="0.5" footer="0.5"/>
  <pageSetup paperSize="9" scale="65" orientation="landscape" r:id="rId1"/>
  <headerFooter alignWithMargins="0">
    <oddHeader xml:space="preserve">&amp;L </oddHeader>
    <oddFooter xml:space="preserve">&amp;L&amp;F, &amp;A&amp;R </oddFooter>
  </headerFooter>
  <rowBreaks count="1" manualBreakCount="1">
    <brk id="25" min="1" max="11" man="1"/>
  </rowBreaks>
  <colBreaks count="1" manualBreakCount="1">
    <brk id="11" min="1" max="34"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FFFF00"/>
    <pageSetUpPr fitToPage="1"/>
  </sheetPr>
  <dimension ref="A1:P39"/>
  <sheetViews>
    <sheetView showGridLines="0" showRowColHeaders="0" zoomScale="70" zoomScaleNormal="70" workbookViewId="0">
      <selection activeCell="B31" sqref="B31"/>
    </sheetView>
  </sheetViews>
  <sheetFormatPr defaultColWidth="0" defaultRowHeight="12.75" zeroHeight="1" x14ac:dyDescent="0.2"/>
  <cols>
    <col min="1" max="1" width="3.7109375" style="25" customWidth="1"/>
    <col min="2" max="9" width="16.7109375" style="25" customWidth="1"/>
    <col min="10" max="10" width="17.28515625" style="18" customWidth="1"/>
    <col min="11" max="11" width="16.7109375" style="25" customWidth="1"/>
    <col min="12" max="12" width="17.7109375" style="18" bestFit="1" customWidth="1"/>
    <col min="13" max="13" width="5.85546875" style="25" customWidth="1"/>
    <col min="14" max="15" width="13.28515625" style="25" customWidth="1"/>
    <col min="16" max="16" width="9.140625" style="25" customWidth="1"/>
    <col min="17" max="16384" width="9.140625" style="25" hidden="1"/>
  </cols>
  <sheetData>
    <row r="1" spans="1:15" x14ac:dyDescent="0.2">
      <c r="B1" s="26"/>
    </row>
    <row r="2" spans="1:15" x14ac:dyDescent="0.2"/>
    <row r="3" spans="1:15" x14ac:dyDescent="0.2"/>
    <row r="4" spans="1:15" x14ac:dyDescent="0.2">
      <c r="B4" s="124" t="s">
        <v>30</v>
      </c>
      <c r="C4" s="125"/>
      <c r="D4" s="125"/>
      <c r="E4" s="125"/>
      <c r="F4" s="125"/>
      <c r="G4" s="125"/>
      <c r="H4" s="125"/>
      <c r="I4" s="125"/>
      <c r="J4" s="125"/>
      <c r="K4" s="125"/>
      <c r="L4" s="126"/>
    </row>
    <row r="5" spans="1:15" ht="43.35" customHeight="1" x14ac:dyDescent="0.2">
      <c r="A5" s="18"/>
      <c r="B5" s="1" t="s">
        <v>0</v>
      </c>
      <c r="C5" s="1" t="s">
        <v>1</v>
      </c>
      <c r="D5" s="2" t="s">
        <v>32</v>
      </c>
      <c r="E5" s="2" t="s">
        <v>2</v>
      </c>
      <c r="F5" s="2" t="s">
        <v>3</v>
      </c>
      <c r="G5" s="2" t="s">
        <v>7</v>
      </c>
      <c r="H5" s="6" t="s">
        <v>5</v>
      </c>
      <c r="I5" s="7" t="s">
        <v>4</v>
      </c>
      <c r="J5" s="5" t="s">
        <v>8</v>
      </c>
      <c r="K5" s="3" t="s">
        <v>9</v>
      </c>
      <c r="L5" s="4" t="s">
        <v>6</v>
      </c>
      <c r="N5" s="9" t="s">
        <v>33</v>
      </c>
      <c r="O5" s="8" t="s">
        <v>34</v>
      </c>
    </row>
    <row r="6" spans="1:15" x14ac:dyDescent="0.2">
      <c r="A6" s="18"/>
      <c r="B6" s="27">
        <v>1995</v>
      </c>
      <c r="C6" s="44">
        <v>2095587.7100000002</v>
      </c>
      <c r="D6" s="45">
        <v>220249.16999999998</v>
      </c>
      <c r="E6" s="45">
        <v>8199231.75</v>
      </c>
      <c r="F6" s="45">
        <v>1187049.8999999999</v>
      </c>
      <c r="G6" s="45">
        <v>14472.98</v>
      </c>
      <c r="H6" s="44">
        <v>9621003.8000000007</v>
      </c>
      <c r="I6" s="45">
        <v>13499638.609999999</v>
      </c>
      <c r="J6" s="46">
        <v>23120642.41</v>
      </c>
      <c r="K6" s="47">
        <v>18558035.329999998</v>
      </c>
      <c r="L6" s="48">
        <v>41678677.739999995</v>
      </c>
      <c r="N6" s="33">
        <v>3</v>
      </c>
      <c r="O6" s="34">
        <v>9</v>
      </c>
    </row>
    <row r="7" spans="1:15" x14ac:dyDescent="0.2">
      <c r="A7" s="18"/>
      <c r="B7" s="27">
        <f t="shared" ref="B7:B25" si="0">B6+1</f>
        <v>1996</v>
      </c>
      <c r="C7" s="44">
        <v>2791101.2054028204</v>
      </c>
      <c r="D7" s="45">
        <v>280528.40999999992</v>
      </c>
      <c r="E7" s="45">
        <v>8634644.1499999985</v>
      </c>
      <c r="F7" s="45">
        <v>1143359.8899999999</v>
      </c>
      <c r="G7" s="45">
        <v>97956.26</v>
      </c>
      <c r="H7" s="44">
        <v>10156488.709999999</v>
      </c>
      <c r="I7" s="45">
        <v>17679527.84</v>
      </c>
      <c r="J7" s="46">
        <v>27836016.549999997</v>
      </c>
      <c r="K7" s="47">
        <v>19397749.623859994</v>
      </c>
      <c r="L7" s="48">
        <v>47233766.173859991</v>
      </c>
      <c r="N7" s="36">
        <v>3</v>
      </c>
      <c r="O7" s="37">
        <v>10</v>
      </c>
    </row>
    <row r="8" spans="1:15" x14ac:dyDescent="0.2">
      <c r="A8" s="18"/>
      <c r="B8" s="27">
        <f t="shared" si="0"/>
        <v>1997</v>
      </c>
      <c r="C8" s="44">
        <v>3762935.63</v>
      </c>
      <c r="D8" s="45">
        <v>259517.72</v>
      </c>
      <c r="E8" s="45">
        <v>9868060.9960402679</v>
      </c>
      <c r="F8" s="45">
        <v>1640885.91</v>
      </c>
      <c r="G8" s="45">
        <v>243052.06999999998</v>
      </c>
      <c r="H8" s="44">
        <v>12011516.696040269</v>
      </c>
      <c r="I8" s="45">
        <v>24652942.830000002</v>
      </c>
      <c r="J8" s="46">
        <v>36664459.526040271</v>
      </c>
      <c r="K8" s="47">
        <v>14669228.649999999</v>
      </c>
      <c r="L8" s="48">
        <v>51333688.176040269</v>
      </c>
      <c r="N8" s="36">
        <v>3</v>
      </c>
      <c r="O8" s="37">
        <v>10</v>
      </c>
    </row>
    <row r="9" spans="1:15" x14ac:dyDescent="0.2">
      <c r="A9" s="18"/>
      <c r="B9" s="27">
        <f t="shared" si="0"/>
        <v>1998</v>
      </c>
      <c r="C9" s="44">
        <v>4848180.04</v>
      </c>
      <c r="D9" s="45">
        <v>903035.39</v>
      </c>
      <c r="E9" s="45">
        <v>9269889.0777741242</v>
      </c>
      <c r="F9" s="45">
        <v>1038949.6300000001</v>
      </c>
      <c r="G9" s="45">
        <v>381282.00999999995</v>
      </c>
      <c r="H9" s="44">
        <v>11593156.107774125</v>
      </c>
      <c r="I9" s="45">
        <v>31261615.890000001</v>
      </c>
      <c r="J9" s="46">
        <v>42854771.997774124</v>
      </c>
      <c r="K9" s="47">
        <v>20680094.670000009</v>
      </c>
      <c r="L9" s="48">
        <v>63534866.667774133</v>
      </c>
      <c r="N9" s="36">
        <v>3</v>
      </c>
      <c r="O9" s="37">
        <v>10</v>
      </c>
    </row>
    <row r="10" spans="1:15" x14ac:dyDescent="0.2">
      <c r="A10" s="18"/>
      <c r="B10" s="27">
        <f t="shared" si="0"/>
        <v>1999</v>
      </c>
      <c r="C10" s="44">
        <v>5489608.0037884107</v>
      </c>
      <c r="D10" s="45">
        <v>542672.56000000006</v>
      </c>
      <c r="E10" s="45">
        <v>10434110.469999999</v>
      </c>
      <c r="F10" s="45">
        <v>1138102.43</v>
      </c>
      <c r="G10" s="45">
        <v>584706.79</v>
      </c>
      <c r="H10" s="44">
        <v>12699592.25</v>
      </c>
      <c r="I10" s="45">
        <v>35125993.539999999</v>
      </c>
      <c r="J10" s="46">
        <v>47825585.789999999</v>
      </c>
      <c r="K10" s="47">
        <v>16931900.330000002</v>
      </c>
      <c r="L10" s="48">
        <v>64757486.120000005</v>
      </c>
      <c r="N10" s="36">
        <v>3</v>
      </c>
      <c r="O10" s="37">
        <v>10</v>
      </c>
    </row>
    <row r="11" spans="1:15" x14ac:dyDescent="0.2">
      <c r="A11" s="18"/>
      <c r="B11" s="27">
        <f t="shared" si="0"/>
        <v>2000</v>
      </c>
      <c r="C11" s="44">
        <v>9560701.1041452326</v>
      </c>
      <c r="D11" s="45">
        <v>1186765.9599999995</v>
      </c>
      <c r="E11" s="45">
        <v>10724448.610000003</v>
      </c>
      <c r="F11" s="45">
        <v>1724874.33</v>
      </c>
      <c r="G11" s="45">
        <v>896592.12</v>
      </c>
      <c r="H11" s="44">
        <v>14532681.020000001</v>
      </c>
      <c r="I11" s="45">
        <v>47931679.020000003</v>
      </c>
      <c r="J11" s="46">
        <v>62464360.040000007</v>
      </c>
      <c r="K11" s="47">
        <v>18132761.810000002</v>
      </c>
      <c r="L11" s="48">
        <v>80597121.850000009</v>
      </c>
      <c r="N11" s="36">
        <v>4</v>
      </c>
      <c r="O11" s="37">
        <v>10</v>
      </c>
    </row>
    <row r="12" spans="1:15" x14ac:dyDescent="0.2">
      <c r="A12" s="18"/>
      <c r="B12" s="27">
        <f t="shared" si="0"/>
        <v>2001</v>
      </c>
      <c r="C12" s="44">
        <v>12796058.751553291</v>
      </c>
      <c r="D12" s="45">
        <v>1064052.6199999999</v>
      </c>
      <c r="E12" s="45">
        <v>11783260.140000001</v>
      </c>
      <c r="F12" s="45">
        <v>1844344.04</v>
      </c>
      <c r="G12" s="45">
        <v>2387572.46</v>
      </c>
      <c r="H12" s="44">
        <v>17079229.260000002</v>
      </c>
      <c r="I12" s="45">
        <v>56331688.140000008</v>
      </c>
      <c r="J12" s="46">
        <v>73410917.400000006</v>
      </c>
      <c r="K12" s="47">
        <v>11742301.450000001</v>
      </c>
      <c r="L12" s="48">
        <v>85153218.850000009</v>
      </c>
      <c r="N12" s="36">
        <v>4</v>
      </c>
      <c r="O12" s="37">
        <v>10</v>
      </c>
    </row>
    <row r="13" spans="1:15" x14ac:dyDescent="0.2">
      <c r="A13" s="18"/>
      <c r="B13" s="27">
        <f t="shared" si="0"/>
        <v>2002</v>
      </c>
      <c r="C13" s="44">
        <v>16033404.240000002</v>
      </c>
      <c r="D13" s="45">
        <v>1168524.77</v>
      </c>
      <c r="E13" s="45">
        <v>11311902.93</v>
      </c>
      <c r="F13" s="45">
        <v>2148747.2329343436</v>
      </c>
      <c r="G13" s="45">
        <v>2288603.5</v>
      </c>
      <c r="H13" s="44">
        <v>16917778.432934344</v>
      </c>
      <c r="I13" s="45">
        <v>55260950.960000008</v>
      </c>
      <c r="J13" s="46">
        <v>72178729.392934352</v>
      </c>
      <c r="K13" s="47">
        <v>10498363.059999991</v>
      </c>
      <c r="L13" s="48">
        <v>82677092.45293434</v>
      </c>
      <c r="N13" s="36">
        <v>4</v>
      </c>
      <c r="O13" s="37">
        <v>10</v>
      </c>
    </row>
    <row r="14" spans="1:15" x14ac:dyDescent="0.2">
      <c r="A14" s="18"/>
      <c r="B14" s="27">
        <f>B13+1</f>
        <v>2003</v>
      </c>
      <c r="C14" s="44">
        <v>27038380.970000003</v>
      </c>
      <c r="D14" s="45">
        <v>1502059.8200000008</v>
      </c>
      <c r="E14" s="45">
        <v>17876286.700000003</v>
      </c>
      <c r="F14" s="45">
        <v>4263842.54</v>
      </c>
      <c r="G14" s="45">
        <v>5518454.3600000003</v>
      </c>
      <c r="H14" s="44">
        <v>29160643.420000002</v>
      </c>
      <c r="I14" s="45">
        <v>85198066.899999991</v>
      </c>
      <c r="J14" s="46">
        <v>114358710.31999999</v>
      </c>
      <c r="K14" s="47">
        <v>294774.92</v>
      </c>
      <c r="L14" s="48">
        <v>114653485.23999999</v>
      </c>
      <c r="N14" s="36">
        <v>6</v>
      </c>
      <c r="O14" s="37">
        <v>11</v>
      </c>
    </row>
    <row r="15" spans="1:15" x14ac:dyDescent="0.2">
      <c r="A15" s="18"/>
      <c r="B15" s="27">
        <f t="shared" si="0"/>
        <v>2004</v>
      </c>
      <c r="C15" s="44">
        <v>22931807.640000001</v>
      </c>
      <c r="D15" s="45">
        <v>1444069.62</v>
      </c>
      <c r="E15" s="45">
        <v>17117801.246348906</v>
      </c>
      <c r="F15" s="45">
        <v>5575979.4699999997</v>
      </c>
      <c r="G15" s="45">
        <v>7653463.71</v>
      </c>
      <c r="H15" s="44">
        <v>31791314.046348907</v>
      </c>
      <c r="I15" s="45">
        <v>90030503.375249982</v>
      </c>
      <c r="J15" s="46">
        <v>121821817.42159888</v>
      </c>
      <c r="K15" s="47">
        <v>159572.58000000002</v>
      </c>
      <c r="L15" s="48">
        <v>121981390.00159888</v>
      </c>
      <c r="N15" s="36">
        <v>8</v>
      </c>
      <c r="O15" s="37">
        <v>11</v>
      </c>
    </row>
    <row r="16" spans="1:15" x14ac:dyDescent="0.2">
      <c r="A16" s="18"/>
      <c r="B16" s="27">
        <f t="shared" si="0"/>
        <v>2005</v>
      </c>
      <c r="C16" s="44">
        <v>11566844.18</v>
      </c>
      <c r="D16" s="45">
        <v>700317.45</v>
      </c>
      <c r="E16" s="45">
        <v>17834144.289999999</v>
      </c>
      <c r="F16" s="45">
        <v>4968178.629999999</v>
      </c>
      <c r="G16" s="45">
        <v>8115196.4500000002</v>
      </c>
      <c r="H16" s="44">
        <v>31617836.819999997</v>
      </c>
      <c r="I16" s="45">
        <v>99144908.85999997</v>
      </c>
      <c r="J16" s="46">
        <v>130762745.67999996</v>
      </c>
      <c r="K16" s="47">
        <v>186743.87</v>
      </c>
      <c r="L16" s="48">
        <v>130949489.54999997</v>
      </c>
      <c r="N16" s="36">
        <v>9</v>
      </c>
      <c r="O16" s="37">
        <v>11</v>
      </c>
    </row>
    <row r="17" spans="1:15" x14ac:dyDescent="0.2">
      <c r="A17" s="18"/>
      <c r="B17" s="27">
        <f>B16+1</f>
        <v>2006</v>
      </c>
      <c r="C17" s="44">
        <v>6676079.1899521379</v>
      </c>
      <c r="D17" s="45">
        <v>836593.50000000012</v>
      </c>
      <c r="E17" s="45">
        <v>20242964.465566665</v>
      </c>
      <c r="F17" s="45">
        <v>9784204.5271916687</v>
      </c>
      <c r="G17" s="45">
        <v>10383509.094025001</v>
      </c>
      <c r="H17" s="44">
        <v>41247271.586783335</v>
      </c>
      <c r="I17" s="45">
        <v>139611149.21010828</v>
      </c>
      <c r="J17" s="46">
        <v>180858420.79689163</v>
      </c>
      <c r="K17" s="47">
        <v>606509.11</v>
      </c>
      <c r="L17" s="48">
        <v>181464929.90689164</v>
      </c>
      <c r="N17" s="36">
        <v>10</v>
      </c>
      <c r="O17" s="37">
        <v>12</v>
      </c>
    </row>
    <row r="18" spans="1:15" x14ac:dyDescent="0.2">
      <c r="A18" s="18"/>
      <c r="B18" s="27">
        <f t="shared" si="0"/>
        <v>2007</v>
      </c>
      <c r="C18" s="44">
        <v>1204674.9053500004</v>
      </c>
      <c r="D18" s="45">
        <v>78935.850000000006</v>
      </c>
      <c r="E18" s="45">
        <v>16463454.222205747</v>
      </c>
      <c r="F18" s="45">
        <v>7549018.6632333323</v>
      </c>
      <c r="G18" s="45">
        <v>9231058.9092750009</v>
      </c>
      <c r="H18" s="44">
        <v>33322467.64471408</v>
      </c>
      <c r="I18" s="45">
        <v>150184592.72212699</v>
      </c>
      <c r="J18" s="46">
        <v>183507060.36684108</v>
      </c>
      <c r="K18" s="47">
        <v>328606.27</v>
      </c>
      <c r="L18" s="48">
        <v>183835666.63684109</v>
      </c>
      <c r="N18" s="36">
        <v>10</v>
      </c>
      <c r="O18" s="37">
        <v>12</v>
      </c>
    </row>
    <row r="19" spans="1:15" x14ac:dyDescent="0.2">
      <c r="A19" s="18"/>
      <c r="B19" s="27">
        <f t="shared" si="0"/>
        <v>2008</v>
      </c>
      <c r="C19" s="44">
        <v>3087412.75</v>
      </c>
      <c r="D19" s="45">
        <v>182834.53375000003</v>
      </c>
      <c r="E19" s="45">
        <v>18526996.014908332</v>
      </c>
      <c r="F19" s="45">
        <v>6813066.8079916667</v>
      </c>
      <c r="G19" s="45">
        <v>10117192.933225</v>
      </c>
      <c r="H19" s="44">
        <v>35640090.289875001</v>
      </c>
      <c r="I19" s="45">
        <v>176693500.95790002</v>
      </c>
      <c r="J19" s="46">
        <v>212333591.24777502</v>
      </c>
      <c r="K19" s="47">
        <v>196023.57924667432</v>
      </c>
      <c r="L19" s="48">
        <v>212529614.82702169</v>
      </c>
      <c r="N19" s="36">
        <v>10</v>
      </c>
      <c r="O19" s="37">
        <v>12</v>
      </c>
    </row>
    <row r="20" spans="1:15" x14ac:dyDescent="0.2">
      <c r="A20" s="18"/>
      <c r="B20" s="27">
        <f t="shared" si="0"/>
        <v>2009</v>
      </c>
      <c r="C20" s="44">
        <v>2391596.84</v>
      </c>
      <c r="D20" s="45">
        <v>998624.61504166666</v>
      </c>
      <c r="E20" s="45">
        <v>17202613.506099999</v>
      </c>
      <c r="F20" s="45">
        <v>8444911.4262833316</v>
      </c>
      <c r="G20" s="45">
        <v>10927559.952108333</v>
      </c>
      <c r="H20" s="44">
        <v>37573709.499533325</v>
      </c>
      <c r="I20" s="45">
        <v>181961355.85050842</v>
      </c>
      <c r="J20" s="46">
        <v>219535065.35004175</v>
      </c>
      <c r="K20" s="47">
        <v>409966.79</v>
      </c>
      <c r="L20" s="48">
        <v>219945032.14004174</v>
      </c>
      <c r="N20" s="36">
        <v>11</v>
      </c>
      <c r="O20" s="37">
        <v>12</v>
      </c>
    </row>
    <row r="21" spans="1:15" x14ac:dyDescent="0.2">
      <c r="A21" s="18"/>
      <c r="B21" s="27">
        <f t="shared" si="0"/>
        <v>2010</v>
      </c>
      <c r="C21" s="44">
        <v>1922171.51</v>
      </c>
      <c r="D21" s="45">
        <v>909324.75281666662</v>
      </c>
      <c r="E21" s="45">
        <v>18785402.465758331</v>
      </c>
      <c r="F21" s="45">
        <v>10284382.44922729</v>
      </c>
      <c r="G21" s="45">
        <v>9747196.7530666646</v>
      </c>
      <c r="H21" s="44">
        <v>39726306.420868956</v>
      </c>
      <c r="I21" s="45">
        <v>191503290.2852509</v>
      </c>
      <c r="J21" s="46">
        <v>231229596.70611987</v>
      </c>
      <c r="K21" s="47">
        <v>408908.03</v>
      </c>
      <c r="L21" s="48">
        <v>231638504.73611987</v>
      </c>
      <c r="N21" s="36">
        <v>11</v>
      </c>
      <c r="O21" s="37">
        <v>12</v>
      </c>
    </row>
    <row r="22" spans="1:15" x14ac:dyDescent="0.2">
      <c r="A22" s="18"/>
      <c r="B22" s="27">
        <f t="shared" si="0"/>
        <v>2011</v>
      </c>
      <c r="C22" s="44">
        <v>2360266.83</v>
      </c>
      <c r="D22" s="45">
        <v>1326882.9252666666</v>
      </c>
      <c r="E22" s="45">
        <v>21742723.118787501</v>
      </c>
      <c r="F22" s="45">
        <v>12331731.148618376</v>
      </c>
      <c r="G22" s="45">
        <v>12817076.885066666</v>
      </c>
      <c r="H22" s="44">
        <v>48218414.077739209</v>
      </c>
      <c r="I22" s="45">
        <v>207110076.36749956</v>
      </c>
      <c r="J22" s="46">
        <v>255328490.44523877</v>
      </c>
      <c r="K22" s="47">
        <v>211590.72</v>
      </c>
      <c r="L22" s="48">
        <v>255540081.16523877</v>
      </c>
      <c r="N22" s="36">
        <v>11</v>
      </c>
      <c r="O22" s="37">
        <v>12</v>
      </c>
    </row>
    <row r="23" spans="1:15" x14ac:dyDescent="0.2">
      <c r="A23" s="18"/>
      <c r="B23" s="27">
        <f t="shared" si="0"/>
        <v>2012</v>
      </c>
      <c r="C23" s="44">
        <v>6611450.290000001</v>
      </c>
      <c r="D23" s="45">
        <v>2550939.530754487</v>
      </c>
      <c r="E23" s="45">
        <v>23968000.142566666</v>
      </c>
      <c r="F23" s="45">
        <v>14501117.041720588</v>
      </c>
      <c r="G23" s="45">
        <v>17247082.19716667</v>
      </c>
      <c r="H23" s="44">
        <v>58267138.912208408</v>
      </c>
      <c r="I23" s="45">
        <v>227364410.96726155</v>
      </c>
      <c r="J23" s="46">
        <v>285631549.87946999</v>
      </c>
      <c r="K23" s="47">
        <v>256918.28999999998</v>
      </c>
      <c r="L23" s="48">
        <v>285888468.16947001</v>
      </c>
      <c r="N23" s="36">
        <v>11</v>
      </c>
      <c r="O23" s="37">
        <v>12</v>
      </c>
    </row>
    <row r="24" spans="1:15" x14ac:dyDescent="0.2">
      <c r="A24" s="18"/>
      <c r="B24" s="27">
        <f t="shared" si="0"/>
        <v>2013</v>
      </c>
      <c r="C24" s="44">
        <v>6800400.959999999</v>
      </c>
      <c r="D24" s="45">
        <v>2468758.6851583333</v>
      </c>
      <c r="E24" s="45">
        <v>30475783.836779103</v>
      </c>
      <c r="F24" s="45">
        <v>19301488.314584523</v>
      </c>
      <c r="G24" s="45">
        <v>16727773.667741666</v>
      </c>
      <c r="H24" s="44">
        <v>68973804.504263625</v>
      </c>
      <c r="I24" s="45">
        <v>237341742.07481319</v>
      </c>
      <c r="J24" s="46">
        <v>306315546.57907683</v>
      </c>
      <c r="K24" s="47">
        <v>824057.3600000001</v>
      </c>
      <c r="L24" s="48">
        <v>307139603.93907684</v>
      </c>
      <c r="N24" s="36">
        <v>11</v>
      </c>
      <c r="O24" s="37">
        <v>12</v>
      </c>
    </row>
    <row r="25" spans="1:15" x14ac:dyDescent="0.2">
      <c r="A25" s="18"/>
      <c r="B25" s="49">
        <f t="shared" si="0"/>
        <v>2014</v>
      </c>
      <c r="C25" s="44">
        <v>9466158.3999999985</v>
      </c>
      <c r="D25" s="45">
        <v>4077587.4280583337</v>
      </c>
      <c r="E25" s="45">
        <v>35580643.764494047</v>
      </c>
      <c r="F25" s="45">
        <v>24203474.607290197</v>
      </c>
      <c r="G25" s="45">
        <v>13756364.066016965</v>
      </c>
      <c r="H25" s="44">
        <v>77618069.865859538</v>
      </c>
      <c r="I25" s="45">
        <v>257750515.94878823</v>
      </c>
      <c r="J25" s="46">
        <v>335368585.81464779</v>
      </c>
      <c r="K25" s="47">
        <v>1548267.1099999999</v>
      </c>
      <c r="L25" s="48">
        <v>336916852.92464781</v>
      </c>
      <c r="N25" s="38">
        <v>11</v>
      </c>
      <c r="O25" s="39">
        <v>12</v>
      </c>
    </row>
    <row r="26" spans="1:15" x14ac:dyDescent="0.2">
      <c r="A26" s="18"/>
      <c r="B26" s="49" t="s">
        <v>6</v>
      </c>
      <c r="C26" s="50">
        <v>159434821.1501919</v>
      </c>
      <c r="D26" s="51">
        <v>22702275.310846157</v>
      </c>
      <c r="E26" s="52">
        <v>336042361.89732969</v>
      </c>
      <c r="F26" s="52">
        <v>139887708.98907533</v>
      </c>
      <c r="G26" s="52">
        <v>139136167.16769195</v>
      </c>
      <c r="H26" s="50">
        <v>637768513.36494303</v>
      </c>
      <c r="I26" s="52">
        <v>2325638150.3495069</v>
      </c>
      <c r="J26" s="51">
        <v>2963406663.7144508</v>
      </c>
      <c r="K26" s="53">
        <v>136042373.5531067</v>
      </c>
      <c r="L26" s="53">
        <v>3099449037.2675567</v>
      </c>
    </row>
    <row r="27" spans="1:15" x14ac:dyDescent="0.2">
      <c r="A27" s="18"/>
      <c r="B27" s="54"/>
      <c r="C27" s="55"/>
      <c r="D27" s="55"/>
      <c r="E27" s="55"/>
      <c r="F27" s="55"/>
      <c r="G27" s="55"/>
      <c r="H27" s="55"/>
      <c r="I27" s="55"/>
      <c r="J27" s="55"/>
      <c r="K27" s="55"/>
      <c r="L27" s="55"/>
    </row>
    <row r="28" spans="1:15" x14ac:dyDescent="0.2">
      <c r="A28" s="18"/>
      <c r="B28" s="54"/>
      <c r="C28" s="56"/>
      <c r="D28" s="56"/>
      <c r="E28" s="56"/>
      <c r="F28" s="56"/>
      <c r="G28" s="56"/>
      <c r="H28" s="56"/>
      <c r="I28" s="56"/>
      <c r="J28" s="56"/>
      <c r="K28" s="56"/>
      <c r="L28" s="56"/>
    </row>
    <row r="29" spans="1:15" x14ac:dyDescent="0.2">
      <c r="B29" s="57"/>
      <c r="C29" s="58"/>
      <c r="D29" s="58"/>
      <c r="E29" s="58"/>
      <c r="F29" s="58"/>
      <c r="G29" s="58"/>
      <c r="H29" s="58"/>
      <c r="I29" s="58"/>
      <c r="J29" s="59"/>
      <c r="K29" s="58"/>
      <c r="L29" s="60"/>
    </row>
    <row r="30" spans="1:15" x14ac:dyDescent="0.2">
      <c r="B30" s="42" t="s">
        <v>12</v>
      </c>
    </row>
    <row r="31" spans="1:15" x14ac:dyDescent="0.2">
      <c r="B31" s="43" t="s">
        <v>20</v>
      </c>
    </row>
    <row r="32" spans="1:15" x14ac:dyDescent="0.2">
      <c r="B32" s="43" t="s">
        <v>14</v>
      </c>
    </row>
    <row r="33" spans="2:12" x14ac:dyDescent="0.2">
      <c r="B33" s="43" t="s">
        <v>29</v>
      </c>
    </row>
    <row r="34" spans="2:12" x14ac:dyDescent="0.2">
      <c r="B34" s="43" t="s">
        <v>21</v>
      </c>
    </row>
    <row r="35" spans="2:12" x14ac:dyDescent="0.2"/>
    <row r="36" spans="2:12" hidden="1" x14ac:dyDescent="0.2"/>
    <row r="37" spans="2:12" hidden="1" x14ac:dyDescent="0.2"/>
    <row r="38" spans="2:12" hidden="1" x14ac:dyDescent="0.2"/>
    <row r="39" spans="2:12" hidden="1" x14ac:dyDescent="0.2">
      <c r="J39" s="25"/>
      <c r="L39" s="25"/>
    </row>
  </sheetData>
  <mergeCells count="1">
    <mergeCell ref="B4:L4"/>
  </mergeCells>
  <phoneticPr fontId="6" type="noConversion"/>
  <pageMargins left="0.78740157480314965" right="0.78740157480314965" top="0.78740157480314965" bottom="0.78740157480314965" header="0.51181102362204722" footer="0.51181102362204722"/>
  <pageSetup paperSize="9" scale="64" orientation="landscape" r:id="rId1"/>
  <headerFooter alignWithMargins="0">
    <oddHeader xml:space="preserve">&amp;L </oddHeader>
    <oddFooter xml:space="preserve">&amp;L&amp;F, &amp;A&amp;R </oddFooter>
  </headerFooter>
  <rowBreaks count="1" manualBreakCount="1">
    <brk id="25" min="1" max="11" man="1"/>
  </rowBreaks>
  <colBreaks count="1" manualBreakCount="1">
    <brk id="11" min="1" max="34"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P39"/>
  <sheetViews>
    <sheetView showGridLines="0" showRowColHeaders="0" zoomScale="70" zoomScaleNormal="70" workbookViewId="0">
      <selection activeCell="B31" sqref="B31"/>
    </sheetView>
  </sheetViews>
  <sheetFormatPr defaultColWidth="0" defaultRowHeight="12.75" zeroHeight="1" x14ac:dyDescent="0.2"/>
  <cols>
    <col min="1" max="1" width="3.7109375" style="25" customWidth="1"/>
    <col min="2" max="9" width="16.7109375" style="25" customWidth="1"/>
    <col min="10" max="10" width="16.85546875" style="18" customWidth="1"/>
    <col min="11" max="11" width="16.7109375" style="25" customWidth="1"/>
    <col min="12" max="12" width="16.7109375" style="18" customWidth="1"/>
    <col min="13" max="13" width="5.85546875" style="25" customWidth="1"/>
    <col min="14" max="15" width="13.28515625" style="25" customWidth="1"/>
    <col min="16" max="16" width="9.140625" style="25" customWidth="1"/>
    <col min="17" max="16384" width="9.140625" style="25" hidden="1"/>
  </cols>
  <sheetData>
    <row r="1" spans="1:15" x14ac:dyDescent="0.2">
      <c r="B1" s="26"/>
    </row>
    <row r="2" spans="1:15" x14ac:dyDescent="0.2"/>
    <row r="3" spans="1:15" x14ac:dyDescent="0.2"/>
    <row r="4" spans="1:15" x14ac:dyDescent="0.2">
      <c r="B4" s="124" t="s">
        <v>31</v>
      </c>
      <c r="C4" s="125"/>
      <c r="D4" s="125"/>
      <c r="E4" s="125"/>
      <c r="F4" s="125"/>
      <c r="G4" s="125"/>
      <c r="H4" s="125"/>
      <c r="I4" s="125"/>
      <c r="J4" s="125"/>
      <c r="K4" s="125"/>
      <c r="L4" s="126"/>
    </row>
    <row r="5" spans="1:15" ht="43.35" customHeight="1" x14ac:dyDescent="0.2">
      <c r="A5" s="18"/>
      <c r="B5" s="1" t="s">
        <v>17</v>
      </c>
      <c r="C5" s="1" t="s">
        <v>1</v>
      </c>
      <c r="D5" s="2" t="s">
        <v>32</v>
      </c>
      <c r="E5" s="2" t="s">
        <v>2</v>
      </c>
      <c r="F5" s="2" t="s">
        <v>3</v>
      </c>
      <c r="G5" s="2" t="s">
        <v>7</v>
      </c>
      <c r="H5" s="6" t="s">
        <v>5</v>
      </c>
      <c r="I5" s="7" t="s">
        <v>4</v>
      </c>
      <c r="J5" s="5" t="s">
        <v>8</v>
      </c>
      <c r="K5" s="3" t="s">
        <v>9</v>
      </c>
      <c r="L5" s="4" t="s">
        <v>6</v>
      </c>
      <c r="N5" s="9" t="s">
        <v>33</v>
      </c>
      <c r="O5" s="8" t="s">
        <v>34</v>
      </c>
    </row>
    <row r="6" spans="1:15" x14ac:dyDescent="0.2">
      <c r="A6" s="18"/>
      <c r="B6" s="27">
        <v>1995</v>
      </c>
      <c r="C6" s="44">
        <v>568138.54</v>
      </c>
      <c r="D6" s="45">
        <v>225197.54</v>
      </c>
      <c r="E6" s="45">
        <v>4713336.76</v>
      </c>
      <c r="F6" s="45">
        <v>720072.27</v>
      </c>
      <c r="G6" s="45">
        <v>0</v>
      </c>
      <c r="H6" s="44">
        <v>5658606.5700000003</v>
      </c>
      <c r="I6" s="45">
        <v>6812763.209999999</v>
      </c>
      <c r="J6" s="46">
        <v>12471369.779999999</v>
      </c>
      <c r="K6" s="47">
        <v>16541657.459999999</v>
      </c>
      <c r="L6" s="48">
        <v>29013027.239999998</v>
      </c>
      <c r="N6" s="33">
        <v>2</v>
      </c>
      <c r="O6" s="34">
        <v>5</v>
      </c>
    </row>
    <row r="7" spans="1:15" x14ac:dyDescent="0.2">
      <c r="A7" s="18"/>
      <c r="B7" s="27">
        <f t="shared" ref="B7:B25" si="0">B6+1</f>
        <v>1996</v>
      </c>
      <c r="C7" s="44">
        <v>591449.46</v>
      </c>
      <c r="D7" s="45">
        <v>203121.94</v>
      </c>
      <c r="E7" s="45">
        <v>6239567.8699999992</v>
      </c>
      <c r="F7" s="45">
        <v>318374.26</v>
      </c>
      <c r="G7" s="45">
        <v>0</v>
      </c>
      <c r="H7" s="44">
        <v>6761064.0699999994</v>
      </c>
      <c r="I7" s="45">
        <v>5595502.0800000001</v>
      </c>
      <c r="J7" s="46">
        <v>12356566.149999999</v>
      </c>
      <c r="K7" s="47">
        <v>12710521.183860004</v>
      </c>
      <c r="L7" s="48">
        <v>25067087.333860002</v>
      </c>
      <c r="N7" s="36">
        <v>2</v>
      </c>
      <c r="O7" s="37">
        <v>5</v>
      </c>
    </row>
    <row r="8" spans="1:15" x14ac:dyDescent="0.2">
      <c r="A8" s="18"/>
      <c r="B8" s="27">
        <f t="shared" si="0"/>
        <v>1997</v>
      </c>
      <c r="C8" s="44">
        <v>1049804.5</v>
      </c>
      <c r="D8" s="45">
        <v>38749.909999999996</v>
      </c>
      <c r="E8" s="45">
        <v>8216225.1799999997</v>
      </c>
      <c r="F8" s="45">
        <v>174207.52</v>
      </c>
      <c r="G8" s="45">
        <v>57842.27</v>
      </c>
      <c r="H8" s="44">
        <v>8487024.879999999</v>
      </c>
      <c r="I8" s="45">
        <v>7855007.4700000007</v>
      </c>
      <c r="J8" s="46">
        <v>16342032.35</v>
      </c>
      <c r="K8" s="47">
        <v>15568742.789999992</v>
      </c>
      <c r="L8" s="48">
        <v>31910775.139999993</v>
      </c>
      <c r="N8" s="36">
        <v>2</v>
      </c>
      <c r="O8" s="37">
        <v>5</v>
      </c>
    </row>
    <row r="9" spans="1:15" x14ac:dyDescent="0.2">
      <c r="A9" s="18"/>
      <c r="B9" s="27">
        <f t="shared" si="0"/>
        <v>1998</v>
      </c>
      <c r="C9" s="44">
        <v>1831247.97</v>
      </c>
      <c r="D9" s="45">
        <v>185222.78000000003</v>
      </c>
      <c r="E9" s="45">
        <v>7848107.3500000006</v>
      </c>
      <c r="F9" s="45">
        <v>926004.78999999992</v>
      </c>
      <c r="G9" s="45">
        <v>0</v>
      </c>
      <c r="H9" s="44">
        <v>8959334.9199999999</v>
      </c>
      <c r="I9" s="45">
        <v>14551304.66</v>
      </c>
      <c r="J9" s="46">
        <v>23510639.579999998</v>
      </c>
      <c r="K9" s="47">
        <v>14158664.300000001</v>
      </c>
      <c r="L9" s="48">
        <v>37669303.879999995</v>
      </c>
      <c r="N9" s="36">
        <v>2</v>
      </c>
      <c r="O9" s="37">
        <v>5</v>
      </c>
    </row>
    <row r="10" spans="1:15" x14ac:dyDescent="0.2">
      <c r="A10" s="18"/>
      <c r="B10" s="27">
        <f t="shared" si="0"/>
        <v>1999</v>
      </c>
      <c r="C10" s="44">
        <v>2097809.2100000004</v>
      </c>
      <c r="D10" s="45">
        <v>375329.61000000004</v>
      </c>
      <c r="E10" s="45">
        <v>6429216.2533088373</v>
      </c>
      <c r="F10" s="45">
        <v>965688.36</v>
      </c>
      <c r="G10" s="45">
        <v>71475.92</v>
      </c>
      <c r="H10" s="44">
        <v>7841710.1433088379</v>
      </c>
      <c r="I10" s="45">
        <v>14536248.060000001</v>
      </c>
      <c r="J10" s="46">
        <v>22377958.203308839</v>
      </c>
      <c r="K10" s="47">
        <v>18294411.209999986</v>
      </c>
      <c r="L10" s="48">
        <v>40672369.413308829</v>
      </c>
      <c r="N10" s="36">
        <v>2</v>
      </c>
      <c r="O10" s="37">
        <v>6</v>
      </c>
    </row>
    <row r="11" spans="1:15" x14ac:dyDescent="0.2">
      <c r="A11" s="18"/>
      <c r="B11" s="27">
        <f t="shared" si="0"/>
        <v>2000</v>
      </c>
      <c r="C11" s="44">
        <v>2476046.65</v>
      </c>
      <c r="D11" s="45">
        <v>227544.28999999995</v>
      </c>
      <c r="E11" s="45">
        <v>6472510.4544652868</v>
      </c>
      <c r="F11" s="45">
        <v>1025792.3099999999</v>
      </c>
      <c r="G11" s="45">
        <v>296753.11</v>
      </c>
      <c r="H11" s="44">
        <v>8022600.1644652868</v>
      </c>
      <c r="I11" s="45">
        <v>17880176.419999994</v>
      </c>
      <c r="J11" s="46">
        <v>25902776.58446528</v>
      </c>
      <c r="K11" s="47">
        <v>19153696.810000002</v>
      </c>
      <c r="L11" s="48">
        <v>45056473.394465283</v>
      </c>
      <c r="N11" s="36">
        <v>4</v>
      </c>
      <c r="O11" s="37">
        <v>7</v>
      </c>
    </row>
    <row r="12" spans="1:15" x14ac:dyDescent="0.2">
      <c r="A12" s="18"/>
      <c r="B12" s="27">
        <f t="shared" si="0"/>
        <v>2001</v>
      </c>
      <c r="C12" s="44">
        <v>1677357.6254028208</v>
      </c>
      <c r="D12" s="45">
        <v>532321.06999999995</v>
      </c>
      <c r="E12" s="45">
        <v>3918507.9560402683</v>
      </c>
      <c r="F12" s="45">
        <v>275876.11000000004</v>
      </c>
      <c r="G12" s="45">
        <v>220861.19999999998</v>
      </c>
      <c r="H12" s="44">
        <v>4947566.3360402687</v>
      </c>
      <c r="I12" s="45">
        <v>14273935.380000001</v>
      </c>
      <c r="J12" s="46">
        <v>19221501.716040269</v>
      </c>
      <c r="K12" s="47">
        <v>17014950.280000001</v>
      </c>
      <c r="L12" s="48">
        <v>36236451.99604027</v>
      </c>
      <c r="N12" s="36">
        <v>4</v>
      </c>
      <c r="O12" s="37">
        <v>7</v>
      </c>
    </row>
    <row r="13" spans="1:15" x14ac:dyDescent="0.2">
      <c r="A13" s="18"/>
      <c r="B13" s="27">
        <f t="shared" si="0"/>
        <v>2002</v>
      </c>
      <c r="C13" s="44">
        <v>5606568.29</v>
      </c>
      <c r="D13" s="45">
        <v>523225.87</v>
      </c>
      <c r="E13" s="45">
        <v>7545769.3899999987</v>
      </c>
      <c r="F13" s="45">
        <v>796391.62</v>
      </c>
      <c r="G13" s="45">
        <v>295037.11</v>
      </c>
      <c r="H13" s="44">
        <v>9160423.9899999984</v>
      </c>
      <c r="I13" s="45">
        <v>24362266.93</v>
      </c>
      <c r="J13" s="46">
        <v>33522690.919999998</v>
      </c>
      <c r="K13" s="47">
        <v>17560167.949999999</v>
      </c>
      <c r="L13" s="48">
        <v>51082858.869999997</v>
      </c>
      <c r="N13" s="36">
        <v>4</v>
      </c>
      <c r="O13" s="37">
        <v>8</v>
      </c>
    </row>
    <row r="14" spans="1:15" x14ac:dyDescent="0.2">
      <c r="A14" s="18"/>
      <c r="B14" s="27">
        <f>B13+1</f>
        <v>2003</v>
      </c>
      <c r="C14" s="44">
        <v>9994149.5537884068</v>
      </c>
      <c r="D14" s="45">
        <v>944726.99000000011</v>
      </c>
      <c r="E14" s="45">
        <v>17511928.519999996</v>
      </c>
      <c r="F14" s="45">
        <v>1408178.45</v>
      </c>
      <c r="G14" s="45">
        <v>746431.1399999999</v>
      </c>
      <c r="H14" s="44">
        <v>20611265.099999994</v>
      </c>
      <c r="I14" s="45">
        <v>26344184.100000001</v>
      </c>
      <c r="J14" s="46">
        <v>46955449.199999996</v>
      </c>
      <c r="K14" s="47">
        <v>5673447.3577215187</v>
      </c>
      <c r="L14" s="48">
        <v>52628896.557721511</v>
      </c>
      <c r="N14" s="36">
        <v>6</v>
      </c>
      <c r="O14" s="37">
        <v>10</v>
      </c>
    </row>
    <row r="15" spans="1:15" x14ac:dyDescent="0.2">
      <c r="A15" s="18"/>
      <c r="B15" s="27">
        <f t="shared" si="0"/>
        <v>2004</v>
      </c>
      <c r="C15" s="44">
        <v>20301664.6394944</v>
      </c>
      <c r="D15" s="45">
        <v>894644.83999999962</v>
      </c>
      <c r="E15" s="45">
        <v>18132749.07</v>
      </c>
      <c r="F15" s="45">
        <v>1353823.91</v>
      </c>
      <c r="G15" s="45">
        <v>2407413.13</v>
      </c>
      <c r="H15" s="44">
        <v>22788630.949999999</v>
      </c>
      <c r="I15" s="45">
        <v>56060487.840000004</v>
      </c>
      <c r="J15" s="46">
        <v>78849118.790000007</v>
      </c>
      <c r="K15" s="47">
        <v>3754959.6299999994</v>
      </c>
      <c r="L15" s="48">
        <v>82604078.420000002</v>
      </c>
      <c r="N15" s="36">
        <v>8</v>
      </c>
      <c r="O15" s="37">
        <v>10</v>
      </c>
    </row>
    <row r="16" spans="1:15" x14ac:dyDescent="0.2">
      <c r="A16" s="18"/>
      <c r="B16" s="27">
        <f t="shared" si="0"/>
        <v>2005</v>
      </c>
      <c r="C16" s="44">
        <v>17302228.410000004</v>
      </c>
      <c r="D16" s="45">
        <v>2064274.6300000008</v>
      </c>
      <c r="E16" s="45">
        <v>14023867.915746987</v>
      </c>
      <c r="F16" s="45">
        <v>1842205.2700000003</v>
      </c>
      <c r="G16" s="45">
        <v>3033176.6599999997</v>
      </c>
      <c r="H16" s="44">
        <v>20963524.475746989</v>
      </c>
      <c r="I16" s="45">
        <v>48100758.07</v>
      </c>
      <c r="J16" s="46">
        <v>69064282.545746982</v>
      </c>
      <c r="K16" s="47">
        <v>3440237.7999999993</v>
      </c>
      <c r="L16" s="48">
        <v>72504520.345746979</v>
      </c>
      <c r="N16" s="36">
        <v>8</v>
      </c>
      <c r="O16" s="37">
        <v>10</v>
      </c>
    </row>
    <row r="17" spans="1:15" x14ac:dyDescent="0.2">
      <c r="A17" s="18"/>
      <c r="B17" s="27">
        <f>B16+1</f>
        <v>2006</v>
      </c>
      <c r="C17" s="44">
        <v>12770101.82</v>
      </c>
      <c r="D17" s="45">
        <v>1337919.0400000005</v>
      </c>
      <c r="E17" s="45">
        <v>11957134.329999998</v>
      </c>
      <c r="F17" s="45">
        <v>938860.72293434339</v>
      </c>
      <c r="G17" s="45">
        <v>3368850.8100000005</v>
      </c>
      <c r="H17" s="44">
        <v>17602764.902934343</v>
      </c>
      <c r="I17" s="45">
        <v>62948038.179999992</v>
      </c>
      <c r="J17" s="46">
        <v>80550803.082934335</v>
      </c>
      <c r="K17" s="47">
        <v>689559.5199999999</v>
      </c>
      <c r="L17" s="48">
        <v>81240362.602934331</v>
      </c>
      <c r="N17" s="36">
        <v>9</v>
      </c>
      <c r="O17" s="37">
        <v>11</v>
      </c>
    </row>
    <row r="18" spans="1:15" x14ac:dyDescent="0.2">
      <c r="A18" s="18"/>
      <c r="B18" s="27">
        <f t="shared" si="0"/>
        <v>2007</v>
      </c>
      <c r="C18" s="44">
        <v>24800016.56751667</v>
      </c>
      <c r="D18" s="45">
        <v>914123.27000000014</v>
      </c>
      <c r="E18" s="45">
        <v>17603801.02719412</v>
      </c>
      <c r="F18" s="45">
        <v>4820070.7885000007</v>
      </c>
      <c r="G18" s="45">
        <v>5802316.3739666687</v>
      </c>
      <c r="H18" s="44">
        <v>29140311.459660787</v>
      </c>
      <c r="I18" s="45">
        <v>105291004.506725</v>
      </c>
      <c r="J18" s="46">
        <v>134431315.96638578</v>
      </c>
      <c r="K18" s="47">
        <v>747670.11</v>
      </c>
      <c r="L18" s="48">
        <v>135178986.0763858</v>
      </c>
      <c r="N18" s="36">
        <v>10</v>
      </c>
      <c r="O18" s="37">
        <v>12</v>
      </c>
    </row>
    <row r="19" spans="1:15" x14ac:dyDescent="0.2">
      <c r="A19" s="18"/>
      <c r="B19" s="27">
        <f t="shared" si="0"/>
        <v>2008</v>
      </c>
      <c r="C19" s="44">
        <v>7879736.2031000005</v>
      </c>
      <c r="D19" s="45">
        <v>566444.53</v>
      </c>
      <c r="E19" s="45">
        <v>19408887.912950002</v>
      </c>
      <c r="F19" s="45">
        <v>6346419.9127666662</v>
      </c>
      <c r="G19" s="45">
        <v>8405059.5469000004</v>
      </c>
      <c r="H19" s="44">
        <v>34726811.902616665</v>
      </c>
      <c r="I19" s="45">
        <v>141844055.68212503</v>
      </c>
      <c r="J19" s="46">
        <v>176570867.58474171</v>
      </c>
      <c r="K19" s="47">
        <v>888877.72000000009</v>
      </c>
      <c r="L19" s="48">
        <v>177459745.30474171</v>
      </c>
      <c r="N19" s="36">
        <v>10</v>
      </c>
      <c r="O19" s="37">
        <v>12</v>
      </c>
    </row>
    <row r="20" spans="1:15" x14ac:dyDescent="0.2">
      <c r="A20" s="18"/>
      <c r="B20" s="27">
        <f t="shared" si="0"/>
        <v>2009</v>
      </c>
      <c r="C20" s="44">
        <v>10307959.401091665</v>
      </c>
      <c r="D20" s="45">
        <v>169443.59</v>
      </c>
      <c r="E20" s="45">
        <v>26350021.65511667</v>
      </c>
      <c r="F20" s="45">
        <v>8610710.5455666669</v>
      </c>
      <c r="G20" s="45">
        <v>9877155.8777083326</v>
      </c>
      <c r="H20" s="44">
        <v>45007331.668391667</v>
      </c>
      <c r="I20" s="45">
        <v>169179865.86137506</v>
      </c>
      <c r="J20" s="46">
        <v>214187197.52976674</v>
      </c>
      <c r="K20" s="47">
        <v>212841.58</v>
      </c>
      <c r="L20" s="48">
        <v>214400039.10976675</v>
      </c>
      <c r="N20" s="36">
        <v>11</v>
      </c>
      <c r="O20" s="37">
        <v>12</v>
      </c>
    </row>
    <row r="21" spans="1:15" x14ac:dyDescent="0.2">
      <c r="A21" s="18"/>
      <c r="B21" s="27">
        <f t="shared" si="0"/>
        <v>2010</v>
      </c>
      <c r="C21" s="44">
        <v>1619088.1268166667</v>
      </c>
      <c r="D21" s="45">
        <v>99019.570000000022</v>
      </c>
      <c r="E21" s="45">
        <v>20006742.267133337</v>
      </c>
      <c r="F21" s="45">
        <v>6414339.2820250001</v>
      </c>
      <c r="G21" s="45">
        <v>10255515.837066667</v>
      </c>
      <c r="H21" s="44">
        <v>36775616.956225</v>
      </c>
      <c r="I21" s="45">
        <v>152959766.84654167</v>
      </c>
      <c r="J21" s="46">
        <v>189735383.80276668</v>
      </c>
      <c r="K21" s="47">
        <v>519420.20999999996</v>
      </c>
      <c r="L21" s="48">
        <v>190254804.01276669</v>
      </c>
      <c r="N21" s="36">
        <v>11</v>
      </c>
      <c r="O21" s="37">
        <v>12</v>
      </c>
    </row>
    <row r="22" spans="1:15" x14ac:dyDescent="0.2">
      <c r="A22" s="18"/>
      <c r="B22" s="27">
        <f t="shared" si="0"/>
        <v>2011</v>
      </c>
      <c r="C22" s="44">
        <v>822054.54000000015</v>
      </c>
      <c r="D22" s="45">
        <v>107708.41188333332</v>
      </c>
      <c r="E22" s="45">
        <v>19472412.566924997</v>
      </c>
      <c r="F22" s="45">
        <v>10626709.118008334</v>
      </c>
      <c r="G22" s="45">
        <v>10543678.984108333</v>
      </c>
      <c r="H22" s="44">
        <v>40750509.080924995</v>
      </c>
      <c r="I22" s="45">
        <v>156402262.34506667</v>
      </c>
      <c r="J22" s="46">
        <v>197152771.42599165</v>
      </c>
      <c r="K22" s="47">
        <v>392528.13</v>
      </c>
      <c r="L22" s="48">
        <v>197545299.55599165</v>
      </c>
      <c r="N22" s="36">
        <v>11</v>
      </c>
      <c r="O22" s="37">
        <v>12</v>
      </c>
    </row>
    <row r="23" spans="1:15" x14ac:dyDescent="0.2">
      <c r="A23" s="18"/>
      <c r="B23" s="27">
        <f t="shared" si="0"/>
        <v>2012</v>
      </c>
      <c r="C23" s="44">
        <v>1016031.5</v>
      </c>
      <c r="D23" s="45">
        <v>413165.48692500003</v>
      </c>
      <c r="E23" s="45">
        <v>20104592.011341669</v>
      </c>
      <c r="F23" s="45">
        <v>9066229.9731166661</v>
      </c>
      <c r="G23" s="45">
        <v>8788006.725850001</v>
      </c>
      <c r="H23" s="44">
        <v>38371994.197233334</v>
      </c>
      <c r="I23" s="45">
        <v>191778729.73686665</v>
      </c>
      <c r="J23" s="46">
        <v>230150723.93409997</v>
      </c>
      <c r="K23" s="47">
        <v>581770.55000000005</v>
      </c>
      <c r="L23" s="48">
        <v>230732494.48409998</v>
      </c>
      <c r="N23" s="36">
        <v>11</v>
      </c>
      <c r="O23" s="37">
        <v>12</v>
      </c>
    </row>
    <row r="24" spans="1:15" x14ac:dyDescent="0.2">
      <c r="A24" s="18"/>
      <c r="B24" s="27">
        <f t="shared" si="0"/>
        <v>2013</v>
      </c>
      <c r="C24" s="44">
        <v>8485677.25</v>
      </c>
      <c r="D24" s="45">
        <v>1130623.5590583333</v>
      </c>
      <c r="E24" s="45">
        <v>17443291.092658333</v>
      </c>
      <c r="F24" s="45">
        <v>9900924.7519499995</v>
      </c>
      <c r="G24" s="45">
        <v>11162997.755275002</v>
      </c>
      <c r="H24" s="44">
        <v>39637837.158941671</v>
      </c>
      <c r="I24" s="45">
        <v>178872597.5611167</v>
      </c>
      <c r="J24" s="46">
        <v>218510434.72005838</v>
      </c>
      <c r="K24" s="47">
        <v>206135.72999999998</v>
      </c>
      <c r="L24" s="48">
        <v>218716570.45005837</v>
      </c>
      <c r="N24" s="36">
        <v>11</v>
      </c>
      <c r="O24" s="37">
        <v>12</v>
      </c>
    </row>
    <row r="25" spans="1:15" x14ac:dyDescent="0.2">
      <c r="A25" s="18"/>
      <c r="B25" s="49">
        <f t="shared" si="0"/>
        <v>2014</v>
      </c>
      <c r="C25" s="44">
        <v>5047212.9000000004</v>
      </c>
      <c r="D25" s="45">
        <v>1631421.4046166665</v>
      </c>
      <c r="E25" s="45">
        <v>19928030.071116664</v>
      </c>
      <c r="F25" s="45">
        <v>10347458.138166668</v>
      </c>
      <c r="G25" s="45">
        <v>11985101.085733335</v>
      </c>
      <c r="H25" s="44">
        <v>43892010.69963333</v>
      </c>
      <c r="I25" s="45">
        <v>192824771.08444908</v>
      </c>
      <c r="J25" s="46">
        <v>236716781.78408241</v>
      </c>
      <c r="K25" s="47">
        <v>138883.83000000002</v>
      </c>
      <c r="L25" s="48">
        <v>236855665.61408243</v>
      </c>
      <c r="N25" s="38">
        <v>11</v>
      </c>
      <c r="O25" s="39">
        <v>12</v>
      </c>
    </row>
    <row r="26" spans="1:15" x14ac:dyDescent="0.2">
      <c r="A26" s="18"/>
      <c r="B26" s="49" t="s">
        <v>6</v>
      </c>
      <c r="C26" s="50">
        <v>136244343.15721068</v>
      </c>
      <c r="D26" s="51">
        <v>12584228.332483336</v>
      </c>
      <c r="E26" s="52">
        <v>273326699.65399718</v>
      </c>
      <c r="F26" s="52">
        <v>76878338.103034347</v>
      </c>
      <c r="G26" s="52">
        <v>87317673.536608338</v>
      </c>
      <c r="H26" s="50">
        <v>450106939.62612319</v>
      </c>
      <c r="I26" s="52">
        <v>1588473726.0242662</v>
      </c>
      <c r="J26" s="51">
        <v>2038580665.6503887</v>
      </c>
      <c r="K26" s="53">
        <v>148249144.15158153</v>
      </c>
      <c r="L26" s="53">
        <v>2186829809.8019705</v>
      </c>
    </row>
    <row r="27" spans="1:15" x14ac:dyDescent="0.2">
      <c r="A27" s="18"/>
      <c r="B27" s="54"/>
      <c r="C27" s="55"/>
      <c r="D27" s="55"/>
      <c r="E27" s="55"/>
      <c r="F27" s="55"/>
      <c r="G27" s="55"/>
      <c r="H27" s="55"/>
      <c r="I27" s="55"/>
      <c r="J27" s="55"/>
      <c r="K27" s="55"/>
      <c r="L27" s="55"/>
    </row>
    <row r="28" spans="1:15" x14ac:dyDescent="0.2">
      <c r="A28" s="18"/>
      <c r="B28" s="54"/>
      <c r="C28" s="56"/>
      <c r="D28" s="56"/>
      <c r="E28" s="56"/>
      <c r="F28" s="56"/>
      <c r="G28" s="56"/>
      <c r="H28" s="56"/>
      <c r="I28" s="56"/>
      <c r="J28" s="56"/>
      <c r="K28" s="56"/>
      <c r="L28" s="56"/>
    </row>
    <row r="29" spans="1:15" x14ac:dyDescent="0.2">
      <c r="B29" s="57"/>
      <c r="C29" s="58"/>
      <c r="D29" s="58"/>
      <c r="E29" s="58"/>
      <c r="F29" s="58"/>
      <c r="G29" s="58"/>
      <c r="H29" s="58"/>
      <c r="I29" s="58"/>
      <c r="J29" s="59"/>
      <c r="K29" s="58"/>
      <c r="L29" s="60"/>
    </row>
    <row r="30" spans="1:15" x14ac:dyDescent="0.2">
      <c r="B30" s="42" t="s">
        <v>12</v>
      </c>
    </row>
    <row r="31" spans="1:15" x14ac:dyDescent="0.2">
      <c r="B31" s="43" t="s">
        <v>26</v>
      </c>
    </row>
    <row r="32" spans="1:15" x14ac:dyDescent="0.2">
      <c r="B32" s="43" t="s">
        <v>14</v>
      </c>
    </row>
    <row r="33" spans="2:12" x14ac:dyDescent="0.2">
      <c r="B33" s="43" t="s">
        <v>29</v>
      </c>
    </row>
    <row r="34" spans="2:12" x14ac:dyDescent="0.2">
      <c r="B34" s="43" t="s">
        <v>21</v>
      </c>
    </row>
    <row r="35" spans="2:12" x14ac:dyDescent="0.2"/>
    <row r="36" spans="2:12" hidden="1" x14ac:dyDescent="0.2"/>
    <row r="37" spans="2:12" hidden="1" x14ac:dyDescent="0.2"/>
    <row r="38" spans="2:12" hidden="1" x14ac:dyDescent="0.2"/>
    <row r="39" spans="2:12" hidden="1" x14ac:dyDescent="0.2">
      <c r="J39" s="25"/>
      <c r="L39" s="25"/>
    </row>
  </sheetData>
  <mergeCells count="1">
    <mergeCell ref="B4:L4"/>
  </mergeCells>
  <pageMargins left="0.78740157480314965" right="0.78740157480314965" top="0.78740157480314965" bottom="0.78740157480314965" header="0.51181102362204722" footer="0.51181102362204722"/>
  <pageSetup paperSize="9" scale="64" orientation="landscape" r:id="rId1"/>
  <headerFooter alignWithMargins="0">
    <oddHeader xml:space="preserve">&amp;L </oddHeader>
    <oddFooter xml:space="preserve">&amp;L&amp;F, &amp;A&amp;R </oddFooter>
  </headerFooter>
  <rowBreaks count="1" manualBreakCount="1">
    <brk id="25" min="1" max="11" man="1"/>
  </rowBreaks>
  <colBreaks count="1" manualBreakCount="1">
    <brk id="11" min="1" max="34"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10</vt:i4>
      </vt:variant>
      <vt:variant>
        <vt:lpstr>Charts</vt:lpstr>
      </vt:variant>
      <vt:variant>
        <vt:i4>4</vt:i4>
      </vt:variant>
      <vt:variant>
        <vt:lpstr>Named Ranges</vt:lpstr>
      </vt:variant>
      <vt:variant>
        <vt:i4>9</vt:i4>
      </vt:variant>
    </vt:vector>
  </HeadingPairs>
  <TitlesOfParts>
    <vt:vector size="23" baseType="lpstr">
      <vt:lpstr>Disclaimer</vt:lpstr>
      <vt:lpstr>Data summaries</vt:lpstr>
      <vt:lpstr>1) Claims Notified</vt:lpstr>
      <vt:lpstr>2) Nil Settled (NY)</vt:lpstr>
      <vt:lpstr>3) Nil Settled (SY)</vt:lpstr>
      <vt:lpstr>4) Settled At Cost (NY)</vt:lpstr>
      <vt:lpstr>5) Settled At Cost (SY)</vt:lpstr>
      <vt:lpstr>6) Incurred (NY)</vt:lpstr>
      <vt:lpstr>7) Paid (SY)</vt:lpstr>
      <vt:lpstr>8) Average Age (NY)</vt:lpstr>
      <vt:lpstr>Mesothelioma status</vt:lpstr>
      <vt:lpstr>Lung Cancer status</vt:lpstr>
      <vt:lpstr>Asbestosis status</vt:lpstr>
      <vt:lpstr>Pleural Thickening status</vt:lpstr>
      <vt:lpstr>MARKET_SHARE</vt:lpstr>
      <vt:lpstr>'1) Claims Notified'!Print_Area</vt:lpstr>
      <vt:lpstr>'2) Nil Settled (NY)'!Print_Area</vt:lpstr>
      <vt:lpstr>'3) Nil Settled (SY)'!Print_Area</vt:lpstr>
      <vt:lpstr>'4) Settled At Cost (NY)'!Print_Area</vt:lpstr>
      <vt:lpstr>'5) Settled At Cost (SY)'!Print_Area</vt:lpstr>
      <vt:lpstr>'6) Incurred (NY)'!Print_Area</vt:lpstr>
      <vt:lpstr>'7) Paid (SY)'!Print_Area</vt:lpstr>
      <vt:lpstr>'8) Average Age (NY)'!Print_Area</vt:lpstr>
    </vt:vector>
  </TitlesOfParts>
  <Company>Norwich Union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 Taylor</dc:creator>
  <cp:lastModifiedBy>Windows User</cp:lastModifiedBy>
  <cp:lastPrinted>2012-03-26T12:34:04Z</cp:lastPrinted>
  <dcterms:created xsi:type="dcterms:W3CDTF">2007-05-24T11:51:49Z</dcterms:created>
  <dcterms:modified xsi:type="dcterms:W3CDTF">2015-06-10T07:52:59Z</dcterms:modified>
</cp:coreProperties>
</file>