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codeName="ThisWorkbook" defaultThemeVersion="124226"/>
  <mc:AlternateContent xmlns:mc="http://schemas.openxmlformats.org/markup-compatibility/2006">
    <mc:Choice Requires="x15">
      <x15ac:absPath xmlns:x15ac="http://schemas.microsoft.com/office/spreadsheetml/2010/11/ac" url="U:\Admin\572\Non-life space\Library\UK Asbestos Working Party\AWP 2022 Chairman\Summary Data 2023\"/>
    </mc:Choice>
  </mc:AlternateContent>
  <xr:revisionPtr revIDLastSave="0" documentId="13_ncr:1_{2A94A54B-3448-4F58-82B0-9C8B67C553BC}" xr6:coauthVersionLast="47" xr6:coauthVersionMax="47" xr10:uidLastSave="{00000000-0000-0000-0000-000000000000}"/>
  <bookViews>
    <workbookView xWindow="-120" yWindow="-120" windowWidth="25440" windowHeight="15270" tabRatio="745" xr2:uid="{F19EF6E4-5339-4E7F-ACB6-852C2222AC01}"/>
  </bookViews>
  <sheets>
    <sheet name="Disclaimer" sheetId="46" r:id="rId1"/>
    <sheet name="Data for Website" sheetId="28" r:id="rId2"/>
    <sheet name="Data Credibility" sheetId="38" r:id="rId3"/>
    <sheet name="1) Claims Notified" sheetId="1" r:id="rId4"/>
    <sheet name="2) Nil Settled (NY)" sheetId="3" r:id="rId5"/>
    <sheet name="3) Nil Settled (SY)" sheetId="20" r:id="rId6"/>
    <sheet name="4) Settled At Cost (NY)" sheetId="4" r:id="rId7"/>
    <sheet name="5) Settled At Cost (SY)" sheetId="5" r:id="rId8"/>
    <sheet name="6) Incurred (NY)" sheetId="9" r:id="rId9"/>
    <sheet name="7) Paid on Settled (NY)" sheetId="23" r:id="rId10"/>
    <sheet name="8) Paid on Settled (SY)" sheetId="19" r:id="rId11"/>
    <sheet name="9) Average Age (NY)" sheetId="11" r:id="rId12"/>
  </sheets>
  <definedNames>
    <definedName name="Age">#REF!</definedName>
    <definedName name="Disease">#REF!</definedName>
    <definedName name="Exclude">#REF!</definedName>
    <definedName name="ID" localSheetId="3" hidden="1">"af5b3b83-8b3f-4de4-a33c-1a72b7b90915"</definedName>
    <definedName name="ID" localSheetId="4" hidden="1">"6eb94c74-0af2-4ca3-abe7-1f56fadce3fe"</definedName>
    <definedName name="ID" localSheetId="5" hidden="1">"52e34a5d-b829-4488-bb1e-fa936c99c610"</definedName>
    <definedName name="ID" localSheetId="6" hidden="1">"1edba935-9b47-47c0-b7ff-556577ab3d57"</definedName>
    <definedName name="ID" localSheetId="7" hidden="1">"3268d8ad-8165-4935-a11c-1caca799e03a"</definedName>
    <definedName name="ID" localSheetId="8" hidden="1">"ec465c6d-1ad3-4f21-a7ec-bc9d5dc5a5dc"</definedName>
    <definedName name="ID" localSheetId="9" hidden="1">"9dbf0870-4dc4-4fd3-877f-7102aeeb739e"</definedName>
    <definedName name="ID" localSheetId="10" hidden="1">"045548f3-d140-4115-a07d-3f63c1a39366"</definedName>
    <definedName name="ID" localSheetId="11" hidden="1">"61d8b3ea-a8c1-4001-8740-c4a096eb99ae"</definedName>
    <definedName name="Paid">#REF!</definedName>
    <definedName name="_xlnm.Print_Area" localSheetId="3">'1) Claims Notified'!$B$3:$M$36</definedName>
    <definedName name="_xlnm.Print_Area" localSheetId="4">'2) Nil Settled (NY)'!$B$3:$L$31</definedName>
    <definedName name="_xlnm.Print_Area" localSheetId="5">'3) Nil Settled (SY)'!$B$3:$L$31</definedName>
    <definedName name="_xlnm.Print_Area" localSheetId="6">'4) Settled At Cost (NY)'!$B$3:$L$31</definedName>
    <definedName name="_xlnm.Print_Area" localSheetId="7">'5) Settled At Cost (SY)'!$B$3:$L$32</definedName>
    <definedName name="_xlnm.Print_Area" localSheetId="8">'6) Incurred (NY)'!$B$3:$L$32</definedName>
    <definedName name="_xlnm.Print_Area" localSheetId="9">'7) Paid on Settled (NY)'!$B$3:$L$32</definedName>
    <definedName name="_xlnm.Print_Area" localSheetId="10">'8) Paid on Settled (SY)'!$B$3:$L$32</definedName>
    <definedName name="_xlnm.Print_Area" localSheetId="11">'9) Average Age (NY)'!$B$3:$L$34</definedName>
    <definedName name="Rep_Yr">#REF!</definedName>
    <definedName name="Sett">#REF!</definedName>
    <definedName name="Sett_Y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4" i="38" l="1" a="1"/>
  <c r="AK4" i="38" a="1"/>
  <c r="AP4" i="38" a="1"/>
  <c r="AA4" i="38" a="1"/>
  <c r="Q4" i="38" a="1"/>
  <c r="L4" i="38" a="1"/>
  <c r="V4" i="38" a="1"/>
  <c r="V4" i="38" l="1"/>
  <c r="Q4" i="38"/>
  <c r="AP4" i="38"/>
  <c r="AA4" i="38"/>
  <c r="L4" i="38"/>
  <c r="AF4" i="38"/>
  <c r="AK4" i="38"/>
  <c r="B4" i="38" a="1"/>
  <c r="G4" i="38" a="1"/>
  <c r="G4" i="38" l="1"/>
  <c r="B4" i="38"/>
  <c r="T51" i="28" l="1"/>
  <c r="U51" i="28"/>
  <c r="D25" i="28"/>
  <c r="V51" i="28"/>
  <c r="X51" i="28"/>
  <c r="W51" i="28"/>
  <c r="S51" i="28"/>
  <c r="G25" i="28" l="1"/>
  <c r="F25" i="28"/>
  <c r="E25" i="28"/>
  <c r="C25" i="28"/>
  <c r="AC51" i="28"/>
  <c r="AM51" i="28"/>
  <c r="AE51" i="28"/>
  <c r="W103" i="28"/>
  <c r="S103" i="28"/>
  <c r="T103" i="28"/>
  <c r="U103" i="28"/>
  <c r="AM25" i="28" l="1"/>
  <c r="G51" i="28"/>
  <c r="O51" i="28"/>
  <c r="D77" i="28"/>
  <c r="L77" i="28"/>
  <c r="N51" i="28"/>
  <c r="AL25" i="28"/>
  <c r="F51" i="28"/>
  <c r="X103" i="28"/>
  <c r="V103" i="28"/>
  <c r="AI51" i="28"/>
  <c r="AA51" i="28"/>
  <c r="C77" i="28"/>
  <c r="K77" i="28"/>
  <c r="K103" i="28"/>
  <c r="C103" i="28"/>
  <c r="AK51" i="28"/>
  <c r="M77" i="28"/>
  <c r="E77" i="28"/>
  <c r="AJ51" i="28"/>
  <c r="AB51" i="28"/>
  <c r="M103" i="28"/>
  <c r="E103" i="28"/>
  <c r="C51" i="28"/>
  <c r="K51" i="28"/>
  <c r="AI25" i="28"/>
  <c r="N77" i="28"/>
  <c r="F77" i="28"/>
  <c r="F103" i="28"/>
  <c r="N103" i="28"/>
  <c r="L103" i="28"/>
  <c r="D103" i="28"/>
  <c r="AN51" i="28"/>
  <c r="AL51" i="28"/>
  <c r="AF51" i="28"/>
  <c r="AD51" i="28"/>
  <c r="O77" i="28"/>
  <c r="G77" i="28"/>
  <c r="L51" i="28"/>
  <c r="AJ25" i="28"/>
  <c r="D51" i="28"/>
  <c r="G103" i="28"/>
  <c r="O103" i="28"/>
  <c r="E51" i="28"/>
  <c r="M51" i="28"/>
  <c r="AK25" i="28"/>
  <c r="AH5" i="28" l="1"/>
  <c r="AH6" i="28" s="1"/>
  <c r="AH7" i="28" s="1"/>
  <c r="AH8" i="28" s="1"/>
  <c r="AH9" i="28" s="1"/>
  <c r="AH10" i="28" s="1"/>
  <c r="AH11" i="28" s="1"/>
  <c r="AH12" i="28" s="1"/>
  <c r="AH13" i="28" s="1"/>
  <c r="AH14" i="28" s="1"/>
  <c r="AH15" i="28" s="1"/>
  <c r="AH16" i="28" s="1"/>
  <c r="AH17" i="28" s="1"/>
  <c r="AH18" i="28" s="1"/>
  <c r="AH19" i="28" s="1"/>
  <c r="AH20" i="28" s="1"/>
  <c r="AH21" i="28" s="1"/>
  <c r="AH22" i="28" s="1"/>
  <c r="AH23" i="28" s="1"/>
  <c r="AH24" i="28" s="1"/>
  <c r="Z5" i="28"/>
  <c r="Z6" i="28" s="1"/>
  <c r="Z7" i="28" s="1"/>
  <c r="Z8" i="28" s="1"/>
  <c r="Z9" i="28" s="1"/>
  <c r="Z10" i="28" s="1"/>
  <c r="Z11" i="28" s="1"/>
  <c r="Z12" i="28" s="1"/>
  <c r="Z13" i="28" s="1"/>
  <c r="Z14" i="28" s="1"/>
  <c r="Z15" i="28" s="1"/>
  <c r="Z16" i="28" s="1"/>
  <c r="Z17" i="28" s="1"/>
  <c r="Z18" i="28" s="1"/>
  <c r="Z19" i="28" s="1"/>
  <c r="Z20" i="28" s="1"/>
  <c r="Z21" i="28" s="1"/>
  <c r="Z22" i="28" s="1"/>
  <c r="Z23" i="28" s="1"/>
  <c r="Z24" i="28" s="1"/>
  <c r="Z25" i="28" s="1"/>
  <c r="J83" i="28"/>
  <c r="J84" i="28" s="1"/>
  <c r="J85" i="28" s="1"/>
  <c r="J86" i="28" s="1"/>
  <c r="J87" i="28" s="1"/>
  <c r="J88" i="28" s="1"/>
  <c r="J89" i="28" s="1"/>
  <c r="J90" i="28" s="1"/>
  <c r="J91" i="28" s="1"/>
  <c r="J92" i="28" s="1"/>
  <c r="J93" i="28" s="1"/>
  <c r="J94" i="28" s="1"/>
  <c r="J95" i="28" s="1"/>
  <c r="J96" i="28" s="1"/>
  <c r="J97" i="28" s="1"/>
  <c r="J98" i="28" s="1"/>
  <c r="J99" i="28" s="1"/>
  <c r="J100" i="28" s="1"/>
  <c r="J101" i="28" s="1"/>
  <c r="J102" i="28" s="1"/>
  <c r="J103" i="28" s="1"/>
  <c r="R83" i="28"/>
  <c r="R84" i="28" s="1"/>
  <c r="R85" i="28" s="1"/>
  <c r="R86" i="28" s="1"/>
  <c r="R87" i="28" s="1"/>
  <c r="R88" i="28" s="1"/>
  <c r="R89" i="28" s="1"/>
  <c r="R90" i="28" s="1"/>
  <c r="R91" i="28" s="1"/>
  <c r="R92" i="28" s="1"/>
  <c r="R93" i="28" s="1"/>
  <c r="R94" i="28" s="1"/>
  <c r="R95" i="28" s="1"/>
  <c r="R96" i="28" s="1"/>
  <c r="R97" i="28" s="1"/>
  <c r="R98" i="28" s="1"/>
  <c r="R99" i="28" s="1"/>
  <c r="R100" i="28" s="1"/>
  <c r="R101" i="28" s="1"/>
  <c r="R102" i="28" s="1"/>
  <c r="R103" i="28" s="1"/>
  <c r="B83" i="28" l="1"/>
  <c r="B84" i="28" s="1"/>
  <c r="B85" i="28" s="1"/>
  <c r="B86" i="28" s="1"/>
  <c r="B87" i="28" s="1"/>
  <c r="B88" i="28" s="1"/>
  <c r="B89" i="28" s="1"/>
  <c r="B90" i="28" s="1"/>
  <c r="B91" i="28" s="1"/>
  <c r="B92" i="28" s="1"/>
  <c r="B93" i="28" s="1"/>
  <c r="B94" i="28" s="1"/>
  <c r="B95" i="28" s="1"/>
  <c r="B96" i="28" s="1"/>
  <c r="B97" i="28" s="1"/>
  <c r="B98" i="28" s="1"/>
  <c r="B99" i="28" s="1"/>
  <c r="B100" i="28" s="1"/>
  <c r="B101" i="28" s="1"/>
  <c r="B102" i="28" s="1"/>
  <c r="B103" i="28" s="1"/>
  <c r="J57" i="28"/>
  <c r="J58" i="28" s="1"/>
  <c r="J59" i="28" s="1"/>
  <c r="J60" i="28" s="1"/>
  <c r="J61" i="28" s="1"/>
  <c r="J62" i="28" s="1"/>
  <c r="J63" i="28" s="1"/>
  <c r="J64" i="28" s="1"/>
  <c r="J65" i="28" s="1"/>
  <c r="J66" i="28" s="1"/>
  <c r="J67" i="28" s="1"/>
  <c r="J68" i="28" s="1"/>
  <c r="J69" i="28" s="1"/>
  <c r="J70" i="28" s="1"/>
  <c r="J71" i="28" s="1"/>
  <c r="J72" i="28" s="1"/>
  <c r="J73" i="28" s="1"/>
  <c r="J74" i="28" s="1"/>
  <c r="J75" i="28" s="1"/>
  <c r="J76" i="28" s="1"/>
  <c r="J77" i="28" s="1"/>
  <c r="B57" i="28"/>
  <c r="B58" i="28" s="1"/>
  <c r="B59" i="28" s="1"/>
  <c r="B60" i="28" s="1"/>
  <c r="B61" i="28" s="1"/>
  <c r="B62" i="28" s="1"/>
  <c r="B63" i="28" s="1"/>
  <c r="B64" i="28" s="1"/>
  <c r="B65" i="28" s="1"/>
  <c r="B66" i="28" s="1"/>
  <c r="B67" i="28" s="1"/>
  <c r="B68" i="28" s="1"/>
  <c r="B69" i="28" s="1"/>
  <c r="B70" i="28" s="1"/>
  <c r="B71" i="28" s="1"/>
  <c r="B72" i="28" s="1"/>
  <c r="B73" i="28" s="1"/>
  <c r="B74" i="28" s="1"/>
  <c r="B75" i="28" s="1"/>
  <c r="B76" i="28" s="1"/>
  <c r="B77" i="28" s="1"/>
  <c r="AH31" i="28"/>
  <c r="AH32" i="28" s="1"/>
  <c r="AH33" i="28" s="1"/>
  <c r="AH34" i="28" s="1"/>
  <c r="AH35" i="28" s="1"/>
  <c r="AH36" i="28" s="1"/>
  <c r="AH37" i="28" s="1"/>
  <c r="AH38" i="28" s="1"/>
  <c r="AH39" i="28" s="1"/>
  <c r="AH40" i="28" s="1"/>
  <c r="AH41" i="28" s="1"/>
  <c r="AH42" i="28" s="1"/>
  <c r="AH43" i="28" s="1"/>
  <c r="AH44" i="28" s="1"/>
  <c r="AH45" i="28" s="1"/>
  <c r="AH46" i="28" s="1"/>
  <c r="AH47" i="28" s="1"/>
  <c r="AH48" i="28" s="1"/>
  <c r="AH49" i="28" s="1"/>
  <c r="AH50" i="28" s="1"/>
  <c r="AH51" i="28" s="1"/>
  <c r="Z31" i="28"/>
  <c r="Z32" i="28" s="1"/>
  <c r="Z33" i="28" s="1"/>
  <c r="Z34" i="28" s="1"/>
  <c r="Z35" i="28" s="1"/>
  <c r="Z36" i="28" s="1"/>
  <c r="Z37" i="28" s="1"/>
  <c r="Z38" i="28" s="1"/>
  <c r="Z39" i="28" s="1"/>
  <c r="Z40" i="28" s="1"/>
  <c r="Z41" i="28" s="1"/>
  <c r="Z42" i="28" s="1"/>
  <c r="Z43" i="28" s="1"/>
  <c r="Z44" i="28" s="1"/>
  <c r="Z45" i="28" s="1"/>
  <c r="Z46" i="28" s="1"/>
  <c r="Z47" i="28" s="1"/>
  <c r="Z48" i="28" s="1"/>
  <c r="Z49" i="28" s="1"/>
  <c r="Z50" i="28" s="1"/>
  <c r="Z51" i="28" s="1"/>
  <c r="R31" i="28"/>
  <c r="R32" i="28" s="1"/>
  <c r="R33" i="28" s="1"/>
  <c r="R34" i="28" s="1"/>
  <c r="R35" i="28" s="1"/>
  <c r="R36" i="28" s="1"/>
  <c r="R37" i="28" s="1"/>
  <c r="R38" i="28" s="1"/>
  <c r="R39" i="28" s="1"/>
  <c r="R40" i="28" s="1"/>
  <c r="R41" i="28" s="1"/>
  <c r="R42" i="28" s="1"/>
  <c r="R43" i="28" s="1"/>
  <c r="R44" i="28" s="1"/>
  <c r="R45" i="28" s="1"/>
  <c r="R46" i="28" s="1"/>
  <c r="R47" i="28" s="1"/>
  <c r="R48" i="28" s="1"/>
  <c r="R49" i="28" s="1"/>
  <c r="R50" i="28" s="1"/>
  <c r="R51" i="28" s="1"/>
  <c r="J31" i="28"/>
  <c r="J32" i="28" s="1"/>
  <c r="J33" i="28" s="1"/>
  <c r="J34" i="28" s="1"/>
  <c r="J35" i="28" s="1"/>
  <c r="J36" i="28" s="1"/>
  <c r="J37" i="28" s="1"/>
  <c r="J38" i="28" s="1"/>
  <c r="J39" i="28" s="1"/>
  <c r="J40" i="28" s="1"/>
  <c r="J41" i="28" s="1"/>
  <c r="J42" i="28" s="1"/>
  <c r="J43" i="28" s="1"/>
  <c r="J44" i="28" s="1"/>
  <c r="J45" i="28" s="1"/>
  <c r="J46" i="28" s="1"/>
  <c r="J47" i="28" s="1"/>
  <c r="J48" i="28" s="1"/>
  <c r="J49" i="28" s="1"/>
  <c r="J50" i="28" s="1"/>
  <c r="B31" i="28"/>
  <c r="B32" i="28" s="1"/>
  <c r="B33" i="28" s="1"/>
  <c r="B34" i="28" s="1"/>
  <c r="B35" i="28" s="1"/>
  <c r="B36" i="28" s="1"/>
  <c r="B37" i="28" s="1"/>
  <c r="B38" i="28" s="1"/>
  <c r="B39" i="28" s="1"/>
  <c r="B40" i="28" s="1"/>
  <c r="B41" i="28" s="1"/>
  <c r="B42" i="28" s="1"/>
  <c r="B43" i="28" s="1"/>
  <c r="B44" i="28" s="1"/>
  <c r="B45" i="28" s="1"/>
  <c r="B46" i="28" s="1"/>
  <c r="B47" i="28" s="1"/>
  <c r="B48" i="28" s="1"/>
  <c r="B49" i="28" s="1"/>
  <c r="B50" i="28" s="1"/>
  <c r="B6" i="28"/>
  <c r="B7" i="28" s="1"/>
  <c r="B8" i="28" s="1"/>
  <c r="B9" i="28" s="1"/>
  <c r="B10" i="28" s="1"/>
  <c r="B11" i="28" s="1"/>
  <c r="B12" i="28" s="1"/>
  <c r="B13" i="28" s="1"/>
  <c r="B14" i="28" s="1"/>
  <c r="B15" i="28" s="1"/>
  <c r="B16" i="28" s="1"/>
  <c r="B17" i="28" s="1"/>
  <c r="B18" i="28" s="1"/>
  <c r="B19" i="28" s="1"/>
  <c r="B20" i="28" s="1"/>
  <c r="B21" i="28" s="1"/>
  <c r="B22" i="28" s="1"/>
  <c r="B23" i="28" s="1"/>
  <c r="B24" i="28" s="1"/>
  <c r="J5" i="28"/>
  <c r="J6" i="28" s="1"/>
  <c r="J7" i="28" s="1"/>
  <c r="J8" i="28" s="1"/>
  <c r="J9" i="28" s="1"/>
  <c r="J10" i="28" s="1"/>
  <c r="J11" i="28" s="1"/>
  <c r="J12" i="28" s="1"/>
  <c r="J13" i="28" s="1"/>
  <c r="J14" i="28" s="1"/>
  <c r="J15" i="28" s="1"/>
  <c r="J16" i="28" s="1"/>
  <c r="J17" i="28" s="1"/>
  <c r="J18" i="28" s="1"/>
  <c r="J19" i="28" s="1"/>
  <c r="J20" i="28" s="1"/>
  <c r="J21" i="28" s="1"/>
  <c r="J22" i="28" s="1"/>
  <c r="J23" i="28" s="1"/>
  <c r="J24" i="28" s="1"/>
  <c r="M22" i="28" l="1"/>
  <c r="N22" i="28"/>
  <c r="M16" i="28"/>
  <c r="L23" i="28"/>
  <c r="K20" i="28"/>
  <c r="M12" i="28"/>
  <c r="L17" i="28"/>
  <c r="L15" i="28"/>
  <c r="N17" i="28"/>
  <c r="N20" i="28"/>
  <c r="M23" i="28"/>
  <c r="L12" i="28"/>
  <c r="M18" i="28"/>
  <c r="N11" i="28"/>
  <c r="L20" i="28"/>
  <c r="N12" i="28"/>
  <c r="L19" i="28"/>
  <c r="K24" i="28"/>
  <c r="L14" i="28"/>
  <c r="M20" i="28"/>
  <c r="M15" i="28"/>
  <c r="M10" i="28"/>
  <c r="N15" i="28"/>
  <c r="N13" i="28"/>
  <c r="M19" i="28"/>
  <c r="N21" i="28"/>
  <c r="M24" i="28"/>
  <c r="M14" i="28"/>
  <c r="N23" i="28"/>
  <c r="L13" i="28"/>
  <c r="L21" i="28"/>
  <c r="N10" i="28"/>
  <c r="L18" i="28"/>
  <c r="L11" i="28"/>
  <c r="K16" i="28"/>
  <c r="N19" i="28"/>
  <c r="L22" i="28"/>
  <c r="N25" i="28"/>
  <c r="M9" i="28"/>
  <c r="O25" i="28"/>
  <c r="AQ8" i="38" a="1"/>
  <c r="AR15" i="38" a="1"/>
  <c r="AR11" i="38" a="1"/>
  <c r="AQ22" i="38" a="1"/>
  <c r="AR7" i="38" a="1"/>
  <c r="AR5" i="38" a="1"/>
  <c r="AQ24" i="38" a="1"/>
  <c r="AQ17" i="38" a="1"/>
  <c r="AR12" i="38" a="1"/>
  <c r="AQ5" i="38" a="1"/>
  <c r="AQ9" i="38" a="1"/>
  <c r="AQ23" i="38" a="1"/>
  <c r="AR4" i="38" a="1"/>
  <c r="AR8" i="38" a="1"/>
  <c r="AR14" i="38" a="1"/>
  <c r="AQ16" i="38" a="1"/>
  <c r="AR23" i="38" a="1"/>
  <c r="AR18" i="38" a="1"/>
  <c r="AR22" i="38" a="1"/>
  <c r="AR20" i="38" a="1"/>
  <c r="AQ19" i="38" a="1"/>
  <c r="AQ15" i="38" a="1"/>
  <c r="AR24" i="38" a="1"/>
  <c r="AQ11" i="38" a="1"/>
  <c r="AQ18" i="38" a="1"/>
  <c r="AQ4" i="38" a="1"/>
  <c r="AQ13" i="38" a="1"/>
  <c r="AQ6" i="38" a="1"/>
  <c r="AR13" i="38" a="1"/>
  <c r="AQ21" i="38" a="1"/>
  <c r="AR19" i="38" a="1"/>
  <c r="AQ10" i="38" a="1"/>
  <c r="AR9" i="38" a="1"/>
  <c r="AR10" i="38" a="1"/>
  <c r="AR17" i="38" a="1"/>
  <c r="AR6" i="38" a="1"/>
  <c r="AQ12" i="38" a="1"/>
  <c r="AQ20" i="38" a="1"/>
  <c r="AQ14" i="38" a="1"/>
  <c r="AR16" i="38" a="1"/>
  <c r="AR21" i="38" a="1"/>
  <c r="AQ7" i="38" a="1"/>
  <c r="K15" i="28" l="1"/>
  <c r="N9" i="28"/>
  <c r="M5" i="28"/>
  <c r="L16" i="28"/>
  <c r="M13" i="28"/>
  <c r="K12" i="28"/>
  <c r="K11" i="28"/>
  <c r="K14" i="28"/>
  <c r="K10" i="28"/>
  <c r="M8" i="28"/>
  <c r="N7" i="28"/>
  <c r="N8" i="28"/>
  <c r="L7" i="28"/>
  <c r="L6" i="28"/>
  <c r="N24" i="28"/>
  <c r="K8" i="28"/>
  <c r="K9" i="28"/>
  <c r="K5" i="28"/>
  <c r="K22" i="28"/>
  <c r="L9" i="28"/>
  <c r="N14" i="28"/>
  <c r="L25" i="28"/>
  <c r="K6" i="28"/>
  <c r="M17" i="28"/>
  <c r="K13" i="28"/>
  <c r="K17" i="28"/>
  <c r="N18" i="28"/>
  <c r="M11" i="28"/>
  <c r="K21" i="28"/>
  <c r="L8" i="28"/>
  <c r="K23" i="28"/>
  <c r="M25" i="28"/>
  <c r="L10" i="28"/>
  <c r="M21" i="28"/>
  <c r="K25" i="28"/>
  <c r="K7" i="28"/>
  <c r="K19" i="28"/>
  <c r="M7" i="28"/>
  <c r="N6" i="28"/>
  <c r="L24" i="28"/>
  <c r="N16" i="28"/>
  <c r="K18" i="28"/>
  <c r="N5" i="28"/>
  <c r="M6" i="28"/>
  <c r="O12" i="28"/>
  <c r="O11" i="28"/>
  <c r="O20" i="28"/>
  <c r="O17" i="28"/>
  <c r="O9" i="28"/>
  <c r="O15" i="28"/>
  <c r="O18" i="28"/>
  <c r="O14" i="28"/>
  <c r="O6" i="28"/>
  <c r="O22" i="28"/>
  <c r="O24" i="28"/>
  <c r="O8" i="28"/>
  <c r="O23" i="28"/>
  <c r="O21" i="28"/>
  <c r="O16" i="28"/>
  <c r="O7" i="28"/>
  <c r="O19" i="28"/>
  <c r="O13" i="28"/>
  <c r="O10" i="28"/>
  <c r="O5" i="28"/>
  <c r="L5" i="28"/>
  <c r="AQ4" i="38"/>
  <c r="AR4" i="38"/>
  <c r="AR14" i="38"/>
  <c r="AR20" i="38"/>
  <c r="AR6" i="38"/>
  <c r="AQ24" i="38"/>
  <c r="AR8" i="38"/>
  <c r="AQ11" i="38"/>
  <c r="AR10" i="38"/>
  <c r="AR19" i="38"/>
  <c r="AR18" i="38"/>
  <c r="AQ21" i="38"/>
  <c r="AQ22" i="38"/>
  <c r="AR16" i="38"/>
  <c r="AR21" i="38"/>
  <c r="AQ14" i="38"/>
  <c r="AQ23" i="38"/>
  <c r="AR11" i="38"/>
  <c r="AQ15" i="38"/>
  <c r="AQ9" i="38"/>
  <c r="AQ7" i="38"/>
  <c r="AR5" i="38"/>
  <c r="AQ16" i="38"/>
  <c r="AR24" i="38"/>
  <c r="AQ6" i="38"/>
  <c r="AR23" i="38"/>
  <c r="AQ19" i="38"/>
  <c r="AQ20" i="38"/>
  <c r="AR13" i="38"/>
  <c r="AR15" i="38"/>
  <c r="AQ13" i="38"/>
  <c r="AQ17" i="38"/>
  <c r="AR17" i="38"/>
  <c r="AQ10" i="38"/>
  <c r="AQ5" i="38"/>
  <c r="AR7" i="38"/>
  <c r="AQ18" i="38"/>
  <c r="AQ12" i="38"/>
  <c r="AQ8" i="38"/>
  <c r="AR22" i="38"/>
  <c r="AR12" i="38"/>
  <c r="AR9" i="38"/>
  <c r="M27" i="28" l="1"/>
  <c r="K27" i="28"/>
  <c r="N27" i="28"/>
  <c r="O27" i="28"/>
  <c r="L27" i="28"/>
  <c r="AM24" i="28"/>
  <c r="AM23" i="28"/>
  <c r="AM22" i="28"/>
  <c r="AM21" i="28"/>
  <c r="AM20" i="28"/>
  <c r="AM19" i="28"/>
  <c r="AM18" i="28"/>
  <c r="AM17" i="28"/>
  <c r="AM16" i="28"/>
  <c r="AM15" i="28"/>
  <c r="AM14" i="28"/>
  <c r="AM13" i="28"/>
  <c r="AM12" i="28"/>
  <c r="AM11" i="28"/>
  <c r="AM10" i="28"/>
  <c r="U102" i="28"/>
  <c r="T102" i="28"/>
  <c r="T101" i="28"/>
  <c r="S101" i="28"/>
  <c r="W100" i="28"/>
  <c r="W98" i="28"/>
  <c r="S98" i="28"/>
  <c r="W97" i="28"/>
  <c r="U97" i="28"/>
  <c r="T97" i="28"/>
  <c r="W96" i="28"/>
  <c r="U96" i="28"/>
  <c r="T96" i="28"/>
  <c r="S96" i="28"/>
  <c r="W95" i="28"/>
  <c r="U94" i="28"/>
  <c r="T94" i="28"/>
  <c r="T93" i="28"/>
  <c r="S93" i="28"/>
  <c r="W92" i="28"/>
  <c r="U91" i="28"/>
  <c r="T91" i="28"/>
  <c r="S91" i="28"/>
  <c r="W90" i="28"/>
  <c r="S90" i="28"/>
  <c r="W89" i="28"/>
  <c r="U89" i="28"/>
  <c r="T89" i="28"/>
  <c r="W88" i="28"/>
  <c r="U88" i="28"/>
  <c r="T88" i="28"/>
  <c r="S88" i="28"/>
  <c r="W87" i="28"/>
  <c r="U86" i="28"/>
  <c r="T86" i="28"/>
  <c r="S86" i="28"/>
  <c r="W85" i="28"/>
  <c r="U84" i="28"/>
  <c r="T84" i="28"/>
  <c r="S84" i="28"/>
  <c r="W83" i="28"/>
  <c r="AE47" i="28"/>
  <c r="AE39" i="28"/>
  <c r="L5" i="38" a="1"/>
  <c r="L5" i="38" l="1"/>
  <c r="AE41" i="28"/>
  <c r="AE49" i="28"/>
  <c r="U83" i="28"/>
  <c r="AE40" i="28"/>
  <c r="AE48" i="28"/>
  <c r="S89" i="28"/>
  <c r="S97" i="28"/>
  <c r="W86" i="28"/>
  <c r="U87" i="28"/>
  <c r="AE44" i="28"/>
  <c r="T85" i="28"/>
  <c r="S94" i="28"/>
  <c r="S102" i="28"/>
  <c r="U95" i="28"/>
  <c r="AE36" i="28"/>
  <c r="W84" i="28"/>
  <c r="U85" i="28"/>
  <c r="T92" i="28"/>
  <c r="W93" i="28"/>
  <c r="T100" i="28"/>
  <c r="W101" i="28"/>
  <c r="T87" i="28"/>
  <c r="T83" i="28"/>
  <c r="U92" i="28"/>
  <c r="U100" i="28"/>
  <c r="S31" i="28"/>
  <c r="W34" i="28"/>
  <c r="U37" i="28"/>
  <c r="T38" i="28"/>
  <c r="S39" i="28"/>
  <c r="W42" i="28"/>
  <c r="U45" i="28"/>
  <c r="T46" i="28"/>
  <c r="S47" i="28"/>
  <c r="W50" i="28"/>
  <c r="AK37" i="28"/>
  <c r="AM38" i="28"/>
  <c r="AI39" i="28"/>
  <c r="AJ42" i="28"/>
  <c r="AK45" i="28"/>
  <c r="AM46" i="28"/>
  <c r="AI47" i="28"/>
  <c r="AJ50" i="28"/>
  <c r="T31" i="28"/>
  <c r="S32" i="28"/>
  <c r="W35" i="28"/>
  <c r="AI32" i="28"/>
  <c r="AI34" i="28"/>
  <c r="U32" i="28"/>
  <c r="T33" i="28"/>
  <c r="S34" i="28"/>
  <c r="AK32" i="28"/>
  <c r="U33" i="28"/>
  <c r="T34" i="28"/>
  <c r="S35" i="28"/>
  <c r="AI35" i="28"/>
  <c r="AM6" i="28"/>
  <c r="O32" i="28"/>
  <c r="G32" i="28"/>
  <c r="AK5" i="28"/>
  <c r="M31" i="28"/>
  <c r="E31" i="28"/>
  <c r="AK7" i="28"/>
  <c r="M33" i="28"/>
  <c r="E33" i="28"/>
  <c r="AK9" i="28"/>
  <c r="M35" i="28"/>
  <c r="E35" i="28"/>
  <c r="C58" i="28"/>
  <c r="K58" i="28"/>
  <c r="C60" i="28"/>
  <c r="K60" i="28"/>
  <c r="M84" i="28"/>
  <c r="E84" i="28"/>
  <c r="E86" i="28"/>
  <c r="M86" i="28"/>
  <c r="AC34" i="28"/>
  <c r="AN31" i="28"/>
  <c r="AL31" i="28"/>
  <c r="AN33" i="28"/>
  <c r="AL33" i="28"/>
  <c r="N59" i="28"/>
  <c r="F59" i="28"/>
  <c r="G85" i="28"/>
  <c r="O85" i="28"/>
  <c r="V83" i="28"/>
  <c r="X83" i="28"/>
  <c r="AE33" i="28"/>
  <c r="AD35" i="28"/>
  <c r="AF35" i="28"/>
  <c r="U31" i="28"/>
  <c r="T32" i="28"/>
  <c r="S33" i="28"/>
  <c r="X86" i="28"/>
  <c r="V86" i="28"/>
  <c r="S87" i="28"/>
  <c r="T95" i="28"/>
  <c r="AM31" i="28"/>
  <c r="AJ32" i="28"/>
  <c r="AM33" i="28"/>
  <c r="AJ34" i="28"/>
  <c r="AM35" i="28"/>
  <c r="AL5" i="28"/>
  <c r="N31" i="28"/>
  <c r="F31" i="28"/>
  <c r="AL7" i="28"/>
  <c r="N33" i="28"/>
  <c r="F33" i="28"/>
  <c r="AL9" i="28"/>
  <c r="N35" i="28"/>
  <c r="F35" i="28"/>
  <c r="G57" i="28"/>
  <c r="O57" i="28"/>
  <c r="L58" i="28"/>
  <c r="D58" i="28"/>
  <c r="O59" i="28"/>
  <c r="G59" i="28"/>
  <c r="L60" i="28"/>
  <c r="D60" i="28"/>
  <c r="G61" i="28"/>
  <c r="O61" i="28"/>
  <c r="F84" i="28"/>
  <c r="N84" i="28"/>
  <c r="F86" i="28"/>
  <c r="N86" i="28"/>
  <c r="AI6" i="28"/>
  <c r="K32" i="28"/>
  <c r="C32" i="28"/>
  <c r="AI8" i="28"/>
  <c r="K34" i="28"/>
  <c r="C34" i="28"/>
  <c r="M58" i="28"/>
  <c r="E58" i="28"/>
  <c r="M60" i="28"/>
  <c r="E60" i="28"/>
  <c r="K83" i="28"/>
  <c r="C83" i="28"/>
  <c r="K85" i="28"/>
  <c r="C85" i="28"/>
  <c r="K87" i="28"/>
  <c r="C87" i="28"/>
  <c r="AE31" i="28"/>
  <c r="AJ7" i="28"/>
  <c r="D33" i="28"/>
  <c r="L33" i="28"/>
  <c r="N57" i="28"/>
  <c r="F57" i="28"/>
  <c r="L84" i="28"/>
  <c r="D84" i="28"/>
  <c r="AE42" i="28"/>
  <c r="AB31" i="28"/>
  <c r="AA32" i="28"/>
  <c r="AE35" i="28"/>
  <c r="AE43" i="28"/>
  <c r="V32" i="28"/>
  <c r="X32" i="28"/>
  <c r="X84" i="28"/>
  <c r="V84" i="28"/>
  <c r="S85" i="28"/>
  <c r="AL32" i="28"/>
  <c r="AN32" i="28"/>
  <c r="AN34" i="28"/>
  <c r="AL34" i="28"/>
  <c r="AM5" i="28"/>
  <c r="O31" i="28"/>
  <c r="G31" i="28"/>
  <c r="AJ6" i="28"/>
  <c r="L32" i="28"/>
  <c r="D32" i="28"/>
  <c r="AM7" i="28"/>
  <c r="G33" i="28"/>
  <c r="O33" i="28"/>
  <c r="AJ8" i="28"/>
  <c r="L34" i="28"/>
  <c r="D34" i="28"/>
  <c r="AM9" i="28"/>
  <c r="G35" i="28"/>
  <c r="O35" i="28"/>
  <c r="F58" i="28"/>
  <c r="N58" i="28"/>
  <c r="F60" i="28"/>
  <c r="N60" i="28"/>
  <c r="D83" i="28"/>
  <c r="L83" i="28"/>
  <c r="O84" i="28"/>
  <c r="G84" i="28"/>
  <c r="D85" i="28"/>
  <c r="L85" i="28"/>
  <c r="G86" i="28"/>
  <c r="O86" i="28"/>
  <c r="D87" i="28"/>
  <c r="L87" i="28"/>
  <c r="V87" i="28"/>
  <c r="X87" i="28"/>
  <c r="AI33" i="28"/>
  <c r="AK6" i="28"/>
  <c r="E32" i="28"/>
  <c r="M32" i="28"/>
  <c r="AK8" i="28"/>
  <c r="E34" i="28"/>
  <c r="M34" i="28"/>
  <c r="K57" i="28"/>
  <c r="C57" i="28"/>
  <c r="K59" i="28"/>
  <c r="C59" i="28"/>
  <c r="K61" i="28"/>
  <c r="C61" i="28"/>
  <c r="E83" i="28"/>
  <c r="M83" i="28"/>
  <c r="E85" i="28"/>
  <c r="M85" i="28"/>
  <c r="E87" i="28"/>
  <c r="M87" i="28"/>
  <c r="AD33" i="28"/>
  <c r="AF33" i="28"/>
  <c r="AB35" i="28"/>
  <c r="AN35" i="28"/>
  <c r="AL35" i="28"/>
  <c r="AM8" i="28"/>
  <c r="G34" i="28"/>
  <c r="O34" i="28"/>
  <c r="N61" i="28"/>
  <c r="F61" i="28"/>
  <c r="O83" i="28"/>
  <c r="G83" i="28"/>
  <c r="L86" i="28"/>
  <c r="D86" i="28"/>
  <c r="AF34" i="28"/>
  <c r="AD34" i="28"/>
  <c r="AA31" i="28"/>
  <c r="X31" i="28"/>
  <c r="V31" i="28"/>
  <c r="AB32" i="28"/>
  <c r="X33" i="28"/>
  <c r="V33" i="28"/>
  <c r="T35" i="28"/>
  <c r="S92" i="28"/>
  <c r="S100" i="28"/>
  <c r="AI31" i="28"/>
  <c r="AD31" i="28"/>
  <c r="AF31" i="28"/>
  <c r="AC32" i="28"/>
  <c r="AB33" i="28"/>
  <c r="AA34" i="28"/>
  <c r="AE37" i="28"/>
  <c r="AE45" i="28"/>
  <c r="W32" i="28"/>
  <c r="X34" i="28"/>
  <c r="V34" i="28"/>
  <c r="U35" i="28"/>
  <c r="S83" i="28"/>
  <c r="W91" i="28"/>
  <c r="AJ31" i="28"/>
  <c r="AM32" i="28"/>
  <c r="AJ33" i="28"/>
  <c r="AM34" i="28"/>
  <c r="AJ35" i="28"/>
  <c r="AL6" i="28"/>
  <c r="F32" i="28"/>
  <c r="N32" i="28"/>
  <c r="AL8" i="28"/>
  <c r="F34" i="28"/>
  <c r="N34" i="28"/>
  <c r="D57" i="28"/>
  <c r="L57" i="28"/>
  <c r="O58" i="28"/>
  <c r="G58" i="28"/>
  <c r="D59" i="28"/>
  <c r="L59" i="28"/>
  <c r="O60" i="28"/>
  <c r="G60" i="28"/>
  <c r="D61" i="28"/>
  <c r="L61" i="28"/>
  <c r="N83" i="28"/>
  <c r="F83" i="28"/>
  <c r="N85" i="28"/>
  <c r="F85" i="28"/>
  <c r="N87" i="28"/>
  <c r="F87" i="28"/>
  <c r="AJ5" i="28"/>
  <c r="D31" i="28"/>
  <c r="L31" i="28"/>
  <c r="AJ9" i="28"/>
  <c r="D35" i="28"/>
  <c r="L35" i="28"/>
  <c r="O87" i="28"/>
  <c r="G87" i="28"/>
  <c r="AE32" i="28"/>
  <c r="AC35" i="28"/>
  <c r="AE34" i="28"/>
  <c r="AE50" i="28"/>
  <c r="AK34" i="28"/>
  <c r="AC31" i="28"/>
  <c r="AA33" i="28"/>
  <c r="W31" i="28"/>
  <c r="U34" i="28"/>
  <c r="AF32" i="28"/>
  <c r="AD32" i="28"/>
  <c r="AC33" i="28"/>
  <c r="AB34" i="28"/>
  <c r="AA35" i="28"/>
  <c r="AE38" i="28"/>
  <c r="AE46" i="28"/>
  <c r="W33" i="28"/>
  <c r="X35" i="28"/>
  <c r="V35" i="28"/>
  <c r="V85" i="28"/>
  <c r="X85" i="28"/>
  <c r="U90" i="28"/>
  <c r="U98" i="28"/>
  <c r="AK31" i="28"/>
  <c r="AK33" i="28"/>
  <c r="AK35" i="28"/>
  <c r="AI5" i="28"/>
  <c r="C31" i="28"/>
  <c r="K31" i="28"/>
  <c r="AI7" i="28"/>
  <c r="C33" i="28"/>
  <c r="K33" i="28"/>
  <c r="AI9" i="28"/>
  <c r="C35" i="28"/>
  <c r="K35" i="28"/>
  <c r="E57" i="28"/>
  <c r="M57" i="28"/>
  <c r="E59" i="28"/>
  <c r="M59" i="28"/>
  <c r="E61" i="28"/>
  <c r="M61" i="28"/>
  <c r="K84" i="28"/>
  <c r="C84" i="28"/>
  <c r="K86" i="28"/>
  <c r="C86" i="28"/>
  <c r="AD41" i="28"/>
  <c r="F15" i="28"/>
  <c r="AF41" i="28"/>
  <c r="G21" i="28"/>
  <c r="V36" i="28"/>
  <c r="X36" i="28"/>
  <c r="V88" i="28"/>
  <c r="X88" i="28"/>
  <c r="V92" i="28"/>
  <c r="X92" i="28"/>
  <c r="X98" i="28"/>
  <c r="V98" i="28"/>
  <c r="AI11" i="28"/>
  <c r="C37" i="28"/>
  <c r="K37" i="28"/>
  <c r="O44" i="28"/>
  <c r="G44" i="28"/>
  <c r="E63" i="28"/>
  <c r="M63" i="28"/>
  <c r="L68" i="28"/>
  <c r="D68" i="28"/>
  <c r="K73" i="28"/>
  <c r="C73" i="28"/>
  <c r="M91" i="28"/>
  <c r="E91" i="28"/>
  <c r="AB36" i="28"/>
  <c r="AA37" i="28"/>
  <c r="C11" i="28"/>
  <c r="G14" i="28"/>
  <c r="F16" i="28"/>
  <c r="AF42" i="28"/>
  <c r="AD42" i="28"/>
  <c r="AC43" i="28"/>
  <c r="E17" i="28"/>
  <c r="D18" i="28"/>
  <c r="AB44" i="28"/>
  <c r="AA45" i="28"/>
  <c r="C19" i="28"/>
  <c r="G22" i="28"/>
  <c r="AF50" i="28"/>
  <c r="F24" i="28"/>
  <c r="AD50" i="28"/>
  <c r="X37" i="28"/>
  <c r="V37" i="28"/>
  <c r="U38" i="28"/>
  <c r="T39" i="28"/>
  <c r="S40" i="28"/>
  <c r="W43" i="28"/>
  <c r="X45" i="28"/>
  <c r="V45" i="28"/>
  <c r="U46" i="28"/>
  <c r="T47" i="28"/>
  <c r="S48" i="28"/>
  <c r="S95" i="28"/>
  <c r="S99" i="28"/>
  <c r="S106" i="28"/>
  <c r="AI36" i="28"/>
  <c r="AL37" i="28"/>
  <c r="AN37" i="28"/>
  <c r="AJ39" i="28"/>
  <c r="AK42" i="28"/>
  <c r="AM43" i="28"/>
  <c r="AI44" i="28"/>
  <c r="AL45" i="28"/>
  <c r="AN45" i="28"/>
  <c r="AJ47" i="28"/>
  <c r="AK50" i="28"/>
  <c r="AJ11" i="28"/>
  <c r="D37" i="28"/>
  <c r="L37" i="28"/>
  <c r="AK14" i="28"/>
  <c r="M40" i="28"/>
  <c r="E40" i="28"/>
  <c r="G41" i="28"/>
  <c r="O41" i="28"/>
  <c r="AI16" i="28"/>
  <c r="K42" i="28"/>
  <c r="C42" i="28"/>
  <c r="AL17" i="28"/>
  <c r="F43" i="28"/>
  <c r="N43" i="28"/>
  <c r="AJ19" i="28"/>
  <c r="D45" i="28"/>
  <c r="L45" i="28"/>
  <c r="AK22" i="28"/>
  <c r="M48" i="28"/>
  <c r="E48" i="28"/>
  <c r="G49" i="28"/>
  <c r="O49" i="28"/>
  <c r="AI24" i="28"/>
  <c r="K50" i="28"/>
  <c r="C50" i="28"/>
  <c r="C62" i="28"/>
  <c r="K62" i="28"/>
  <c r="F63" i="28"/>
  <c r="N63" i="28"/>
  <c r="D65" i="28"/>
  <c r="L65" i="28"/>
  <c r="M68" i="28"/>
  <c r="E68" i="28"/>
  <c r="O69" i="28"/>
  <c r="G69" i="28"/>
  <c r="C70" i="28"/>
  <c r="K70" i="28"/>
  <c r="F71" i="28"/>
  <c r="N71" i="28"/>
  <c r="D73" i="28"/>
  <c r="L73" i="28"/>
  <c r="M76" i="28"/>
  <c r="E76" i="28"/>
  <c r="M88" i="28"/>
  <c r="E88" i="28"/>
  <c r="O89" i="28"/>
  <c r="G89" i="28"/>
  <c r="K90" i="28"/>
  <c r="C90" i="28"/>
  <c r="N91" i="28"/>
  <c r="F91" i="28"/>
  <c r="L93" i="28"/>
  <c r="D93" i="28"/>
  <c r="M96" i="28"/>
  <c r="E96" i="28"/>
  <c r="O97" i="28"/>
  <c r="G97" i="28"/>
  <c r="K98" i="28"/>
  <c r="C98" i="28"/>
  <c r="N99" i="28"/>
  <c r="F99" i="28"/>
  <c r="L101" i="28"/>
  <c r="D101" i="28"/>
  <c r="E16" i="28"/>
  <c r="AC42" i="28"/>
  <c r="AL48" i="28"/>
  <c r="AN48" i="28"/>
  <c r="G72" i="28"/>
  <c r="O72" i="28"/>
  <c r="AC36" i="28"/>
  <c r="D11" i="28"/>
  <c r="AB37" i="28"/>
  <c r="AA38" i="28"/>
  <c r="C12" i="28"/>
  <c r="G15" i="28"/>
  <c r="F17" i="28"/>
  <c r="AF43" i="28"/>
  <c r="AD43" i="28"/>
  <c r="E18" i="28"/>
  <c r="AC44" i="28"/>
  <c r="D19" i="28"/>
  <c r="AB45" i="28"/>
  <c r="C20" i="28"/>
  <c r="AA46" i="28"/>
  <c r="G23" i="28"/>
  <c r="W36" i="28"/>
  <c r="V38" i="28"/>
  <c r="X38" i="28"/>
  <c r="U39" i="28"/>
  <c r="T40" i="28"/>
  <c r="S41" i="28"/>
  <c r="W44" i="28"/>
  <c r="V46" i="28"/>
  <c r="X46" i="28"/>
  <c r="U47" i="28"/>
  <c r="T48" i="28"/>
  <c r="S49" i="28"/>
  <c r="W94" i="28"/>
  <c r="T106" i="28"/>
  <c r="T99" i="28"/>
  <c r="W102" i="28"/>
  <c r="AJ36" i="28"/>
  <c r="AK39" i="28"/>
  <c r="AM40" i="28"/>
  <c r="AI41" i="28"/>
  <c r="AN42" i="28"/>
  <c r="AL42" i="28"/>
  <c r="AJ44" i="28"/>
  <c r="AK47" i="28"/>
  <c r="AM48" i="28"/>
  <c r="AI49" i="28"/>
  <c r="AN50" i="28"/>
  <c r="AL50" i="28"/>
  <c r="AK11" i="28"/>
  <c r="E37" i="28"/>
  <c r="M37" i="28"/>
  <c r="O38" i="28"/>
  <c r="G38" i="28"/>
  <c r="AI13" i="28"/>
  <c r="C39" i="28"/>
  <c r="K39" i="28"/>
  <c r="AL14" i="28"/>
  <c r="N40" i="28"/>
  <c r="F40" i="28"/>
  <c r="AJ16" i="28"/>
  <c r="L42" i="28"/>
  <c r="D42" i="28"/>
  <c r="AK19" i="28"/>
  <c r="E45" i="28"/>
  <c r="M45" i="28"/>
  <c r="O46" i="28"/>
  <c r="G46" i="28"/>
  <c r="AI21" i="28"/>
  <c r="C47" i="28"/>
  <c r="K47" i="28"/>
  <c r="AL22" i="28"/>
  <c r="N48" i="28"/>
  <c r="F48" i="28"/>
  <c r="AJ24" i="28"/>
  <c r="L50" i="28"/>
  <c r="D50" i="28"/>
  <c r="L62" i="28"/>
  <c r="D62" i="28"/>
  <c r="E65" i="28"/>
  <c r="M65" i="28"/>
  <c r="G66" i="28"/>
  <c r="O66" i="28"/>
  <c r="K67" i="28"/>
  <c r="C67" i="28"/>
  <c r="N68" i="28"/>
  <c r="F68" i="28"/>
  <c r="L70" i="28"/>
  <c r="D70" i="28"/>
  <c r="E73" i="28"/>
  <c r="M73" i="28"/>
  <c r="G74" i="28"/>
  <c r="O74" i="28"/>
  <c r="K75" i="28"/>
  <c r="C75" i="28"/>
  <c r="N76" i="28"/>
  <c r="F76" i="28"/>
  <c r="N88" i="28"/>
  <c r="F88" i="28"/>
  <c r="L90" i="28"/>
  <c r="D90" i="28"/>
  <c r="M93" i="28"/>
  <c r="E93" i="28"/>
  <c r="G94" i="28"/>
  <c r="O94" i="28"/>
  <c r="K95" i="28"/>
  <c r="C95" i="28"/>
  <c r="N96" i="28"/>
  <c r="F96" i="28"/>
  <c r="L98" i="28"/>
  <c r="D98" i="28"/>
  <c r="M101" i="28"/>
  <c r="E101" i="28"/>
  <c r="G102" i="28"/>
  <c r="O102" i="28"/>
  <c r="AB43" i="28"/>
  <c r="D17" i="28"/>
  <c r="X90" i="28"/>
  <c r="V90" i="28"/>
  <c r="V100" i="28"/>
  <c r="X100" i="28"/>
  <c r="O36" i="28"/>
  <c r="G36" i="28"/>
  <c r="AJ14" i="28"/>
  <c r="L40" i="28"/>
  <c r="D40" i="28"/>
  <c r="AJ22" i="28"/>
  <c r="L48" i="28"/>
  <c r="D48" i="28"/>
  <c r="N66" i="28"/>
  <c r="F66" i="28"/>
  <c r="E71" i="28"/>
  <c r="M71" i="28"/>
  <c r="AF36" i="28"/>
  <c r="AD36" i="28"/>
  <c r="E11" i="28"/>
  <c r="AC37" i="28"/>
  <c r="AB38" i="28"/>
  <c r="D12" i="28"/>
  <c r="C13" i="28"/>
  <c r="AA39" i="28"/>
  <c r="G16" i="28"/>
  <c r="AF44" i="28"/>
  <c r="F18" i="28"/>
  <c r="AD44" i="28"/>
  <c r="E19" i="28"/>
  <c r="AC45" i="28"/>
  <c r="D20" i="28"/>
  <c r="AB46" i="28"/>
  <c r="C21" i="28"/>
  <c r="AA47" i="28"/>
  <c r="G24" i="28"/>
  <c r="W37" i="28"/>
  <c r="X39" i="28"/>
  <c r="V39" i="28"/>
  <c r="U40" i="28"/>
  <c r="T41" i="28"/>
  <c r="S42" i="28"/>
  <c r="W45" i="28"/>
  <c r="X47" i="28"/>
  <c r="V47" i="28"/>
  <c r="U48" i="28"/>
  <c r="T49" i="28"/>
  <c r="S50" i="28"/>
  <c r="U93" i="28"/>
  <c r="U106" i="28"/>
  <c r="U99" i="28"/>
  <c r="U101" i="28"/>
  <c r="AK36" i="28"/>
  <c r="AM37" i="28"/>
  <c r="AI38" i="28"/>
  <c r="AN39" i="28"/>
  <c r="AL39" i="28"/>
  <c r="AJ41" i="28"/>
  <c r="AK44" i="28"/>
  <c r="AM45" i="28"/>
  <c r="AI46" i="28"/>
  <c r="AN47" i="28"/>
  <c r="AL47" i="28"/>
  <c r="AJ49" i="28"/>
  <c r="AI10" i="28"/>
  <c r="K36" i="28"/>
  <c r="C36" i="28"/>
  <c r="AL11" i="28"/>
  <c r="F37" i="28"/>
  <c r="N37" i="28"/>
  <c r="AJ13" i="28"/>
  <c r="D39" i="28"/>
  <c r="L39" i="28"/>
  <c r="AK16" i="28"/>
  <c r="M42" i="28"/>
  <c r="E42" i="28"/>
  <c r="O43" i="28"/>
  <c r="G43" i="28"/>
  <c r="AI18" i="28"/>
  <c r="K44" i="28"/>
  <c r="C44" i="28"/>
  <c r="AL19" i="28"/>
  <c r="F45" i="28"/>
  <c r="N45" i="28"/>
  <c r="AJ21" i="28"/>
  <c r="D47" i="28"/>
  <c r="L47" i="28"/>
  <c r="AK24" i="28"/>
  <c r="M50" i="28"/>
  <c r="E50" i="28"/>
  <c r="M62" i="28"/>
  <c r="E62" i="28"/>
  <c r="O63" i="28"/>
  <c r="G63" i="28"/>
  <c r="C64" i="28"/>
  <c r="K64" i="28"/>
  <c r="F65" i="28"/>
  <c r="N65" i="28"/>
  <c r="D67" i="28"/>
  <c r="L67" i="28"/>
  <c r="M70" i="28"/>
  <c r="E70" i="28"/>
  <c r="O71" i="28"/>
  <c r="G71" i="28"/>
  <c r="C72" i="28"/>
  <c r="K72" i="28"/>
  <c r="F73" i="28"/>
  <c r="N73" i="28"/>
  <c r="D75" i="28"/>
  <c r="L75" i="28"/>
  <c r="M90" i="28"/>
  <c r="E90" i="28"/>
  <c r="O91" i="28"/>
  <c r="G91" i="28"/>
  <c r="K92" i="28"/>
  <c r="C92" i="28"/>
  <c r="N93" i="28"/>
  <c r="F93" i="28"/>
  <c r="L95" i="28"/>
  <c r="D95" i="28"/>
  <c r="M98" i="28"/>
  <c r="E98" i="28"/>
  <c r="O99" i="28"/>
  <c r="G99" i="28"/>
  <c r="K100" i="28"/>
  <c r="C100" i="28"/>
  <c r="N101" i="28"/>
  <c r="F101" i="28"/>
  <c r="V96" i="28"/>
  <c r="X96" i="28"/>
  <c r="AL40" i="28"/>
  <c r="AN40" i="28"/>
  <c r="AI19" i="28"/>
  <c r="C45" i="28"/>
  <c r="K45" i="28"/>
  <c r="K65" i="28"/>
  <c r="C65" i="28"/>
  <c r="L96" i="28"/>
  <c r="D96" i="28"/>
  <c r="O100" i="28"/>
  <c r="G100" i="28"/>
  <c r="F11" i="28"/>
  <c r="AD37" i="28"/>
  <c r="AF37" i="28"/>
  <c r="AC38" i="28"/>
  <c r="E12" i="28"/>
  <c r="D13" i="28"/>
  <c r="AB39" i="28"/>
  <c r="AA40" i="28"/>
  <c r="C14" i="28"/>
  <c r="G17" i="28"/>
  <c r="AF45" i="28"/>
  <c r="AD45" i="28"/>
  <c r="F19" i="28"/>
  <c r="E20" i="28"/>
  <c r="AC46" i="28"/>
  <c r="D21" i="28"/>
  <c r="AB47" i="28"/>
  <c r="C22" i="28"/>
  <c r="AA48" i="28"/>
  <c r="W38" i="28"/>
  <c r="V40" i="28"/>
  <c r="X40" i="28"/>
  <c r="U41" i="28"/>
  <c r="T42" i="28"/>
  <c r="S43" i="28"/>
  <c r="W46" i="28"/>
  <c r="V48" i="28"/>
  <c r="X48" i="28"/>
  <c r="U49" i="28"/>
  <c r="T50" i="28"/>
  <c r="X89" i="28"/>
  <c r="V89" i="28"/>
  <c r="X91" i="28"/>
  <c r="V91" i="28"/>
  <c r="V93" i="28"/>
  <c r="X93" i="28"/>
  <c r="X95" i="28"/>
  <c r="V95" i="28"/>
  <c r="X97" i="28"/>
  <c r="V97" i="28"/>
  <c r="X99" i="28"/>
  <c r="V99" i="28"/>
  <c r="V106" i="28"/>
  <c r="X101" i="28"/>
  <c r="V101" i="28"/>
  <c r="AL36" i="28"/>
  <c r="AN36" i="28"/>
  <c r="AJ38" i="28"/>
  <c r="AK41" i="28"/>
  <c r="AM42" i="28"/>
  <c r="AI43" i="28"/>
  <c r="AL44" i="28"/>
  <c r="AN44" i="28"/>
  <c r="AJ46" i="28"/>
  <c r="AK49" i="28"/>
  <c r="AM50" i="28"/>
  <c r="AJ10" i="28"/>
  <c r="L36" i="28"/>
  <c r="D36" i="28"/>
  <c r="AK13" i="28"/>
  <c r="E39" i="28"/>
  <c r="M39" i="28"/>
  <c r="G40" i="28"/>
  <c r="O40" i="28"/>
  <c r="AI15" i="28"/>
  <c r="C41" i="28"/>
  <c r="K41" i="28"/>
  <c r="AL16" i="28"/>
  <c r="N42" i="28"/>
  <c r="F42" i="28"/>
  <c r="AJ18" i="28"/>
  <c r="L44" i="28"/>
  <c r="D44" i="28"/>
  <c r="AK21" i="28"/>
  <c r="E47" i="28"/>
  <c r="M47" i="28"/>
  <c r="G48" i="28"/>
  <c r="O48" i="28"/>
  <c r="AI23" i="28"/>
  <c r="C49" i="28"/>
  <c r="K49" i="28"/>
  <c r="AL24" i="28"/>
  <c r="N50" i="28"/>
  <c r="F50" i="28"/>
  <c r="N62" i="28"/>
  <c r="F62" i="28"/>
  <c r="L64" i="28"/>
  <c r="D64" i="28"/>
  <c r="E67" i="28"/>
  <c r="M67" i="28"/>
  <c r="G68" i="28"/>
  <c r="O68" i="28"/>
  <c r="K69" i="28"/>
  <c r="C69" i="28"/>
  <c r="N70" i="28"/>
  <c r="F70" i="28"/>
  <c r="L72" i="28"/>
  <c r="D72" i="28"/>
  <c r="E75" i="28"/>
  <c r="M75" i="28"/>
  <c r="G76" i="28"/>
  <c r="O76" i="28"/>
  <c r="G88" i="28"/>
  <c r="O88" i="28"/>
  <c r="C89" i="28"/>
  <c r="K89" i="28"/>
  <c r="N90" i="28"/>
  <c r="F90" i="28"/>
  <c r="L92" i="28"/>
  <c r="D92" i="28"/>
  <c r="M95" i="28"/>
  <c r="E95" i="28"/>
  <c r="G96" i="28"/>
  <c r="O96" i="28"/>
  <c r="K97" i="28"/>
  <c r="C97" i="28"/>
  <c r="N98" i="28"/>
  <c r="F98" i="28"/>
  <c r="L100" i="28"/>
  <c r="D100" i="28"/>
  <c r="G13" i="28"/>
  <c r="C18" i="28"/>
  <c r="AA44" i="28"/>
  <c r="E24" i="28"/>
  <c r="AC50" i="28"/>
  <c r="V94" i="28"/>
  <c r="X94" i="28"/>
  <c r="AL20" i="28"/>
  <c r="N46" i="28"/>
  <c r="F46" i="28"/>
  <c r="L76" i="28"/>
  <c r="D76" i="28"/>
  <c r="L88" i="28"/>
  <c r="D88" i="28"/>
  <c r="K93" i="28"/>
  <c r="C93" i="28"/>
  <c r="K101" i="28"/>
  <c r="C101" i="28"/>
  <c r="AD38" i="28"/>
  <c r="F12" i="28"/>
  <c r="AF38" i="28"/>
  <c r="E13" i="28"/>
  <c r="AC39" i="28"/>
  <c r="AB40" i="28"/>
  <c r="D14" i="28"/>
  <c r="AA41" i="28"/>
  <c r="C15" i="28"/>
  <c r="G18" i="28"/>
  <c r="AD46" i="28"/>
  <c r="AF46" i="28"/>
  <c r="F20" i="28"/>
  <c r="AC47" i="28"/>
  <c r="E21" i="28"/>
  <c r="AB48" i="28"/>
  <c r="D22" i="28"/>
  <c r="C23" i="28"/>
  <c r="AA49" i="28"/>
  <c r="S36" i="28"/>
  <c r="W39" i="28"/>
  <c r="X41" i="28"/>
  <c r="V41" i="28"/>
  <c r="U42" i="28"/>
  <c r="T43" i="28"/>
  <c r="S44" i="28"/>
  <c r="W47" i="28"/>
  <c r="X49" i="28"/>
  <c r="V49" i="28"/>
  <c r="U50" i="28"/>
  <c r="AK38" i="28"/>
  <c r="AM39" i="28"/>
  <c r="AI40" i="28"/>
  <c r="AN41" i="28"/>
  <c r="AL41" i="28"/>
  <c r="AJ43" i="28"/>
  <c r="AK46" i="28"/>
  <c r="AM47" i="28"/>
  <c r="AI48" i="28"/>
  <c r="AN49" i="28"/>
  <c r="AL49" i="28"/>
  <c r="AK10" i="28"/>
  <c r="M36" i="28"/>
  <c r="E36" i="28"/>
  <c r="O37" i="28"/>
  <c r="G37" i="28"/>
  <c r="AI12" i="28"/>
  <c r="K38" i="28"/>
  <c r="C38" i="28"/>
  <c r="AL13" i="28"/>
  <c r="F39" i="28"/>
  <c r="N39" i="28"/>
  <c r="AJ15" i="28"/>
  <c r="D41" i="28"/>
  <c r="L41" i="28"/>
  <c r="AK18" i="28"/>
  <c r="M44" i="28"/>
  <c r="E44" i="28"/>
  <c r="O45" i="28"/>
  <c r="G45" i="28"/>
  <c r="AI20" i="28"/>
  <c r="K46" i="28"/>
  <c r="C46" i="28"/>
  <c r="AL21" i="28"/>
  <c r="F47" i="28"/>
  <c r="N47" i="28"/>
  <c r="AJ23" i="28"/>
  <c r="D49" i="28"/>
  <c r="L49" i="28"/>
  <c r="M64" i="28"/>
  <c r="E64" i="28"/>
  <c r="G65" i="28"/>
  <c r="O65" i="28"/>
  <c r="C66" i="28"/>
  <c r="K66" i="28"/>
  <c r="F67" i="28"/>
  <c r="N67" i="28"/>
  <c r="D69" i="28"/>
  <c r="L69" i="28"/>
  <c r="M72" i="28"/>
  <c r="E72" i="28"/>
  <c r="G73" i="28"/>
  <c r="O73" i="28"/>
  <c r="C74" i="28"/>
  <c r="K74" i="28"/>
  <c r="F75" i="28"/>
  <c r="N75" i="28"/>
  <c r="L89" i="28"/>
  <c r="D89" i="28"/>
  <c r="M92" i="28"/>
  <c r="E92" i="28"/>
  <c r="G93" i="28"/>
  <c r="O93" i="28"/>
  <c r="K94" i="28"/>
  <c r="C94" i="28"/>
  <c r="N95" i="28"/>
  <c r="F95" i="28"/>
  <c r="L97" i="28"/>
  <c r="D97" i="28"/>
  <c r="M100" i="28"/>
  <c r="E100" i="28"/>
  <c r="G101" i="28"/>
  <c r="O101" i="28"/>
  <c r="K102" i="28"/>
  <c r="C102" i="28"/>
  <c r="AA36" i="28"/>
  <c r="AD49" i="28"/>
  <c r="AF49" i="28"/>
  <c r="F23" i="28"/>
  <c r="AL12" i="28"/>
  <c r="N38" i="28"/>
  <c r="F38" i="28"/>
  <c r="AK17" i="28"/>
  <c r="E43" i="28"/>
  <c r="M43" i="28"/>
  <c r="G64" i="28"/>
  <c r="O64" i="28"/>
  <c r="N74" i="28"/>
  <c r="F74" i="28"/>
  <c r="O92" i="28"/>
  <c r="G92" i="28"/>
  <c r="M99" i="28"/>
  <c r="E99" i="28"/>
  <c r="N102" i="28"/>
  <c r="F102" i="28"/>
  <c r="G11" i="28"/>
  <c r="F13" i="28"/>
  <c r="AD39" i="28"/>
  <c r="AF39" i="28"/>
  <c r="E14" i="28"/>
  <c r="AC40" i="28"/>
  <c r="AB41" i="28"/>
  <c r="D15" i="28"/>
  <c r="C16" i="28"/>
  <c r="AA42" i="28"/>
  <c r="G19" i="28"/>
  <c r="AD47" i="28"/>
  <c r="AF47" i="28"/>
  <c r="F21" i="28"/>
  <c r="E22" i="28"/>
  <c r="AC48" i="28"/>
  <c r="AB49" i="28"/>
  <c r="D23" i="28"/>
  <c r="AA50" i="28"/>
  <c r="C24" i="28"/>
  <c r="T36" i="28"/>
  <c r="S37" i="28"/>
  <c r="W40" i="28"/>
  <c r="X42" i="28"/>
  <c r="V42" i="28"/>
  <c r="U43" i="28"/>
  <c r="T44" i="28"/>
  <c r="S45" i="28"/>
  <c r="W48" i="28"/>
  <c r="X50" i="28"/>
  <c r="V50" i="28"/>
  <c r="T90" i="28"/>
  <c r="T98" i="28"/>
  <c r="W99" i="28"/>
  <c r="W106" i="28"/>
  <c r="AM36" i="28"/>
  <c r="AI37" i="28"/>
  <c r="AL38" i="28"/>
  <c r="AN38" i="28"/>
  <c r="AJ40" i="28"/>
  <c r="AK43" i="28"/>
  <c r="AM44" i="28"/>
  <c r="AI45" i="28"/>
  <c r="AL46" i="28"/>
  <c r="AN46" i="28"/>
  <c r="AJ48" i="28"/>
  <c r="AL10" i="28"/>
  <c r="N36" i="28"/>
  <c r="F36" i="28"/>
  <c r="AJ12" i="28"/>
  <c r="L38" i="28"/>
  <c r="D38" i="28"/>
  <c r="AK15" i="28"/>
  <c r="E41" i="28"/>
  <c r="M41" i="28"/>
  <c r="G42" i="28"/>
  <c r="O42" i="28"/>
  <c r="AI17" i="28"/>
  <c r="C43" i="28"/>
  <c r="K43" i="28"/>
  <c r="AL18" i="28"/>
  <c r="N44" i="28"/>
  <c r="F44" i="28"/>
  <c r="AJ20" i="28"/>
  <c r="L46" i="28"/>
  <c r="D46" i="28"/>
  <c r="AK23" i="28"/>
  <c r="E49" i="28"/>
  <c r="M49" i="28"/>
  <c r="G50" i="28"/>
  <c r="O50" i="28"/>
  <c r="O62" i="28"/>
  <c r="G62" i="28"/>
  <c r="K63" i="28"/>
  <c r="C63" i="28"/>
  <c r="N64" i="28"/>
  <c r="F64" i="28"/>
  <c r="L66" i="28"/>
  <c r="D66" i="28"/>
  <c r="E69" i="28"/>
  <c r="M69" i="28"/>
  <c r="O70" i="28"/>
  <c r="G70" i="28"/>
  <c r="K71" i="28"/>
  <c r="C71" i="28"/>
  <c r="N72" i="28"/>
  <c r="F72" i="28"/>
  <c r="L74" i="28"/>
  <c r="D74" i="28"/>
  <c r="M89" i="28"/>
  <c r="E89" i="28"/>
  <c r="O90" i="28"/>
  <c r="G90" i="28"/>
  <c r="K91" i="28"/>
  <c r="C91" i="28"/>
  <c r="N92" i="28"/>
  <c r="F92" i="28"/>
  <c r="L94" i="28"/>
  <c r="D94" i="28"/>
  <c r="M97" i="28"/>
  <c r="E97" i="28"/>
  <c r="O98" i="28"/>
  <c r="G98" i="28"/>
  <c r="K99" i="28"/>
  <c r="C99" i="28"/>
  <c r="F100" i="28"/>
  <c r="N100" i="28"/>
  <c r="L102" i="28"/>
  <c r="D102" i="28"/>
  <c r="V44" i="28"/>
  <c r="X44" i="28"/>
  <c r="V102" i="28"/>
  <c r="X102" i="28"/>
  <c r="N94" i="28"/>
  <c r="F94" i="28"/>
  <c r="G12" i="28"/>
  <c r="F14" i="28"/>
  <c r="AF40" i="28"/>
  <c r="AD40" i="28"/>
  <c r="AC41" i="28"/>
  <c r="E15" i="28"/>
  <c r="D16" i="28"/>
  <c r="AB42" i="28"/>
  <c r="AA43" i="28"/>
  <c r="C17" i="28"/>
  <c r="G20" i="28"/>
  <c r="AF48" i="28"/>
  <c r="F22" i="28"/>
  <c r="AD48" i="28"/>
  <c r="AC49" i="28"/>
  <c r="E23" i="28"/>
  <c r="D24" i="28"/>
  <c r="AB50" i="28"/>
  <c r="U36" i="28"/>
  <c r="T37" i="28"/>
  <c r="S38" i="28"/>
  <c r="W41" i="28"/>
  <c r="V43" i="28"/>
  <c r="X43" i="28"/>
  <c r="U44" i="28"/>
  <c r="T45" i="28"/>
  <c r="S46" i="28"/>
  <c r="W49" i="28"/>
  <c r="AJ37" i="28"/>
  <c r="AK40" i="28"/>
  <c r="AM41" i="28"/>
  <c r="AI42" i="28"/>
  <c r="AN43" i="28"/>
  <c r="AL43" i="28"/>
  <c r="AJ45" i="28"/>
  <c r="AK48" i="28"/>
  <c r="AM49" i="28"/>
  <c r="AI50" i="28"/>
  <c r="AK12" i="28"/>
  <c r="M38" i="28"/>
  <c r="E38" i="28"/>
  <c r="G39" i="28"/>
  <c r="O39" i="28"/>
  <c r="AI14" i="28"/>
  <c r="K40" i="28"/>
  <c r="C40" i="28"/>
  <c r="AL15" i="28"/>
  <c r="F41" i="28"/>
  <c r="N41" i="28"/>
  <c r="AJ17" i="28"/>
  <c r="D43" i="28"/>
  <c r="L43" i="28"/>
  <c r="AK20" i="28"/>
  <c r="M46" i="28"/>
  <c r="E46" i="28"/>
  <c r="G47" i="28"/>
  <c r="O47" i="28"/>
  <c r="AI22" i="28"/>
  <c r="K48" i="28"/>
  <c r="C48" i="28"/>
  <c r="AL23" i="28"/>
  <c r="F49" i="28"/>
  <c r="N49" i="28"/>
  <c r="D63" i="28"/>
  <c r="L63" i="28"/>
  <c r="M66" i="28"/>
  <c r="E66" i="28"/>
  <c r="G67" i="28"/>
  <c r="O67" i="28"/>
  <c r="C68" i="28"/>
  <c r="K68" i="28"/>
  <c r="F69" i="28"/>
  <c r="N69" i="28"/>
  <c r="D71" i="28"/>
  <c r="L71" i="28"/>
  <c r="M74" i="28"/>
  <c r="E74" i="28"/>
  <c r="G75" i="28"/>
  <c r="O75" i="28"/>
  <c r="C76" i="28"/>
  <c r="K76" i="28"/>
  <c r="K88" i="28"/>
  <c r="C88" i="28"/>
  <c r="N89" i="28"/>
  <c r="F89" i="28"/>
  <c r="L91" i="28"/>
  <c r="D91" i="28"/>
  <c r="M94" i="28"/>
  <c r="E94" i="28"/>
  <c r="G95" i="28"/>
  <c r="O95" i="28"/>
  <c r="K96" i="28"/>
  <c r="C96" i="28"/>
  <c r="N97" i="28"/>
  <c r="F97" i="28"/>
  <c r="L99" i="28"/>
  <c r="D99" i="28"/>
  <c r="M102" i="28"/>
  <c r="E102" i="28"/>
  <c r="AG24" i="38" a="1"/>
  <c r="X7" i="38" a="1"/>
  <c r="AC21" i="38" a="1"/>
  <c r="AG19" i="38" a="1"/>
  <c r="I13" i="38" a="1"/>
  <c r="AG21" i="38" a="1"/>
  <c r="S20" i="38" a="1"/>
  <c r="I6" i="38" a="1"/>
  <c r="S10" i="38" a="1"/>
  <c r="R15" i="38" a="1"/>
  <c r="H21" i="38" a="1"/>
  <c r="AC14" i="38" a="1"/>
  <c r="N8" i="38" a="1"/>
  <c r="AC23" i="38" a="1"/>
  <c r="AB18" i="38" a="1"/>
  <c r="AL21" i="38" a="1"/>
  <c r="AB14" i="38" a="1"/>
  <c r="AB7" i="38" a="1"/>
  <c r="AC13" i="38" a="1"/>
  <c r="AH7" i="38" a="1"/>
  <c r="C22" i="38" a="1"/>
  <c r="X15" i="38" a="1"/>
  <c r="C12" i="38" a="1"/>
  <c r="S7" i="38" a="1"/>
  <c r="W21" i="38" a="1"/>
  <c r="AL10" i="38" a="1"/>
  <c r="AM22" i="38" a="1"/>
  <c r="X8" i="38" a="1"/>
  <c r="H23" i="38" a="1"/>
  <c r="S22" i="38" a="1"/>
  <c r="S14" i="38" a="1"/>
  <c r="C20" i="38" a="1"/>
  <c r="X12" i="38" a="1"/>
  <c r="R20" i="38" a="1"/>
  <c r="W23" i="38" a="1"/>
  <c r="AC10" i="38" a="1"/>
  <c r="W8" i="38" a="1"/>
  <c r="R24" i="38" a="1"/>
  <c r="AL5" i="38" a="1"/>
  <c r="AM12" i="38" a="1"/>
  <c r="AL14" i="38" a="1"/>
  <c r="M13" i="38" a="1"/>
  <c r="H5" i="38" a="1"/>
  <c r="AL17" i="38" a="1"/>
  <c r="H18" i="38" a="1"/>
  <c r="S11" i="38" a="1"/>
  <c r="H20" i="38" a="1"/>
  <c r="X20" i="38" a="1"/>
  <c r="AM8" i="38" a="1"/>
  <c r="AL7" i="38" a="1"/>
  <c r="AG9" i="38" a="1"/>
  <c r="R6" i="38" a="1"/>
  <c r="C24" i="38" a="1"/>
  <c r="AL13" i="38" a="1"/>
  <c r="AB10" i="38" a="1"/>
  <c r="AL16" i="38" a="1"/>
  <c r="N22" i="38" a="1"/>
  <c r="AL6" i="38" a="1"/>
  <c r="AH15" i="38" a="1"/>
  <c r="AC22" i="38" a="1"/>
  <c r="I4" i="38" a="1"/>
  <c r="AL12" i="38" a="1"/>
  <c r="I18" i="38" a="1"/>
  <c r="AC7" i="38" a="1"/>
  <c r="H4" i="38" a="1"/>
  <c r="I23" i="38" a="1"/>
  <c r="N20" i="38" a="1"/>
  <c r="AH4" i="38" a="1"/>
  <c r="I14" i="38" a="1"/>
  <c r="AG17" i="38" a="1"/>
  <c r="H22" i="38" a="1"/>
  <c r="AB15" i="38" a="1"/>
  <c r="X4" i="38" a="1"/>
  <c r="AB6" i="38" a="1"/>
  <c r="AH22" i="38" a="1"/>
  <c r="AH12" i="38" a="1"/>
  <c r="H17" i="38" a="1"/>
  <c r="I22" i="38" a="1"/>
  <c r="M8" i="38" a="1"/>
  <c r="X14" i="38" a="1"/>
  <c r="N23" i="38" a="1"/>
  <c r="X9" i="38" a="1"/>
  <c r="H16" i="38" a="1"/>
  <c r="W10" i="38" a="1"/>
  <c r="W16" i="38" a="1"/>
  <c r="S6" i="38" a="1"/>
  <c r="H19" i="38" a="1"/>
  <c r="AH8" i="38" a="1"/>
  <c r="AB22" i="38" a="1"/>
  <c r="AC6" i="38" a="1"/>
  <c r="N9" i="38" a="1"/>
  <c r="AB24" i="38" a="1"/>
  <c r="X10" i="38" a="1"/>
  <c r="X18" i="38" a="1"/>
  <c r="AH5" i="38" a="1"/>
  <c r="AH10" i="38" a="1"/>
  <c r="AM11" i="38" a="1"/>
  <c r="AM23" i="38" a="1"/>
  <c r="R23" i="38" a="1"/>
  <c r="S19" i="38" a="1"/>
  <c r="H15" i="38" a="1"/>
  <c r="AM21" i="38" a="1"/>
  <c r="N13" i="38" a="1"/>
  <c r="AL11" i="38" a="1"/>
  <c r="H14" i="38" a="1"/>
  <c r="X23" i="38" a="1"/>
  <c r="S9" i="38" a="1"/>
  <c r="C13" i="38" a="1"/>
  <c r="AB4" i="38" a="1"/>
  <c r="C10" i="38" a="1"/>
  <c r="AC5" i="38" a="1"/>
  <c r="AB8" i="38" a="1"/>
  <c r="W6" i="38" a="1"/>
  <c r="R17" i="38" a="1"/>
  <c r="N16" i="38" a="1"/>
  <c r="AC19" i="38" a="1"/>
  <c r="AH24" i="38" a="1"/>
  <c r="AC9" i="38" a="1"/>
  <c r="R16" i="38" a="1"/>
  <c r="H10" i="38" a="1"/>
  <c r="AB11" i="38" a="1"/>
  <c r="X16" i="38" a="1"/>
  <c r="R8" i="38" a="1"/>
  <c r="W9" i="38" a="1"/>
  <c r="AB5" i="38" a="1"/>
  <c r="AB12" i="38" a="1"/>
  <c r="C23" i="38" a="1"/>
  <c r="N10" i="38" a="1"/>
  <c r="N14" i="38" a="1"/>
  <c r="S12" i="38" a="1"/>
  <c r="W13" i="38" a="1"/>
  <c r="C8" i="38" a="1"/>
  <c r="R11" i="38" a="1"/>
  <c r="AB13" i="38" a="1"/>
  <c r="M12" i="38" a="1"/>
  <c r="L6" i="38" a="1"/>
  <c r="H6" i="38" a="1"/>
  <c r="AM7" i="38" a="1"/>
  <c r="AG8" i="38" a="1"/>
  <c r="H12" i="38" a="1"/>
  <c r="M5" i="38" a="1"/>
  <c r="N4" i="38" a="1"/>
  <c r="AL24" i="38" a="1"/>
  <c r="AL9" i="38" a="1"/>
  <c r="AG5" i="38" a="1"/>
  <c r="R21" i="38" a="1"/>
  <c r="C5" i="38" a="1"/>
  <c r="N15" i="38" a="1"/>
  <c r="R14" i="38" a="1"/>
  <c r="AH13" i="38" a="1"/>
  <c r="I24" i="38" a="1"/>
  <c r="C18" i="38" a="1"/>
  <c r="I20" i="38" a="1"/>
  <c r="S24" i="38" a="1"/>
  <c r="W24" i="38" a="1"/>
  <c r="H13" i="38" a="1"/>
  <c r="AH21" i="38" a="1"/>
  <c r="C15" i="38" a="1"/>
  <c r="AB20" i="38" a="1"/>
  <c r="C6" i="38" a="1"/>
  <c r="R7" i="38" a="1"/>
  <c r="AM4" i="38" a="1"/>
  <c r="M6" i="38" a="1"/>
  <c r="AH19" i="38" a="1"/>
  <c r="AH20" i="38" a="1"/>
  <c r="AL15" i="38" a="1"/>
  <c r="AL8" i="38" a="1"/>
  <c r="I5" i="38" a="1"/>
  <c r="R18" i="38" a="1"/>
  <c r="S16" i="38" a="1"/>
  <c r="AH14" i="38" a="1"/>
  <c r="AH16" i="38" a="1"/>
  <c r="X13" i="38" a="1"/>
  <c r="M9" i="38" a="1"/>
  <c r="C19" i="38" a="1"/>
  <c r="AC20" i="38" a="1"/>
  <c r="AC4" i="38" a="1"/>
  <c r="AG22" i="38" a="1"/>
  <c r="I8" i="38" a="1"/>
  <c r="W17" i="38" a="1"/>
  <c r="H7" i="38" a="1"/>
  <c r="AC12" i="38" a="1"/>
  <c r="AG18" i="38" a="1"/>
  <c r="I17" i="38" a="1"/>
  <c r="N6" i="38" a="1"/>
  <c r="AM17" i="38" a="1"/>
  <c r="I7" i="38" a="1"/>
  <c r="M17" i="38" a="1"/>
  <c r="AM24" i="38" a="1"/>
  <c r="AL4" i="38" a="1"/>
  <c r="AG15" i="38" a="1"/>
  <c r="X17" i="38" a="1"/>
  <c r="M14" i="38" a="1"/>
  <c r="I19" i="38" a="1"/>
  <c r="R19" i="38" a="1"/>
  <c r="AM6" i="38" a="1"/>
  <c r="W15" i="38" a="1"/>
  <c r="R13" i="38" a="1"/>
  <c r="S15" i="38" a="1"/>
  <c r="N17" i="38" a="1"/>
  <c r="AM20" i="38" a="1"/>
  <c r="S8" i="38" a="1"/>
  <c r="AG11" i="38" a="1"/>
  <c r="S13" i="38" a="1"/>
  <c r="H9" i="38" a="1"/>
  <c r="W4" i="38" a="1"/>
  <c r="C14" i="38" a="1"/>
  <c r="AL18" i="38" a="1"/>
  <c r="M16" i="38" a="1"/>
  <c r="M24" i="38" a="1"/>
  <c r="AM19" i="38" a="1"/>
  <c r="I11" i="38" a="1"/>
  <c r="W14" i="38" a="1"/>
  <c r="S5" i="38" a="1"/>
  <c r="I9" i="38" a="1"/>
  <c r="C21" i="38" a="1"/>
  <c r="C9" i="38" a="1"/>
  <c r="AH23" i="38" a="1"/>
  <c r="M4" i="38" a="1"/>
  <c r="W18" i="38" a="1"/>
  <c r="M18" i="38" a="1"/>
  <c r="C17" i="38" a="1"/>
  <c r="AB21" i="38" a="1"/>
  <c r="AM18" i="38" a="1"/>
  <c r="AH9" i="38" a="1"/>
  <c r="M20" i="38" a="1"/>
  <c r="N11" i="38" a="1"/>
  <c r="H24" i="38" a="1"/>
  <c r="AG20" i="38" a="1"/>
  <c r="AG4" i="38" a="1"/>
  <c r="I12" i="38" a="1"/>
  <c r="H11" i="38" a="1"/>
  <c r="M15" i="38" a="1"/>
  <c r="AH17" i="38" a="1"/>
  <c r="AL23" i="38" a="1"/>
  <c r="AB19" i="38" a="1"/>
  <c r="AG16" i="38" a="1"/>
  <c r="I21" i="38" a="1"/>
  <c r="AG13" i="38" a="1"/>
  <c r="C11" i="38" a="1"/>
  <c r="N24" i="38" a="1"/>
  <c r="H8" i="38" a="1"/>
  <c r="M19" i="38" a="1"/>
  <c r="AH11" i="38" a="1"/>
  <c r="M7" i="38" a="1"/>
  <c r="M23" i="38" a="1"/>
  <c r="AM13" i="38" a="1"/>
  <c r="AL19" i="38" a="1"/>
  <c r="AC15" i="38" a="1"/>
  <c r="N12" i="38" a="1"/>
  <c r="W22" i="38" a="1"/>
  <c r="W11" i="38" a="1"/>
  <c r="AB23" i="38" a="1"/>
  <c r="X6" i="38" a="1"/>
  <c r="AB16" i="38" a="1"/>
  <c r="S18" i="38" a="1"/>
  <c r="R10" i="38" a="1"/>
  <c r="AL20" i="38" a="1"/>
  <c r="AL22" i="38" a="1"/>
  <c r="AM10" i="38" a="1"/>
  <c r="W7" i="38" a="1"/>
  <c r="S4" i="38" a="1"/>
  <c r="AC17" i="38" a="1"/>
  <c r="AC24" i="38" a="1"/>
  <c r="AH6" i="38" a="1"/>
  <c r="N21" i="38" a="1"/>
  <c r="AG12" i="38" a="1"/>
  <c r="N18" i="38" a="1"/>
  <c r="AH18" i="38" a="1"/>
  <c r="AG6" i="38" a="1"/>
  <c r="N7" i="38" a="1"/>
  <c r="AG14" i="38" a="1"/>
  <c r="I15" i="38" a="1"/>
  <c r="AC8" i="38" a="1"/>
  <c r="AG10" i="38" a="1"/>
  <c r="AB17" i="38" a="1"/>
  <c r="W19" i="38" a="1"/>
  <c r="R12" i="38" a="1"/>
  <c r="M10" i="38" a="1"/>
  <c r="S23" i="38" a="1"/>
  <c r="AM16" i="38" a="1"/>
  <c r="C16" i="38" a="1"/>
  <c r="W5" i="38" a="1"/>
  <c r="M21" i="38" a="1"/>
  <c r="M11" i="38" a="1"/>
  <c r="C4" i="38" a="1"/>
  <c r="R4" i="38" a="1"/>
  <c r="I10" i="38" a="1"/>
  <c r="N5" i="38" a="1"/>
  <c r="W12" i="38" a="1"/>
  <c r="AC18" i="38" a="1"/>
  <c r="C7" i="38" a="1"/>
  <c r="X11" i="38" a="1"/>
  <c r="S21" i="38" a="1"/>
  <c r="AB9" i="38" a="1"/>
  <c r="X21" i="38" a="1"/>
  <c r="W20" i="38" a="1"/>
  <c r="I16" i="38" a="1"/>
  <c r="X19" i="38" a="1"/>
  <c r="AC16" i="38" a="1"/>
  <c r="AG7" i="38" a="1"/>
  <c r="M22" i="38" a="1"/>
  <c r="N19" i="38" a="1"/>
  <c r="AM5" i="38" a="1"/>
  <c r="AG23" i="38" a="1"/>
  <c r="AM9" i="38" a="1"/>
  <c r="R9" i="38" a="1"/>
  <c r="R5" i="38" a="1"/>
  <c r="S17" i="38" a="1"/>
  <c r="X24" i="38" a="1"/>
  <c r="AC11" i="38" a="1"/>
  <c r="R22" i="38" a="1"/>
  <c r="X5" i="38" a="1"/>
  <c r="X22" i="38" a="1"/>
  <c r="AM14" i="38" a="1"/>
  <c r="AM15" i="38" a="1"/>
  <c r="W105" i="28" l="1"/>
  <c r="S105" i="28"/>
  <c r="L6" i="38"/>
  <c r="H4" i="38"/>
  <c r="I4" i="38"/>
  <c r="M4" i="38"/>
  <c r="N4" i="38"/>
  <c r="H18" i="38"/>
  <c r="H5" i="38"/>
  <c r="AG5" i="38"/>
  <c r="W7" i="38"/>
  <c r="W6" i="38"/>
  <c r="M8" i="38"/>
  <c r="AL19" i="38"/>
  <c r="M7" i="38"/>
  <c r="AH23" i="38"/>
  <c r="W15" i="38"/>
  <c r="I18" i="38"/>
  <c r="I5" i="38"/>
  <c r="AM22" i="38"/>
  <c r="X6" i="38"/>
  <c r="AG15" i="38"/>
  <c r="AH24" i="38"/>
  <c r="AM10" i="38"/>
  <c r="X11" i="38"/>
  <c r="S18" i="38"/>
  <c r="AG23" i="38"/>
  <c r="AM13" i="38"/>
  <c r="I23" i="38"/>
  <c r="H9" i="38"/>
  <c r="AG11" i="38"/>
  <c r="R23" i="38"/>
  <c r="AB15" i="38"/>
  <c r="AG20" i="38"/>
  <c r="R17" i="38"/>
  <c r="AC4" i="38"/>
  <c r="W9" i="38"/>
  <c r="M21" i="38"/>
  <c r="AB12" i="38"/>
  <c r="AM12" i="38"/>
  <c r="S5" i="38"/>
  <c r="N6" i="38"/>
  <c r="S4" i="38"/>
  <c r="N13" i="38"/>
  <c r="S17" i="38"/>
  <c r="X9" i="38"/>
  <c r="AH7" i="38"/>
  <c r="S24" i="38"/>
  <c r="H24" i="38"/>
  <c r="I15" i="38"/>
  <c r="H21" i="38"/>
  <c r="H17" i="38"/>
  <c r="H6" i="38"/>
  <c r="AL24" i="38"/>
  <c r="AL8" i="38"/>
  <c r="AG13" i="38"/>
  <c r="AB9" i="38"/>
  <c r="AB13" i="38"/>
  <c r="AG14" i="38"/>
  <c r="AB14" i="38"/>
  <c r="W14" i="38"/>
  <c r="R19" i="38"/>
  <c r="M24" i="38"/>
  <c r="AL14" i="38"/>
  <c r="W16" i="38"/>
  <c r="M20" i="38"/>
  <c r="M16" i="38"/>
  <c r="AL11" i="38"/>
  <c r="AG16" i="38"/>
  <c r="AB19" i="38"/>
  <c r="M11" i="38"/>
  <c r="AB24" i="38"/>
  <c r="AB10" i="38"/>
  <c r="M12" i="38"/>
  <c r="AG6" i="38"/>
  <c r="R12" i="38"/>
  <c r="W21" i="38"/>
  <c r="W5" i="38"/>
  <c r="R10" i="38"/>
  <c r="M9" i="38"/>
  <c r="AB21" i="38"/>
  <c r="R21" i="38"/>
  <c r="AG10" i="38"/>
  <c r="AB6" i="38"/>
  <c r="R8" i="38"/>
  <c r="H10" i="38"/>
  <c r="AH15" i="38"/>
  <c r="AG24" i="38"/>
  <c r="AL10" i="38"/>
  <c r="AL9" i="38"/>
  <c r="W11" i="38"/>
  <c r="W13" i="38"/>
  <c r="R18" i="38"/>
  <c r="M23" i="38"/>
  <c r="AL13" i="38"/>
  <c r="I12" i="38"/>
  <c r="AH21" i="38"/>
  <c r="X7" i="38"/>
  <c r="N8" i="38"/>
  <c r="AM19" i="38"/>
  <c r="N7" i="38"/>
  <c r="AC8" i="38"/>
  <c r="N23" i="38"/>
  <c r="AC20" i="38"/>
  <c r="I19" i="38"/>
  <c r="AB17" i="38"/>
  <c r="W18" i="38"/>
  <c r="M6" i="38"/>
  <c r="AL15" i="38"/>
  <c r="AB18" i="38"/>
  <c r="S14" i="38"/>
  <c r="AG7" i="38"/>
  <c r="R24" i="38"/>
  <c r="H23" i="38"/>
  <c r="H19" i="38"/>
  <c r="AC17" i="38"/>
  <c r="X18" i="38"/>
  <c r="AC7" i="38"/>
  <c r="AH20" i="38"/>
  <c r="AH19" i="38"/>
  <c r="AH18" i="38"/>
  <c r="AB4" i="38"/>
  <c r="N21" i="38"/>
  <c r="AC12" i="38"/>
  <c r="I24" i="38"/>
  <c r="H15" i="38"/>
  <c r="I21" i="38"/>
  <c r="I17" i="38"/>
  <c r="I6" i="38"/>
  <c r="AM24" i="38"/>
  <c r="AM8" i="38"/>
  <c r="AH13" i="38"/>
  <c r="AC9" i="38"/>
  <c r="AC13" i="38"/>
  <c r="AH14" i="38"/>
  <c r="AC14" i="38"/>
  <c r="X14" i="38"/>
  <c r="S19" i="38"/>
  <c r="N24" i="38"/>
  <c r="AM14" i="38"/>
  <c r="X16" i="38"/>
  <c r="N20" i="38"/>
  <c r="N16" i="38"/>
  <c r="AM11" i="38"/>
  <c r="AH16" i="38"/>
  <c r="AC19" i="38"/>
  <c r="N11" i="38"/>
  <c r="AC24" i="38"/>
  <c r="AC10" i="38"/>
  <c r="N12" i="38"/>
  <c r="AH6" i="38"/>
  <c r="S12" i="38"/>
  <c r="X21" i="38"/>
  <c r="X5" i="38"/>
  <c r="S10" i="38"/>
  <c r="N9" i="38"/>
  <c r="AC21" i="38"/>
  <c r="S21" i="38"/>
  <c r="AH10" i="38"/>
  <c r="AC6" i="38"/>
  <c r="S8" i="38"/>
  <c r="H12" i="38"/>
  <c r="AG21" i="38"/>
  <c r="R9" i="38"/>
  <c r="R11" i="38"/>
  <c r="R16" i="38"/>
  <c r="AG8" i="38"/>
  <c r="W8" i="38"/>
  <c r="AB8" i="38"/>
  <c r="AB20" i="38"/>
  <c r="I14" i="38"/>
  <c r="AM16" i="38"/>
  <c r="S9" i="38"/>
  <c r="S11" i="38"/>
  <c r="S16" i="38"/>
  <c r="N15" i="38"/>
  <c r="X8" i="38"/>
  <c r="X13" i="38"/>
  <c r="X15" i="38"/>
  <c r="I11" i="38"/>
  <c r="AG17" i="38"/>
  <c r="R5" i="38"/>
  <c r="R7" i="38"/>
  <c r="R4" i="38"/>
  <c r="AG4" i="38"/>
  <c r="AG19" i="38"/>
  <c r="AG18" i="38"/>
  <c r="R20" i="38"/>
  <c r="W4" i="38"/>
  <c r="H11" i="38"/>
  <c r="AH17" i="38"/>
  <c r="AC22" i="38"/>
  <c r="S23" i="38"/>
  <c r="AC15" i="38"/>
  <c r="AH4" i="38"/>
  <c r="AC18" i="38"/>
  <c r="S20" i="38"/>
  <c r="R14" i="38"/>
  <c r="AM5" i="38"/>
  <c r="H16" i="38"/>
  <c r="H22" i="38"/>
  <c r="H13" i="38"/>
  <c r="H20" i="38"/>
  <c r="I8" i="38"/>
  <c r="AL20" i="38"/>
  <c r="AL4" i="38"/>
  <c r="AG9" i="38"/>
  <c r="M19" i="38"/>
  <c r="W12" i="38"/>
  <c r="AB23" i="38"/>
  <c r="AB5" i="38"/>
  <c r="W10" i="38"/>
  <c r="R15" i="38"/>
  <c r="M17" i="38"/>
  <c r="AM6" i="38"/>
  <c r="R13" i="38"/>
  <c r="M14" i="38"/>
  <c r="AL23" i="38"/>
  <c r="AL7" i="38"/>
  <c r="AG12" i="38"/>
  <c r="AB11" i="38"/>
  <c r="H7" i="38"/>
  <c r="M18" i="38"/>
  <c r="W24" i="38"/>
  <c r="AL21" i="38"/>
  <c r="W23" i="38"/>
  <c r="AB16" i="38"/>
  <c r="X17" i="38"/>
  <c r="R22" i="38"/>
  <c r="R6" i="38"/>
  <c r="AL18" i="38"/>
  <c r="M5" i="38"/>
  <c r="AL17" i="38"/>
  <c r="M10" i="38"/>
  <c r="W19" i="38"/>
  <c r="M22" i="38"/>
  <c r="H14" i="38"/>
  <c r="AL16" i="38"/>
  <c r="AL22" i="38"/>
  <c r="W22" i="38"/>
  <c r="AG22" i="38"/>
  <c r="M15" i="38"/>
  <c r="W20" i="38"/>
  <c r="I10" i="38"/>
  <c r="AH5" i="38"/>
  <c r="X22" i="38"/>
  <c r="AH22" i="38"/>
  <c r="AH8" i="38"/>
  <c r="AM9" i="38"/>
  <c r="X20" i="38"/>
  <c r="AL12" i="38"/>
  <c r="AB22" i="38"/>
  <c r="AB7" i="38"/>
  <c r="M13" i="38"/>
  <c r="AL5" i="38"/>
  <c r="I9" i="38"/>
  <c r="AH11" i="38"/>
  <c r="S7" i="38"/>
  <c r="AM15" i="38"/>
  <c r="X4" i="38"/>
  <c r="I16" i="38"/>
  <c r="I22" i="38"/>
  <c r="I13" i="38"/>
  <c r="I20" i="38"/>
  <c r="H8" i="38"/>
  <c r="AM20" i="38"/>
  <c r="AM4" i="38"/>
  <c r="AH9" i="38"/>
  <c r="N19" i="38"/>
  <c r="X12" i="38"/>
  <c r="AC23" i="38"/>
  <c r="AC5" i="38"/>
  <c r="X10" i="38"/>
  <c r="S15" i="38"/>
  <c r="N17" i="38"/>
  <c r="AL6" i="38"/>
  <c r="S13" i="38"/>
  <c r="N14" i="38"/>
  <c r="AM23" i="38"/>
  <c r="AM7" i="38"/>
  <c r="AH12" i="38"/>
  <c r="AC11" i="38"/>
  <c r="I7" i="38"/>
  <c r="N18" i="38"/>
  <c r="X24" i="38"/>
  <c r="AM21" i="38"/>
  <c r="X23" i="38"/>
  <c r="AC16" i="38"/>
  <c r="W17" i="38"/>
  <c r="S22" i="38"/>
  <c r="S6" i="38"/>
  <c r="AM18" i="38"/>
  <c r="N5" i="38"/>
  <c r="AM17" i="38"/>
  <c r="N10" i="38"/>
  <c r="X19" i="38"/>
  <c r="N22" i="38"/>
  <c r="C7" i="38"/>
  <c r="C16" i="38"/>
  <c r="C22" i="38"/>
  <c r="C6" i="38"/>
  <c r="C9" i="38"/>
  <c r="C18" i="38"/>
  <c r="C21" i="38"/>
  <c r="C5" i="38"/>
  <c r="C4" i="38"/>
  <c r="C12" i="38"/>
  <c r="C15" i="38"/>
  <c r="C24" i="38"/>
  <c r="C8" i="38"/>
  <c r="C14" i="38"/>
  <c r="C17" i="38"/>
  <c r="C23" i="38"/>
  <c r="C19" i="38"/>
  <c r="C11" i="38"/>
  <c r="C20" i="38"/>
  <c r="C10" i="38"/>
  <c r="C13" i="38"/>
  <c r="AC11" i="28"/>
  <c r="AA13" i="28"/>
  <c r="AE9" i="28"/>
  <c r="AA9" i="28"/>
  <c r="AA5" i="28"/>
  <c r="AD9" i="28"/>
  <c r="AC9" i="28"/>
  <c r="AB9" i="28"/>
  <c r="AD5" i="28"/>
  <c r="AD6" i="28"/>
  <c r="AA7" i="28"/>
  <c r="AD8" i="28"/>
  <c r="AD7" i="28"/>
  <c r="AB6" i="28"/>
  <c r="AE5" i="28"/>
  <c r="AE8" i="28"/>
  <c r="AC5" i="28"/>
  <c r="AA21" i="28"/>
  <c r="AE6" i="28"/>
  <c r="AE7" i="28"/>
  <c r="AB8" i="28"/>
  <c r="AC6" i="28"/>
  <c r="AC7" i="28"/>
  <c r="AC8" i="28"/>
  <c r="AB7" i="28"/>
  <c r="AB5" i="28"/>
  <c r="AA8" i="28"/>
  <c r="AA6" i="28"/>
  <c r="AA12" i="28"/>
  <c r="AD10" i="28"/>
  <c r="AE23" i="28"/>
  <c r="AB11" i="28"/>
  <c r="AB18" i="28"/>
  <c r="AB17" i="28"/>
  <c r="AB25" i="28"/>
  <c r="U105" i="28"/>
  <c r="AE19" i="28"/>
  <c r="AC21" i="28"/>
  <c r="AD12" i="28"/>
  <c r="AA14" i="28"/>
  <c r="AC15" i="28"/>
  <c r="AA20" i="28"/>
  <c r="AC10" i="28"/>
  <c r="AC17" i="28"/>
  <c r="AC16" i="28"/>
  <c r="AC23" i="28"/>
  <c r="AD14" i="28"/>
  <c r="AB20" i="28"/>
  <c r="AA16" i="28"/>
  <c r="AE10" i="28"/>
  <c r="AB13" i="28"/>
  <c r="AA18" i="28"/>
  <c r="AB19" i="28"/>
  <c r="AD16" i="28"/>
  <c r="AD15" i="28"/>
  <c r="AE12" i="28"/>
  <c r="AB15" i="28"/>
  <c r="AD20" i="28"/>
  <c r="AA22" i="28"/>
  <c r="AC12" i="28"/>
  <c r="AE25" i="28"/>
  <c r="AC18" i="28"/>
  <c r="AD18" i="28"/>
  <c r="AC25" i="28"/>
  <c r="V105" i="28"/>
  <c r="AD22" i="28"/>
  <c r="AA25" i="28"/>
  <c r="AC14" i="28"/>
  <c r="T105" i="28"/>
  <c r="AE18" i="28"/>
  <c r="AB21" i="28"/>
  <c r="AD11" i="28"/>
  <c r="AA19" i="28"/>
  <c r="AB22" i="28"/>
  <c r="AD25" i="28"/>
  <c r="AE14" i="28"/>
  <c r="AD23" i="28"/>
  <c r="AE13" i="28"/>
  <c r="AE20" i="28"/>
  <c r="AB23" i="28"/>
  <c r="AD13" i="28"/>
  <c r="AA15" i="28"/>
  <c r="AC19" i="28"/>
  <c r="AC20" i="28"/>
  <c r="AE16" i="28"/>
  <c r="AE17" i="28"/>
  <c r="AD17" i="28"/>
  <c r="AA11" i="28"/>
  <c r="AA10" i="28"/>
  <c r="AA17" i="28"/>
  <c r="AC22" i="28"/>
  <c r="AB14" i="28"/>
  <c r="AD19" i="28"/>
  <c r="AE15" i="28"/>
  <c r="AE22" i="28"/>
  <c r="AB10" i="28"/>
  <c r="AE21" i="28"/>
  <c r="AB16" i="28"/>
  <c r="AD21" i="28"/>
  <c r="AE11" i="28"/>
  <c r="AA23" i="28"/>
  <c r="AC13" i="28"/>
  <c r="AB12" i="28"/>
  <c r="D6" i="38" a="1"/>
  <c r="B5" i="38" a="1"/>
  <c r="D10" i="38" a="1"/>
  <c r="D16" i="38" a="1"/>
  <c r="D22" i="38" a="1"/>
  <c r="D5" i="38" a="1"/>
  <c r="D7" i="38" a="1"/>
  <c r="D17" i="38" a="1"/>
  <c r="D19" i="38" a="1"/>
  <c r="D21" i="38" a="1"/>
  <c r="D23" i="38" a="1"/>
  <c r="D24" i="38" a="1"/>
  <c r="D12" i="38" a="1"/>
  <c r="D14" i="38" a="1"/>
  <c r="D13" i="38" a="1"/>
  <c r="D8" i="38" a="1"/>
  <c r="D9" i="38" a="1"/>
  <c r="D4" i="38" a="1"/>
  <c r="D20" i="38" a="1"/>
  <c r="D11" i="38" a="1"/>
  <c r="L7" i="38" a="1"/>
  <c r="D15" i="38" a="1"/>
  <c r="D18" i="38" a="1"/>
  <c r="D11" i="38" l="1"/>
  <c r="D5" i="38"/>
  <c r="D16" i="38"/>
  <c r="D13" i="38"/>
  <c r="D17" i="38"/>
  <c r="D15" i="38"/>
  <c r="D21" i="38"/>
  <c r="D9" i="38"/>
  <c r="D19" i="38"/>
  <c r="D7" i="38"/>
  <c r="D14" i="38"/>
  <c r="D18" i="38"/>
  <c r="D6" i="38"/>
  <c r="D23" i="38"/>
  <c r="D8" i="38"/>
  <c r="D4" i="38"/>
  <c r="D20" i="38"/>
  <c r="D22" i="38"/>
  <c r="D12" i="38"/>
  <c r="D24" i="38"/>
  <c r="D10" i="38"/>
  <c r="B5" i="38"/>
  <c r="L7" i="38"/>
  <c r="L8" i="38" a="1"/>
  <c r="B6" i="38" a="1"/>
  <c r="L8" i="38" l="1"/>
  <c r="B6" i="38"/>
  <c r="L9" i="38" a="1"/>
  <c r="B7" i="38" a="1"/>
  <c r="B7" i="38" l="1"/>
  <c r="L9" i="38"/>
  <c r="B8" i="38" a="1"/>
  <c r="L10" i="38" a="1"/>
  <c r="B8" i="38" l="1"/>
  <c r="L10" i="38"/>
  <c r="L11" i="38" a="1"/>
  <c r="B9" i="38" a="1"/>
  <c r="B9" i="38" l="1"/>
  <c r="L11" i="38"/>
  <c r="B10" i="38" a="1"/>
  <c r="L12" i="38" a="1"/>
  <c r="B10" i="38" l="1"/>
  <c r="L12" i="38"/>
  <c r="AF5" i="38" a="1"/>
  <c r="B11" i="38" a="1"/>
  <c r="L13" i="38" a="1"/>
  <c r="B11" i="38" l="1"/>
  <c r="L13" i="38"/>
  <c r="AF5" i="38"/>
  <c r="L14" i="38" a="1"/>
  <c r="AF6" i="38" a="1"/>
  <c r="B12" i="38" a="1"/>
  <c r="B12" i="38" l="1"/>
  <c r="AF6" i="38"/>
  <c r="L14" i="38"/>
  <c r="B13" i="38" a="1"/>
  <c r="AF7" i="38" a="1"/>
  <c r="L15" i="38" a="1"/>
  <c r="B13" i="38" l="1"/>
  <c r="L15" i="38"/>
  <c r="AF7" i="38"/>
  <c r="L16" i="38" a="1"/>
  <c r="AF8" i="38" a="1"/>
  <c r="B14" i="38" a="1"/>
  <c r="AF8" i="38" l="1"/>
  <c r="B14" i="38"/>
  <c r="L16" i="38"/>
  <c r="AA5" i="38" a="1"/>
  <c r="B15" i="38" a="1"/>
  <c r="AF9" i="38" a="1"/>
  <c r="G5" i="38" a="1"/>
  <c r="L17" i="38" a="1"/>
  <c r="Q5" i="38" a="1"/>
  <c r="AP5" i="38" a="1"/>
  <c r="AK5" i="38" a="1"/>
  <c r="V5" i="38" a="1"/>
  <c r="L17" i="38" l="1"/>
  <c r="B15" i="38"/>
  <c r="V5" i="38"/>
  <c r="AF9" i="38"/>
  <c r="G5" i="38"/>
  <c r="Q5" i="38"/>
  <c r="AA5" i="38"/>
  <c r="AK5" i="38"/>
  <c r="AP5" i="38"/>
  <c r="L18" i="38" a="1"/>
  <c r="AP6" i="38" a="1"/>
  <c r="Q6" i="38" a="1"/>
  <c r="AK6" i="38" a="1"/>
  <c r="B16" i="38" a="1"/>
  <c r="AA6" i="38" a="1"/>
  <c r="G6" i="38" a="1"/>
  <c r="V6" i="38" a="1"/>
  <c r="AF10" i="38" a="1"/>
  <c r="AA6" i="38" l="1"/>
  <c r="Q6" i="38"/>
  <c r="G6" i="38"/>
  <c r="AK6" i="38"/>
  <c r="AF10" i="38"/>
  <c r="V6" i="38"/>
  <c r="B16" i="38"/>
  <c r="L18" i="38"/>
  <c r="AP6" i="38"/>
  <c r="V7" i="38" a="1"/>
  <c r="AF11" i="38" a="1"/>
  <c r="G7" i="38" a="1"/>
  <c r="AP7" i="38" a="1"/>
  <c r="B17" i="38" a="1"/>
  <c r="AK7" i="38" a="1"/>
  <c r="L19" i="38" a="1"/>
  <c r="AA7" i="38" a="1"/>
  <c r="Q7" i="38" a="1"/>
  <c r="L19" i="38" l="1"/>
  <c r="AF11" i="38"/>
  <c r="AK7" i="38"/>
  <c r="G7" i="38"/>
  <c r="Q7" i="38"/>
  <c r="V7" i="38"/>
  <c r="B17" i="38"/>
  <c r="AA7" i="38"/>
  <c r="AP7" i="38"/>
  <c r="AA8" i="38" a="1"/>
  <c r="AF12" i="38" a="1"/>
  <c r="B18" i="38" a="1"/>
  <c r="AK8" i="38" a="1"/>
  <c r="G8" i="38" a="1"/>
  <c r="Q8" i="38" a="1"/>
  <c r="V8" i="38" a="1"/>
  <c r="L20" i="38" a="1"/>
  <c r="AP8" i="38" a="1"/>
  <c r="L20" i="38" l="1"/>
  <c r="AA8" i="38"/>
  <c r="V8" i="38"/>
  <c r="Q8" i="38"/>
  <c r="G8" i="38"/>
  <c r="AK8" i="38"/>
  <c r="AF12" i="38"/>
  <c r="B18" i="38"/>
  <c r="AP8" i="38"/>
  <c r="AP9" i="38" a="1"/>
  <c r="L21" i="38" a="1"/>
  <c r="B19" i="38" a="1"/>
  <c r="G9" i="38" a="1"/>
  <c r="AF13" i="38" a="1"/>
  <c r="V9" i="38" a="1"/>
  <c r="AA9" i="38" a="1"/>
  <c r="AK9" i="38" a="1"/>
  <c r="Q9" i="38" a="1"/>
  <c r="AF13" i="38" l="1"/>
  <c r="G9" i="38"/>
  <c r="Q9" i="38"/>
  <c r="B19" i="38"/>
  <c r="AK9" i="38"/>
  <c r="V9" i="38"/>
  <c r="AA9" i="38"/>
  <c r="L21" i="38"/>
  <c r="AP9" i="38"/>
  <c r="AP10" i="38" a="1"/>
  <c r="AA10" i="38" a="1"/>
  <c r="AK10" i="38" a="1"/>
  <c r="Q10" i="38" a="1"/>
  <c r="G10" i="38" a="1"/>
  <c r="V10" i="38" a="1"/>
  <c r="B20" i="38" a="1"/>
  <c r="L22" i="38" a="1"/>
  <c r="AF14" i="38" a="1"/>
  <c r="V10" i="38" l="1"/>
  <c r="L22" i="38"/>
  <c r="AA10" i="38"/>
  <c r="AK10" i="38"/>
  <c r="Q10" i="38"/>
  <c r="G10" i="38"/>
  <c r="B20" i="38"/>
  <c r="AF14" i="38"/>
  <c r="AP10" i="38"/>
  <c r="G11" i="38" a="1"/>
  <c r="AF15" i="38" a="1"/>
  <c r="AK11" i="38" a="1"/>
  <c r="B21" i="38" a="1"/>
  <c r="V11" i="38" a="1"/>
  <c r="AA11" i="38" a="1"/>
  <c r="AP11" i="38" a="1"/>
  <c r="L23" i="38" a="1"/>
  <c r="Q11" i="38" a="1"/>
  <c r="G11" i="38" l="1"/>
  <c r="AF15" i="38"/>
  <c r="Q11" i="38"/>
  <c r="AK11" i="38"/>
  <c r="AA11" i="38"/>
  <c r="L23" i="38"/>
  <c r="B21" i="38"/>
  <c r="V11" i="38"/>
  <c r="AP11" i="38"/>
  <c r="B22" i="38" a="1"/>
  <c r="L24" i="38" a="1"/>
  <c r="V12" i="38" a="1"/>
  <c r="G12" i="38" a="1"/>
  <c r="AP12" i="38" a="1"/>
  <c r="AK12" i="38" a="1"/>
  <c r="AA12" i="38" a="1"/>
  <c r="Q12" i="38" a="1"/>
  <c r="AF16" i="38" a="1"/>
  <c r="L24" i="38" l="1"/>
  <c r="V12" i="38"/>
  <c r="AA12" i="38"/>
  <c r="Q12" i="38"/>
  <c r="B22" i="38"/>
  <c r="AK12" i="38"/>
  <c r="AF16" i="38"/>
  <c r="G12" i="38"/>
  <c r="AP12" i="38"/>
  <c r="B23" i="38" a="1"/>
  <c r="Q13" i="38" a="1"/>
  <c r="V13" i="38" a="1"/>
  <c r="G13" i="38" a="1"/>
  <c r="AP13" i="38" a="1"/>
  <c r="AA13" i="38" a="1"/>
  <c r="AK13" i="38" a="1"/>
  <c r="AF17" i="38" a="1"/>
  <c r="AF17" i="38" l="1"/>
  <c r="B23" i="38"/>
  <c r="G13" i="38"/>
  <c r="AK13" i="38"/>
  <c r="Q13" i="38"/>
  <c r="AA13" i="38"/>
  <c r="V13" i="38"/>
  <c r="AP13" i="38"/>
  <c r="Q14" i="38" a="1"/>
  <c r="B24" i="38" a="1"/>
  <c r="AA14" i="38" a="1"/>
  <c r="G14" i="38" a="1"/>
  <c r="V14" i="38" a="1"/>
  <c r="AP14" i="38" a="1"/>
  <c r="AF18" i="38" a="1"/>
  <c r="AK14" i="38" a="1"/>
  <c r="B24" i="38" l="1"/>
  <c r="AA14" i="38"/>
  <c r="AP14" i="38"/>
  <c r="V14" i="38"/>
  <c r="Q14" i="38"/>
  <c r="AK14" i="38"/>
  <c r="G14" i="38"/>
  <c r="AF18" i="38"/>
  <c r="V15" i="38" a="1"/>
  <c r="G15" i="38" a="1"/>
  <c r="Q15" i="38" a="1"/>
  <c r="AF19" i="38" a="1"/>
  <c r="AP15" i="38" a="1"/>
  <c r="AA15" i="38" a="1"/>
  <c r="AK15" i="38" a="1"/>
  <c r="G15" i="38" l="1"/>
  <c r="AF19" i="38"/>
  <c r="AK15" i="38"/>
  <c r="V15" i="38"/>
  <c r="AA15" i="38"/>
  <c r="Q15" i="38"/>
  <c r="AP15" i="38"/>
  <c r="AP16" i="38" a="1"/>
  <c r="AF20" i="38" a="1"/>
  <c r="AA16" i="38" a="1"/>
  <c r="V16" i="38" a="1"/>
  <c r="G16" i="38" a="1"/>
  <c r="AK16" i="38" a="1"/>
  <c r="Q16" i="38" a="1"/>
  <c r="AP16" i="38" l="1"/>
  <c r="V16" i="38"/>
  <c r="G16" i="38"/>
  <c r="Q16" i="38"/>
  <c r="AA16" i="38"/>
  <c r="AK16" i="38"/>
  <c r="AF20" i="38"/>
  <c r="G17" i="38" a="1"/>
  <c r="AK17" i="38" a="1"/>
  <c r="AA17" i="38" a="1"/>
  <c r="AP17" i="38" a="1"/>
  <c r="AF21" i="38" a="1"/>
  <c r="Q17" i="38" a="1"/>
  <c r="V17" i="38" a="1"/>
  <c r="AP17" i="38" l="1"/>
  <c r="AA17" i="38"/>
  <c r="AF21" i="38"/>
  <c r="AK17" i="38"/>
  <c r="Q17" i="38"/>
  <c r="G17" i="38"/>
  <c r="V17" i="38"/>
  <c r="Q18" i="38" a="1"/>
  <c r="AA18" i="38" a="1"/>
  <c r="AP18" i="38" a="1"/>
  <c r="V18" i="38" a="1"/>
  <c r="G18" i="38" a="1"/>
  <c r="AF22" i="38" a="1"/>
  <c r="AK18" i="38" a="1"/>
  <c r="V18" i="38" l="1"/>
  <c r="AP18" i="38"/>
  <c r="G18" i="38"/>
  <c r="Q18" i="38"/>
  <c r="AK18" i="38"/>
  <c r="AF22" i="38"/>
  <c r="AA18" i="38"/>
  <c r="AK19" i="38" a="1"/>
  <c r="AA19" i="38" a="1"/>
  <c r="V19" i="38" a="1"/>
  <c r="AF23" i="38" a="1"/>
  <c r="AP19" i="38" a="1"/>
  <c r="G19" i="38" a="1"/>
  <c r="Q19" i="38" a="1"/>
  <c r="AA19" i="38" l="1"/>
  <c r="AK19" i="38"/>
  <c r="Q19" i="38"/>
  <c r="AF23" i="38"/>
  <c r="G19" i="38"/>
  <c r="V19" i="38"/>
  <c r="AP19" i="38"/>
  <c r="AF24" i="38" a="1"/>
  <c r="AA20" i="38" a="1"/>
  <c r="Q20" i="38" a="1"/>
  <c r="G20" i="38" a="1"/>
  <c r="AK20" i="38" a="1"/>
  <c r="V20" i="38" a="1"/>
  <c r="AP20" i="38" a="1"/>
  <c r="AA20" i="38" l="1"/>
  <c r="AP20" i="38"/>
  <c r="AF24" i="38"/>
  <c r="V20" i="38"/>
  <c r="G20" i="38"/>
  <c r="Q20" i="38"/>
  <c r="AK20" i="38"/>
  <c r="G21" i="38" a="1"/>
  <c r="AP21" i="38" a="1"/>
  <c r="Q21" i="38" a="1"/>
  <c r="AK21" i="38" a="1"/>
  <c r="AA21" i="38" a="1"/>
  <c r="V21" i="38" a="1"/>
  <c r="AA21" i="38" l="1"/>
  <c r="AK21" i="38"/>
  <c r="Q21" i="38"/>
  <c r="V21" i="38"/>
  <c r="G21" i="38"/>
  <c r="AP21" i="38"/>
  <c r="G22" i="38" a="1"/>
  <c r="V22" i="38" a="1"/>
  <c r="AP22" i="38" a="1"/>
  <c r="AA22" i="38" a="1"/>
  <c r="AK22" i="38" a="1"/>
  <c r="Q22" i="38" a="1"/>
  <c r="AK22" i="38" l="1"/>
  <c r="AA22" i="38"/>
  <c r="AP22" i="38"/>
  <c r="G22" i="38"/>
  <c r="V22" i="38"/>
  <c r="Q22" i="38"/>
  <c r="AP23" i="38" a="1"/>
  <c r="AK23" i="38" a="1"/>
  <c r="AA23" i="38" a="1"/>
  <c r="G23" i="38" a="1"/>
  <c r="V23" i="38" a="1"/>
  <c r="Q23" i="38" a="1"/>
  <c r="AK23" i="38" l="1"/>
  <c r="AA23" i="38"/>
  <c r="Q23" i="38"/>
  <c r="V23" i="38"/>
  <c r="G23" i="38"/>
  <c r="AP23" i="38"/>
  <c r="Q24" i="38" a="1"/>
  <c r="G24" i="38" a="1"/>
  <c r="AA24" i="38" a="1"/>
  <c r="V24" i="38" a="1"/>
  <c r="AK24" i="38" a="1"/>
  <c r="AP24" i="38" a="1"/>
  <c r="AK24" i="38" l="1"/>
  <c r="G24" i="38"/>
  <c r="V24" i="38"/>
  <c r="AA24" i="38"/>
  <c r="AP24" i="38"/>
  <c r="Q24" i="38"/>
  <c r="F10" i="28" l="1"/>
  <c r="G10" i="28"/>
  <c r="E10" i="28"/>
  <c r="C10" i="28"/>
  <c r="D10" i="28"/>
  <c r="G9" i="28"/>
  <c r="C9" i="28"/>
  <c r="E9" i="28"/>
  <c r="F9" i="28"/>
  <c r="D9" i="28"/>
  <c r="G8" i="28"/>
  <c r="C8" i="28"/>
  <c r="D8" i="28"/>
  <c r="F8" i="28"/>
  <c r="E8" i="28"/>
  <c r="F7" i="28"/>
  <c r="C7" i="28"/>
  <c r="G7" i="28"/>
  <c r="D7" i="28"/>
  <c r="E7" i="28"/>
  <c r="F6" i="28"/>
  <c r="D6" i="28"/>
  <c r="C6" i="28"/>
  <c r="G6" i="28"/>
  <c r="E6" i="28"/>
  <c r="G5" i="28"/>
  <c r="C5" i="28"/>
  <c r="D5" i="28"/>
  <c r="E5" i="28"/>
  <c r="F5"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1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100-000002000000}">
      <text>
        <r>
          <rPr>
            <b/>
            <sz val="8"/>
            <color indexed="81"/>
            <rFont val="Tahoma"/>
            <family val="2"/>
          </rPr>
          <t>AWP II:</t>
        </r>
        <r>
          <rPr>
            <sz val="8"/>
            <color indexed="81"/>
            <rFont val="Tahoma"/>
            <family val="2"/>
          </rPr>
          <t xml:space="preserve">
Sum of:
Total Non-Mesothelioma
Mesothelioma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2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200-000002000000}">
      <text>
        <r>
          <rPr>
            <b/>
            <sz val="8"/>
            <color indexed="81"/>
            <rFont val="Tahoma"/>
            <family val="2"/>
          </rPr>
          <t>AWP II:</t>
        </r>
        <r>
          <rPr>
            <sz val="8"/>
            <color indexed="81"/>
            <rFont val="Tahoma"/>
            <family val="2"/>
          </rPr>
          <t xml:space="preserve">
Sum of:
Total Non-Mesothelioma
Mesothelioma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3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300-000002000000}">
      <text>
        <r>
          <rPr>
            <b/>
            <sz val="8"/>
            <color indexed="81"/>
            <rFont val="Tahoma"/>
            <family val="2"/>
          </rPr>
          <t>AWP II:</t>
        </r>
        <r>
          <rPr>
            <sz val="8"/>
            <color indexed="81"/>
            <rFont val="Tahoma"/>
            <family val="2"/>
          </rPr>
          <t xml:space="preserve">
Sum of:
Total Non-Mesothelioma
Mesothelioma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4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400-000002000000}">
      <text>
        <r>
          <rPr>
            <b/>
            <sz val="8"/>
            <color indexed="81"/>
            <rFont val="Tahoma"/>
            <family val="2"/>
          </rPr>
          <t>AWP II:</t>
        </r>
        <r>
          <rPr>
            <sz val="8"/>
            <color indexed="81"/>
            <rFont val="Tahoma"/>
            <family val="2"/>
          </rPr>
          <t xml:space="preserve">
Sum of:
Total Non-Mesothelioma
Mesothelioma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5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500-000002000000}">
      <text>
        <r>
          <rPr>
            <b/>
            <sz val="8"/>
            <color indexed="81"/>
            <rFont val="Tahoma"/>
            <family val="2"/>
          </rPr>
          <t>AWP II:</t>
        </r>
        <r>
          <rPr>
            <sz val="8"/>
            <color indexed="81"/>
            <rFont val="Tahoma"/>
            <family val="2"/>
          </rPr>
          <t xml:space="preserve">
Sum of:
Total Non-Mesothelioma
Mesothelioma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6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600-000002000000}">
      <text>
        <r>
          <rPr>
            <b/>
            <sz val="8"/>
            <color indexed="81"/>
            <rFont val="Tahoma"/>
            <family val="2"/>
          </rPr>
          <t>AWP II:</t>
        </r>
        <r>
          <rPr>
            <sz val="8"/>
            <color indexed="81"/>
            <rFont val="Tahoma"/>
            <family val="2"/>
          </rPr>
          <t xml:space="preserve">
Sum of:
Total Non-Mesothelioma
Mesothelioma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7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700-000002000000}">
      <text>
        <r>
          <rPr>
            <b/>
            <sz val="8"/>
            <color indexed="81"/>
            <rFont val="Tahoma"/>
            <family val="2"/>
          </rPr>
          <t>AWP II:</t>
        </r>
        <r>
          <rPr>
            <sz val="8"/>
            <color indexed="81"/>
            <rFont val="Tahoma"/>
            <family val="2"/>
          </rPr>
          <t xml:space="preserve">
Sum of:
Total Non-Mesothelioma
Mesothelioma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8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800-000002000000}">
      <text>
        <r>
          <rPr>
            <b/>
            <sz val="8"/>
            <color indexed="81"/>
            <rFont val="Tahoma"/>
            <family val="2"/>
          </rPr>
          <t>AWP II:</t>
        </r>
        <r>
          <rPr>
            <sz val="8"/>
            <color indexed="81"/>
            <rFont val="Tahoma"/>
            <family val="2"/>
          </rPr>
          <t xml:space="preserve">
Sum of:
Total Non-Mesothelioma
Mesothelioma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<sst xmlns="http://schemas.openxmlformats.org/spreadsheetml/2006/main" count="379" uniqueCount="93">
  <si>
    <t>1) Claims Notified</t>
  </si>
  <si>
    <t>Data As At:</t>
  </si>
  <si>
    <t>NUMBER OF CLAIMS NOTIFIED BY NOTIFICATION YEAR</t>
  </si>
  <si>
    <t>Notification Year</t>
  </si>
  <si>
    <t>Pleural Plaques</t>
  </si>
  <si>
    <t>Pleural Plaques (Scottish &amp; NI exposure only)</t>
  </si>
  <si>
    <t>Asbestosis</t>
  </si>
  <si>
    <t>Asbestos Related Lung Cancer</t>
  </si>
  <si>
    <t>Pleural Thickening</t>
  </si>
  <si>
    <t>Total Non-Mesothelioma</t>
  </si>
  <si>
    <t>Mesothelioma</t>
  </si>
  <si>
    <t>Total Identified Asbestos Related</t>
  </si>
  <si>
    <t>Total Unidentified Asbestos Related</t>
  </si>
  <si>
    <t>Total</t>
  </si>
  <si>
    <t>Notes</t>
  </si>
  <si>
    <t>Please provide the number of claims (nil and non-nil) notified to your company for each notification year, split by disease-type.</t>
  </si>
  <si>
    <t>Total Non-Mesothelioma = Pleural Plaques (Scottish &amp; NI) + Asbestosis + Asbestos Related Lung Cancer + Pleural Thickening</t>
  </si>
  <si>
    <t>Total Identified Asbestos Related = Total Non-Mesothelioma + Mesothelioma</t>
  </si>
  <si>
    <t>2) Nil Settled (NY)</t>
  </si>
  <si>
    <t>NUMBER OF CLAIMS SETTLED AT TRUE NIL COST (£0) BY NOTIFICATION YEAR</t>
  </si>
  <si>
    <r>
      <t xml:space="preserve">Please provide the number of claims notified to your company and settled at </t>
    </r>
    <r>
      <rPr>
        <b/>
        <i/>
        <sz val="10"/>
        <rFont val="Arial"/>
        <family val="2"/>
      </rPr>
      <t>precisely nil-cost</t>
    </r>
    <r>
      <rPr>
        <i/>
        <sz val="10"/>
        <rFont val="Arial"/>
        <family val="2"/>
      </rPr>
      <t xml:space="preserve"> for each notification year, split by disease-type.</t>
    </r>
  </si>
  <si>
    <t>3) Nil Settled (SY)</t>
  </si>
  <si>
    <t>NUMBER OF CLAIMS SETTLED AT TRUE NIL COST (£0) BY CLAIM SETTLEMENT YEAR</t>
  </si>
  <si>
    <t>Settlement Year</t>
  </si>
  <si>
    <t>4) Settled At Cost (NY)</t>
  </si>
  <si>
    <t>NUMBER OF CLAIMS SETTLED AT COST (NON-ZERO) BY NOTIFICATION YEAR</t>
  </si>
  <si>
    <t>5) Settled At Cost (SY)</t>
  </si>
  <si>
    <t>NUMBER OF CLAIMS SETTLED AT COST (NON-ZERO) BY CLAIM SETTLEMENT YEAR</t>
  </si>
  <si>
    <t>Please provide the number of claims notified to your company and settled at cost for each year of claim settlement, split by disease-type.</t>
  </si>
  <si>
    <t>6) Incurred (NY)</t>
  </si>
  <si>
    <t>GROSS INCURRED AMOUNT (£) BY CLAIM NOTIFICATION YEAR</t>
  </si>
  <si>
    <t>Please provide the total gross incurred amount (paid + outstandings) in respect of indemnity and costs (both own and third-party) on all notified claims (open or settled) for each notification year, split by disease-type.</t>
  </si>
  <si>
    <t>Gross means gross of any reinsurance amounts, but net of any recoveries from any other primary insurers</t>
  </si>
  <si>
    <t>7) Paid on Settled (NY)</t>
  </si>
  <si>
    <t>GROSS PAID AMOUNT (£) ON SETTLED CLAIMS BY NOTIFICATION YEAR</t>
  </si>
  <si>
    <t>Please provide the total gross paid amount in respect of indemnity and costs (both own and third-party) on all settled claim for each notification year, split by disease-type.</t>
  </si>
  <si>
    <t>8) Paid on Settled (SY)</t>
  </si>
  <si>
    <t>GROSS PAID AMOUNT (£) ON SETTLED CLAIMS BY SETTLEMENT YEAR</t>
  </si>
  <si>
    <t>Please provide the total gross paid amount in respect of indemnity and costs (both own and third-party) on all settled claim for each settlement year, split by disease-type.</t>
  </si>
  <si>
    <t>9) Average Age (NY)</t>
  </si>
  <si>
    <t>AVERAGE AGE OF CLAIMANT AT NOTIFICATION BY NOTIFICATION YEAR</t>
  </si>
  <si>
    <t>Average</t>
  </si>
  <si>
    <t>Please provide the average age of claimants at notification by notification year where date of birth of claimant is available</t>
  </si>
  <si>
    <t>Please give a rough indication of the % of claims for which this data is available</t>
  </si>
  <si>
    <t>Availability %</t>
  </si>
  <si>
    <t># Contribtors</t>
  </si>
  <si>
    <t>Reliable and Consistent</t>
  </si>
  <si>
    <t>Sum of availibity percentages</t>
  </si>
  <si>
    <t>Count of availbility %</t>
  </si>
  <si>
    <t>NUMBER OF CLAIMS NOTIFIED BY NOTIFICATION YEAR - includes nils and unidentified allocation</t>
  </si>
  <si>
    <t>STATUS BY NOTIFICATION YEAR CHECK</t>
  </si>
  <si>
    <t>INCURRED</t>
  </si>
  <si>
    <t>5yr simple</t>
  </si>
  <si>
    <t>AVERAGE INCURRED CLAIM COST BY NOTIFICATION YEAR - includes nils</t>
  </si>
  <si>
    <t>AVERAGE INCURRED CLAIM COST BY NOTIFICATION YEAR - excludes settled nils</t>
  </si>
  <si>
    <t>NIL SETTLED CLAIMS PERCENTAGE BY NOTIFICATION YEAR</t>
  </si>
  <si>
    <t>PERCENTAGE OF CLAIMS OPEN BY NOTIFICATION YEAR</t>
  </si>
  <si>
    <t>SETTLED CLAIMS AT COST PERCENTAGE BY NOTIFICATION YEAR</t>
  </si>
  <si>
    <t>PThickening &amp; Asbestosis</t>
  </si>
  <si>
    <t>AVERAGE SETTLED CLAIM COST BY NOTIFICATION YEAR - includes nils</t>
  </si>
  <si>
    <t>AVERAGE SETTLED CLAIM COST BY NOTIFICATION YEAR - excludes settled nils</t>
  </si>
  <si>
    <t>AVERAGE SETTLED CLAIM COST BY SETTLEMENT YEAR - includes nils</t>
  </si>
  <si>
    <t>AVERAGE SETTLED CLAIM COST BY SETTLEMENT YEAR - excludes nils</t>
  </si>
  <si>
    <t>NIL CLAIMS PERCENTAGE BY SETTLEMENT YEAR</t>
  </si>
  <si>
    <t>5yr weighted</t>
  </si>
  <si>
    <t>Percentage of Identified That is</t>
  </si>
  <si>
    <t>Adjusted Total - Survey Only</t>
  </si>
  <si>
    <t>Number of participants</t>
  </si>
  <si>
    <t>Percentage of total that is unidentified</t>
  </si>
  <si>
    <t># Reliable and Consistent = Y</t>
  </si>
  <si>
    <t>2023 (grossed up)</t>
  </si>
  <si>
    <t>Total Non-Mesothelioma = Pleural Plaques + Asbestosis + Asbestos Related Lung Cancer + Pleural Thickening</t>
  </si>
  <si>
    <t>Covering notes from the UK Asbestos Working Party</t>
  </si>
  <si>
    <t>The data differs in places compared with previous data collected, in part due to changes in the participants who were willing and able to contribute data.</t>
  </si>
  <si>
    <t>The data included is the raw aggregated data.  No adjustments have been made to gross up for entities unable to provide data for certain years.</t>
  </si>
  <si>
    <t>The relevant summaries on ACPC, nils percentages and open percentages are internally consistent.</t>
  </si>
  <si>
    <t>The number of claims in the context of this exercise represents the number of notifications to individual insurers.</t>
  </si>
  <si>
    <t>A claimant may bring a claim against several insurers. The number of claims reported here will be greater than the number of underlying claimants.</t>
  </si>
  <si>
    <t>Disclaimer: This spreadsheet has been prepared by and/or on behalf of the AWP of the Institute and Facility of Actuaries ("IFoA").  
The IFoA does not accept any responsibility and/or liability whatsoever for the content or use of this spreadsheet.  
Whilst care has been taken during the development of the spreadsheet, the IFoA does not 
(i) warrant its accuracy; or 
(ii) guarantee any outcome or result from the application of this spreadsheet or of any of the IFoA’s work (whether contained in or arising from the application of this spreadsheet or otherwise).  
You assume sole responsibility for your use of this spreadsheet, and for any and all conclusions drawn from its use.  
The IFoA hereby excludes all warranties, representations, conditions and all other terms of any kind whatsoever implied by statute or common law in relation to this spreadsheet, to the fullest extent permitted by applicable law.  
If you are in any doubt as to using anything produced by the IFoA, please seek independent advice.</t>
  </si>
  <si>
    <t>Copyright notice: You may reproduce the contents of this spreadsheet provided if it is:</t>
  </si>
  <si>
    <t>1. reproduced accurately and is unaltered;</t>
  </si>
  <si>
    <t>2. not used in a misleading context; and</t>
  </si>
  <si>
    <t xml:space="preserve">3. correctly referenced and includes both the IFoA’s disclaimer notice set out above and the IFoA’s copyright notice, as follows: </t>
  </si>
  <si>
    <t>© Institute and Faculty of Actuaries' UK Asbestos Working Party</t>
  </si>
  <si>
    <t>The Institute and Facility of Actuaries' UK Asbestos Working Party ("AWP") have continued their market wide data collection for 2023, and would like to thank those who contributed to the exercise.</t>
  </si>
  <si>
    <t>Data has been collected as at year-end 2023 to produce the attached aggregated summaries.</t>
  </si>
  <si>
    <t>The data collected covers 9 participating entities, believed to represent a majority of the insurance market.</t>
  </si>
  <si>
    <t>Not all 9 participants were able to provide data for all sections of the exercise or the same years.  The number of contributors has been indicated on the relevant worksheet tabs.</t>
  </si>
  <si>
    <t>UK Asbestos Working Party Disclaimer: Data as at 31/12/2023</t>
  </si>
  <si>
    <t>This year the aggregated number of Pleural Plaques claims differs compared to previous years. This reflects a corrrection in the data collection where some participants reported Pleural Plaque claims in the 'Pleural Plaques' column only and others reported in the 'Pleural Plaques (Scottish &amp; NI exposures only)'.</t>
  </si>
  <si>
    <t>2023 grossed up</t>
  </si>
  <si>
    <r>
      <t xml:space="preserve">Please provide the number of claims notified to your company and settled at </t>
    </r>
    <r>
      <rPr>
        <b/>
        <i/>
        <sz val="10"/>
        <rFont val="Arial"/>
        <family val="2"/>
      </rPr>
      <t>precisely nil-cost</t>
    </r>
    <r>
      <rPr>
        <i/>
        <sz val="10"/>
        <rFont val="Arial"/>
        <family val="2"/>
      </rPr>
      <t xml:space="preserve"> for each settlement year, split by disease-type.</t>
    </r>
  </si>
  <si>
    <t>Please provide the number of claims notified to your company and settled at cost for each notification year, split by disease-type.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</si>
</sst>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_-* #,##0_-;\-* #,##0_-;_-* &quot;-&quot;??_-;_-@_-"/>
    <numFmt numFmtId="165" formatCode="_-* #,##0.0_-;\-* #,##0.0_-;_-* &quot;-&quot;??_-;_-@_-"/>
    <numFmt numFmtId="166" formatCode="0.0%"/>
    <numFmt numFmtId="167" formatCode="_(* #,##0.00_);_(* \(#,##0.00\);_(* &quot;-&quot;??_);_(@_)"/>
    <numFmt numFmtId="168" formatCode="_(* #,##0_);_(* \(#,##0\);_(* &quot;-&quot;??_);_(@_)"/>
    <numFmt numFmtId="169" formatCode="#,##0;\-#,##0;\-"/>
    <numFmt numFmtId="170" formatCode="&quot;£&quot;#,##0.0&quot;m&quot;"/>
    <numFmt numFmtId="171" formatCode="#,##0.0"/>
  </numFmts>
  <fonts count="17" x14ac:knownFonts="1">
    <font>
      <sz val="10"/>
      <name val="Arial"/>
    </font>
    <font>
      <sz val="11"/>
      <color theme="1"/>
      <name val="Calibri"/>
      <family val="2"/>
      <scheme val="minor"/>
    </font>
    <font>
      <sz val="10"/>
      <name val="Arial"/>
      <family val="2"/>
    </font>
    <font>
      <b/>
      <sz val="10"/>
      <name val="Arial"/>
      <family val="2"/>
    </font>
    <font>
      <sz val="8"/>
      <name val="Arial"/>
      <family val="2"/>
    </font>
    <font>
      <i/>
      <sz val="10"/>
      <name val="Arial"/>
      <family val="2"/>
    </font>
    <font>
      <u/>
      <sz val="10"/>
      <name val="Arial"/>
      <family val="2"/>
    </font>
    <font>
      <b/>
      <i/>
      <sz val="10"/>
      <name val="Arial"/>
      <family val="2"/>
    </font>
    <font>
      <sz val="8"/>
      <color indexed="81"/>
      <name val="Tahoma"/>
      <family val="2"/>
    </font>
    <font>
      <b/>
      <sz val="8"/>
      <color indexed="81"/>
      <name val="Tahoma"/>
      <family val="2"/>
    </font>
    <font>
      <b/>
      <sz val="12"/>
      <name val="Arial"/>
      <family val="2"/>
    </font>
    <font>
      <sz val="10"/>
      <name val="Arial"/>
      <family val="2"/>
    </font>
    <font>
      <sz val="10"/>
      <color theme="1"/>
      <name val="Arial"/>
      <family val="2"/>
    </font>
    <font>
      <sz val="10"/>
      <color rgb="FFFF0000"/>
      <name val="Arial"/>
      <family val="2"/>
    </font>
    <font>
      <b/>
      <sz val="10"/>
      <color rgb="FFFF0000"/>
      <name val="Arial"/>
      <family val="2"/>
    </font>
    <font>
      <b/>
      <u/>
      <sz val="10"/>
      <name val="Arial"/>
      <family val="2"/>
    </font>
    <font>
      <i/>
      <u/>
      <sz val="10"/>
      <name val="Arial"/>
      <family val="2"/>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8">
    <xf numFmtId="0" fontId="0" fillId="0" borderId="0"/>
    <xf numFmtId="43" fontId="2" fillId="0" borderId="0" applyFont="0" applyFill="0" applyBorder="0" applyAlignment="0" applyProtection="0"/>
    <xf numFmtId="9" fontId="11" fillId="0" borderId="0" applyFont="0" applyFill="0" applyBorder="0" applyAlignment="0" applyProtection="0"/>
    <xf numFmtId="0" fontId="2" fillId="0" borderId="0"/>
    <xf numFmtId="167" fontId="2" fillId="0" borderId="0" applyFont="0" applyFill="0" applyBorder="0" applyAlignment="0" applyProtection="0"/>
    <xf numFmtId="9" fontId="2" fillId="0" borderId="0" applyFont="0" applyFill="0" applyBorder="0" applyAlignment="0" applyProtection="0"/>
    <xf numFmtId="0" fontId="1" fillId="0" borderId="0"/>
    <xf numFmtId="0" fontId="2" fillId="0" borderId="0"/>
  </cellStyleXfs>
  <cellXfs count="196">
    <xf numFmtId="0" fontId="0" fillId="0" borderId="0" xfId="0"/>
    <xf numFmtId="0" fontId="2" fillId="2" borderId="0" xfId="0" applyFont="1" applyFill="1"/>
    <xf numFmtId="0" fontId="15" fillId="2" borderId="0" xfId="7" applyFont="1" applyFill="1" applyAlignment="1">
      <alignment vertical="center"/>
    </xf>
    <xf numFmtId="0" fontId="2" fillId="2" borderId="0" xfId="3" applyFill="1" applyAlignment="1">
      <alignment vertical="center"/>
    </xf>
    <xf numFmtId="0" fontId="2" fillId="2" borderId="0" xfId="7" applyFill="1" applyAlignment="1">
      <alignment vertical="center"/>
    </xf>
    <xf numFmtId="0" fontId="2" fillId="2" borderId="0" xfId="7" applyFill="1" applyAlignment="1">
      <alignment horizontal="left" vertical="center" wrapText="1"/>
    </xf>
    <xf numFmtId="0" fontId="3" fillId="2" borderId="0" xfId="7" applyFont="1" applyFill="1" applyAlignment="1">
      <alignment vertical="center"/>
    </xf>
    <xf numFmtId="0" fontId="2" fillId="2" borderId="0" xfId="7" applyFill="1" applyAlignment="1">
      <alignment vertical="center" wrapText="1"/>
    </xf>
    <xf numFmtId="0" fontId="0" fillId="2" borderId="0" xfId="0" applyFill="1"/>
    <xf numFmtId="0" fontId="0" fillId="2" borderId="1" xfId="0" applyFill="1" applyBorder="1"/>
    <xf numFmtId="0" fontId="2" fillId="2" borderId="4" xfId="0" applyFont="1" applyFill="1" applyBorder="1" applyAlignment="1">
      <alignment horizontal="center" vertical="center" wrapText="1"/>
    </xf>
    <xf numFmtId="0" fontId="2" fillId="2" borderId="1" xfId="6" applyFont="1" applyFill="1" applyBorder="1" applyAlignment="1">
      <alignment horizontal="center" vertical="center" wrapText="1"/>
    </xf>
    <xf numFmtId="0" fontId="0" fillId="2" borderId="13" xfId="0" applyFill="1" applyBorder="1"/>
    <xf numFmtId="0" fontId="0" fillId="2" borderId="15" xfId="0" applyFill="1" applyBorder="1"/>
    <xf numFmtId="0" fontId="0" fillId="2" borderId="12" xfId="0" applyFill="1" applyBorder="1"/>
    <xf numFmtId="0" fontId="0" fillId="2" borderId="5" xfId="0" applyFill="1" applyBorder="1"/>
    <xf numFmtId="0" fontId="0" fillId="2" borderId="11" xfId="0" applyFill="1" applyBorder="1"/>
    <xf numFmtId="0" fontId="0" fillId="2" borderId="6" xfId="0" applyFill="1" applyBorder="1"/>
    <xf numFmtId="0" fontId="0" fillId="2" borderId="8" xfId="0" applyFill="1" applyBorder="1"/>
    <xf numFmtId="0" fontId="0" fillId="2" borderId="9" xfId="0" applyFill="1" applyBorder="1"/>
    <xf numFmtId="0" fontId="2" fillId="2" borderId="0" xfId="3" applyFill="1"/>
    <xf numFmtId="0" fontId="3" fillId="2" borderId="0" xfId="3" applyFont="1" applyFill="1"/>
    <xf numFmtId="0" fontId="3" fillId="2" borderId="4" xfId="3" applyFont="1" applyFill="1" applyBorder="1" applyAlignment="1">
      <alignment horizontal="center" vertical="center" wrapText="1"/>
    </xf>
    <xf numFmtId="0" fontId="3" fillId="2" borderId="2" xfId="3" applyFont="1" applyFill="1" applyBorder="1" applyAlignment="1">
      <alignment horizontal="center" vertical="center" wrapText="1"/>
    </xf>
    <xf numFmtId="0" fontId="3" fillId="2" borderId="3" xfId="3" applyFont="1" applyFill="1" applyBorder="1" applyAlignment="1">
      <alignment horizontal="center" vertical="center" wrapText="1"/>
    </xf>
    <xf numFmtId="0" fontId="2" fillId="2" borderId="0" xfId="3" applyFill="1" applyAlignment="1">
      <alignment vertical="center" wrapText="1"/>
    </xf>
    <xf numFmtId="0" fontId="14" fillId="2" borderId="4" xfId="3" applyFont="1" applyFill="1" applyBorder="1" applyAlignment="1">
      <alignment horizontal="center" vertical="center" wrapText="1"/>
    </xf>
    <xf numFmtId="0" fontId="14" fillId="2" borderId="2" xfId="3" applyFont="1" applyFill="1" applyBorder="1" applyAlignment="1">
      <alignment horizontal="center" vertical="center" wrapText="1"/>
    </xf>
    <xf numFmtId="0" fontId="14" fillId="2" borderId="3" xfId="3" applyFont="1" applyFill="1" applyBorder="1" applyAlignment="1">
      <alignment horizontal="center" vertical="center" wrapText="1"/>
    </xf>
    <xf numFmtId="0" fontId="3" fillId="2" borderId="4" xfId="3" applyFont="1" applyFill="1" applyBorder="1" applyAlignment="1">
      <alignment horizontal="center"/>
    </xf>
    <xf numFmtId="0" fontId="3" fillId="2" borderId="2" xfId="3" applyFont="1" applyFill="1" applyBorder="1" applyAlignment="1">
      <alignment horizontal="center"/>
    </xf>
    <xf numFmtId="0" fontId="3" fillId="2" borderId="3" xfId="3" applyFont="1" applyFill="1" applyBorder="1" applyAlignment="1">
      <alignment horizontal="center"/>
    </xf>
    <xf numFmtId="0" fontId="2" fillId="2" borderId="1" xfId="3" applyFill="1" applyBorder="1" applyAlignment="1">
      <alignment horizontal="center" vertical="center" wrapText="1"/>
    </xf>
    <xf numFmtId="0" fontId="2" fillId="2" borderId="2" xfId="3" applyFill="1" applyBorder="1" applyAlignment="1">
      <alignment horizontal="center" vertical="center" wrapText="1"/>
    </xf>
    <xf numFmtId="0" fontId="2" fillId="2" borderId="3" xfId="3" applyFill="1" applyBorder="1" applyAlignment="1">
      <alignment horizontal="center" vertical="center" wrapText="1"/>
    </xf>
    <xf numFmtId="0" fontId="13" fillId="2" borderId="1" xfId="3" applyFont="1" applyFill="1" applyBorder="1" applyAlignment="1">
      <alignment horizontal="center" vertical="center" wrapText="1"/>
    </xf>
    <xf numFmtId="0" fontId="13" fillId="2" borderId="2"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2" fillId="2" borderId="10" xfId="3" applyFill="1" applyBorder="1" applyAlignment="1">
      <alignment horizontal="left"/>
    </xf>
    <xf numFmtId="164" fontId="2" fillId="2" borderId="10" xfId="4" applyNumberFormat="1" applyFont="1" applyFill="1" applyBorder="1"/>
    <xf numFmtId="164" fontId="2" fillId="2" borderId="0" xfId="4" applyNumberFormat="1" applyFont="1" applyFill="1" applyBorder="1"/>
    <xf numFmtId="164" fontId="2" fillId="2" borderId="11" xfId="4" applyNumberFormat="1" applyFont="1" applyFill="1" applyBorder="1"/>
    <xf numFmtId="168" fontId="2" fillId="2" borderId="0" xfId="4" applyNumberFormat="1" applyFont="1" applyFill="1"/>
    <xf numFmtId="9" fontId="2" fillId="2" borderId="0" xfId="5" applyFont="1" applyFill="1"/>
    <xf numFmtId="165" fontId="2" fillId="2" borderId="10" xfId="4" applyNumberFormat="1" applyFont="1" applyFill="1" applyBorder="1"/>
    <xf numFmtId="165" fontId="2" fillId="2" borderId="0" xfId="4" applyNumberFormat="1" applyFont="1" applyFill="1" applyBorder="1"/>
    <xf numFmtId="165" fontId="2" fillId="2" borderId="11" xfId="4" applyNumberFormat="1" applyFont="1" applyFill="1" applyBorder="1"/>
    <xf numFmtId="0" fontId="13" fillId="2" borderId="10" xfId="3" applyFont="1" applyFill="1" applyBorder="1" applyAlignment="1">
      <alignment horizontal="left"/>
    </xf>
    <xf numFmtId="169" fontId="13" fillId="2" borderId="10" xfId="5" applyNumberFormat="1" applyFont="1" applyFill="1" applyBorder="1"/>
    <xf numFmtId="169" fontId="13" fillId="2" borderId="0" xfId="5" applyNumberFormat="1" applyFont="1" applyFill="1" applyBorder="1"/>
    <xf numFmtId="169" fontId="13" fillId="2" borderId="11" xfId="5" applyNumberFormat="1" applyFont="1" applyFill="1" applyBorder="1"/>
    <xf numFmtId="170" fontId="2" fillId="2" borderId="10" xfId="5" applyNumberFormat="1" applyFill="1" applyBorder="1"/>
    <xf numFmtId="170" fontId="2" fillId="2" borderId="0" xfId="5" applyNumberFormat="1" applyFill="1"/>
    <xf numFmtId="170" fontId="2" fillId="2" borderId="11" xfId="5" applyNumberFormat="1" applyFill="1" applyBorder="1"/>
    <xf numFmtId="164" fontId="2" fillId="2" borderId="7" xfId="4" applyNumberFormat="1" applyFont="1" applyFill="1" applyBorder="1"/>
    <xf numFmtId="164" fontId="2" fillId="2" borderId="8" xfId="4" applyNumberFormat="1" applyFont="1" applyFill="1" applyBorder="1"/>
    <xf numFmtId="164" fontId="2" fillId="2" borderId="9" xfId="4" applyNumberFormat="1" applyFont="1" applyFill="1" applyBorder="1"/>
    <xf numFmtId="0" fontId="2" fillId="2" borderId="7" xfId="3" applyFill="1" applyBorder="1" applyAlignment="1">
      <alignment horizontal="left"/>
    </xf>
    <xf numFmtId="165" fontId="2" fillId="2" borderId="7" xfId="4" applyNumberFormat="1" applyFont="1" applyFill="1" applyBorder="1"/>
    <xf numFmtId="165" fontId="2" fillId="2" borderId="8" xfId="4" applyNumberFormat="1" applyFont="1" applyFill="1" applyBorder="1"/>
    <xf numFmtId="165" fontId="2" fillId="2" borderId="9" xfId="4" applyNumberFormat="1" applyFont="1" applyFill="1" applyBorder="1"/>
    <xf numFmtId="43" fontId="2" fillId="2" borderId="0" xfId="3" applyNumberFormat="1" applyFill="1"/>
    <xf numFmtId="0" fontId="13" fillId="2" borderId="7" xfId="3" applyFont="1" applyFill="1" applyBorder="1" applyAlignment="1">
      <alignment horizontal="left"/>
    </xf>
    <xf numFmtId="169" fontId="13" fillId="2" borderId="7" xfId="5" applyNumberFormat="1" applyFont="1" applyFill="1" applyBorder="1"/>
    <xf numFmtId="169" fontId="13" fillId="2" borderId="8" xfId="5" applyNumberFormat="1" applyFont="1" applyFill="1" applyBorder="1"/>
    <xf numFmtId="169" fontId="13" fillId="2" borderId="9" xfId="5" applyNumberFormat="1" applyFont="1" applyFill="1" applyBorder="1"/>
    <xf numFmtId="170" fontId="2" fillId="2" borderId="7" xfId="5" applyNumberFormat="1" applyFill="1" applyBorder="1"/>
    <xf numFmtId="170" fontId="2" fillId="2" borderId="8" xfId="5" applyNumberFormat="1" applyFill="1" applyBorder="1"/>
    <xf numFmtId="170" fontId="2" fillId="2" borderId="9" xfId="5" applyNumberFormat="1" applyFill="1" applyBorder="1"/>
    <xf numFmtId="0" fontId="2" fillId="2" borderId="0" xfId="3" applyFill="1" applyAlignment="1">
      <alignment horizontal="left"/>
    </xf>
    <xf numFmtId="166" fontId="2" fillId="2" borderId="0" xfId="5" applyNumberFormat="1" applyFont="1" applyFill="1" applyBorder="1"/>
    <xf numFmtId="0" fontId="2" fillId="2" borderId="0" xfId="3" applyFill="1" applyAlignment="1">
      <alignment horizontal="right"/>
    </xf>
    <xf numFmtId="165" fontId="2" fillId="2" borderId="0" xfId="4" applyNumberFormat="1" applyFont="1" applyFill="1"/>
    <xf numFmtId="0" fontId="2" fillId="2" borderId="0" xfId="3" applyFill="1" applyAlignment="1">
      <alignment horizontal="center" vertical="center" wrapText="1"/>
    </xf>
    <xf numFmtId="9" fontId="2" fillId="2" borderId="10" xfId="5" applyFont="1" applyFill="1" applyBorder="1"/>
    <xf numFmtId="9" fontId="2" fillId="2" borderId="0" xfId="5" applyFont="1" applyFill="1" applyBorder="1"/>
    <xf numFmtId="9" fontId="2" fillId="2" borderId="11" xfId="5" applyFont="1" applyFill="1" applyBorder="1"/>
    <xf numFmtId="166" fontId="2" fillId="2" borderId="0" xfId="5" applyNumberFormat="1" applyFont="1" applyFill="1"/>
    <xf numFmtId="10" fontId="2" fillId="2" borderId="0" xfId="3" applyNumberFormat="1" applyFill="1"/>
    <xf numFmtId="9" fontId="2" fillId="2" borderId="7" xfId="5" applyFont="1" applyFill="1" applyBorder="1"/>
    <xf numFmtId="9" fontId="2" fillId="2" borderId="8" xfId="5" applyFont="1" applyFill="1" applyBorder="1"/>
    <xf numFmtId="9" fontId="2" fillId="2" borderId="9" xfId="5" applyFont="1" applyFill="1" applyBorder="1"/>
    <xf numFmtId="9" fontId="2" fillId="2" borderId="0" xfId="3" applyNumberFormat="1" applyFill="1"/>
    <xf numFmtId="168" fontId="2" fillId="2" borderId="0" xfId="4" applyNumberFormat="1" applyFont="1" applyFill="1" applyBorder="1" applyAlignment="1">
      <alignment horizontal="left"/>
    </xf>
    <xf numFmtId="168" fontId="2" fillId="2" borderId="0" xfId="3" applyNumberFormat="1" applyFill="1"/>
    <xf numFmtId="168" fontId="2" fillId="2" borderId="0" xfId="5" applyNumberFormat="1" applyFont="1" applyFill="1"/>
    <xf numFmtId="167" fontId="2" fillId="2" borderId="0" xfId="4" applyFont="1" applyFill="1"/>
    <xf numFmtId="0" fontId="2" fillId="2" borderId="13" xfId="3" applyFill="1" applyBorder="1" applyAlignment="1">
      <alignment horizontal="left"/>
    </xf>
    <xf numFmtId="0" fontId="2" fillId="2" borderId="5" xfId="3" applyFill="1" applyBorder="1" applyAlignment="1">
      <alignment horizontal="left"/>
    </xf>
    <xf numFmtId="167" fontId="2" fillId="2" borderId="0" xfId="3" applyNumberFormat="1" applyFill="1"/>
    <xf numFmtId="0" fontId="2" fillId="2" borderId="6" xfId="3" applyFill="1" applyBorder="1" applyAlignment="1">
      <alignment horizontal="left"/>
    </xf>
    <xf numFmtId="0" fontId="10" fillId="2" borderId="0" xfId="0" applyFont="1" applyFill="1"/>
    <xf numFmtId="14" fontId="0" fillId="2" borderId="1" xfId="0" applyNumberFormat="1" applyFill="1" applyBorder="1" applyProtection="1">
      <protection locked="0"/>
    </xf>
    <xf numFmtId="0" fontId="3" fillId="2" borderId="4"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0" xfId="0" applyFont="1" applyFill="1" applyAlignment="1">
      <alignment horizontal="center"/>
    </xf>
    <xf numFmtId="0" fontId="12" fillId="2" borderId="0" xfId="6" applyFont="1" applyFill="1"/>
    <xf numFmtId="0" fontId="2"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0" fontId="0" fillId="2" borderId="3" xfId="0"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2" borderId="5" xfId="0" applyFill="1" applyBorder="1" applyAlignment="1">
      <alignment horizontal="left"/>
    </xf>
    <xf numFmtId="164" fontId="2" fillId="2" borderId="5" xfId="1" applyNumberFormat="1" applyFont="1" applyFill="1" applyBorder="1" applyProtection="1">
      <protection locked="0"/>
    </xf>
    <xf numFmtId="164" fontId="2" fillId="2" borderId="0" xfId="1" applyNumberFormat="1" applyFont="1" applyFill="1" applyBorder="1" applyProtection="1">
      <protection locked="0"/>
    </xf>
    <xf numFmtId="164" fontId="2" fillId="2" borderId="10" xfId="1" applyNumberFormat="1" applyFont="1" applyFill="1" applyBorder="1" applyProtection="1">
      <protection locked="0"/>
    </xf>
    <xf numFmtId="164" fontId="2" fillId="2" borderId="11" xfId="1" applyNumberFormat="1" applyFont="1" applyFill="1" applyBorder="1" applyProtection="1">
      <protection locked="0"/>
    </xf>
    <xf numFmtId="164" fontId="3" fillId="2" borderId="11" xfId="1" applyNumberFormat="1" applyFont="1" applyFill="1" applyBorder="1" applyProtection="1">
      <protection locked="0"/>
    </xf>
    <xf numFmtId="3" fontId="3" fillId="2" borderId="0" xfId="0" applyNumberFormat="1" applyFont="1" applyFill="1" applyAlignment="1" applyProtection="1">
      <alignment horizontal="center"/>
      <protection locked="0"/>
    </xf>
    <xf numFmtId="0" fontId="0" fillId="2" borderId="14" xfId="0" applyFill="1" applyBorder="1"/>
    <xf numFmtId="0" fontId="2" fillId="2" borderId="0" xfId="0" applyFont="1" applyFill="1" applyAlignment="1">
      <alignment wrapText="1"/>
    </xf>
    <xf numFmtId="9" fontId="2" fillId="2" borderId="10" xfId="5" applyFont="1" applyFill="1" applyBorder="1" applyAlignment="1">
      <alignment horizontal="center" wrapText="1"/>
    </xf>
    <xf numFmtId="9" fontId="2" fillId="2" borderId="0" xfId="5" applyFont="1" applyFill="1" applyBorder="1" applyAlignment="1">
      <alignment horizontal="center" wrapText="1"/>
    </xf>
    <xf numFmtId="9" fontId="2" fillId="2" borderId="11" xfId="5" applyFont="1" applyFill="1" applyBorder="1" applyAlignment="1">
      <alignment horizontal="center" wrapText="1"/>
    </xf>
    <xf numFmtId="3" fontId="2" fillId="2" borderId="10" xfId="0" applyNumberFormat="1" applyFont="1" applyFill="1" applyBorder="1" applyAlignment="1">
      <alignment wrapText="1"/>
    </xf>
    <xf numFmtId="3" fontId="2" fillId="2" borderId="0" xfId="0" applyNumberFormat="1" applyFont="1" applyFill="1" applyAlignment="1">
      <alignment wrapText="1"/>
    </xf>
    <xf numFmtId="3" fontId="2" fillId="2" borderId="11" xfId="0" applyNumberFormat="1" applyFont="1" applyFill="1" applyBorder="1" applyAlignment="1">
      <alignment wrapText="1"/>
    </xf>
    <xf numFmtId="3" fontId="0" fillId="2" borderId="14" xfId="0" applyNumberFormat="1" applyFill="1" applyBorder="1"/>
    <xf numFmtId="0" fontId="0" fillId="2" borderId="10" xfId="0" applyFill="1" applyBorder="1"/>
    <xf numFmtId="9" fontId="2" fillId="2" borderId="10" xfId="5" applyFont="1" applyFill="1" applyBorder="1" applyAlignment="1">
      <alignment horizontal="center"/>
    </xf>
    <xf numFmtId="9" fontId="2" fillId="2" borderId="0" xfId="5" applyFont="1" applyFill="1" applyBorder="1" applyAlignment="1">
      <alignment horizontal="center"/>
    </xf>
    <xf numFmtId="9" fontId="2" fillId="2" borderId="11" xfId="5" applyFont="1" applyFill="1" applyBorder="1" applyAlignment="1">
      <alignment horizontal="center"/>
    </xf>
    <xf numFmtId="3" fontId="2" fillId="2" borderId="10" xfId="0" applyNumberFormat="1" applyFont="1" applyFill="1" applyBorder="1"/>
    <xf numFmtId="3" fontId="2" fillId="2" borderId="0" xfId="0" applyNumberFormat="1" applyFont="1" applyFill="1"/>
    <xf numFmtId="3" fontId="2" fillId="2" borderId="11" xfId="0" applyNumberFormat="1" applyFont="1" applyFill="1" applyBorder="1"/>
    <xf numFmtId="166" fontId="2" fillId="2" borderId="10" xfId="5" applyNumberFormat="1" applyFont="1" applyFill="1" applyBorder="1" applyAlignment="1">
      <alignment horizontal="center"/>
    </xf>
    <xf numFmtId="0" fontId="0" fillId="2" borderId="6" xfId="0" applyFill="1" applyBorder="1" applyAlignment="1">
      <alignment horizontal="left"/>
    </xf>
    <xf numFmtId="164" fontId="2" fillId="2" borderId="8" xfId="1" applyNumberFormat="1" applyFont="1" applyFill="1" applyBorder="1" applyProtection="1">
      <protection locked="0"/>
    </xf>
    <xf numFmtId="0" fontId="0" fillId="2" borderId="7" xfId="0" applyFill="1" applyBorder="1"/>
    <xf numFmtId="166" fontId="2" fillId="2" borderId="7" xfId="5" applyNumberFormat="1" applyFont="1" applyFill="1" applyBorder="1" applyAlignment="1">
      <alignment horizontal="center"/>
    </xf>
    <xf numFmtId="9" fontId="2" fillId="2" borderId="7" xfId="5" applyFont="1" applyFill="1" applyBorder="1" applyAlignment="1">
      <alignment horizontal="center"/>
    </xf>
    <xf numFmtId="9" fontId="2" fillId="2" borderId="8" xfId="5" applyFont="1" applyFill="1" applyBorder="1" applyAlignment="1">
      <alignment horizontal="center"/>
    </xf>
    <xf numFmtId="9" fontId="2" fillId="2" borderId="9" xfId="5" applyFont="1" applyFill="1" applyBorder="1" applyAlignment="1">
      <alignment horizontal="center"/>
    </xf>
    <xf numFmtId="3" fontId="2" fillId="2" borderId="7" xfId="0" applyNumberFormat="1" applyFont="1" applyFill="1" applyBorder="1"/>
    <xf numFmtId="3" fontId="2" fillId="2" borderId="8" xfId="0" applyNumberFormat="1" applyFont="1" applyFill="1" applyBorder="1"/>
    <xf numFmtId="3" fontId="2" fillId="2" borderId="9" xfId="0" applyNumberFormat="1" applyFont="1" applyFill="1" applyBorder="1"/>
    <xf numFmtId="3" fontId="0" fillId="2" borderId="9" xfId="0" applyNumberFormat="1" applyFill="1" applyBorder="1"/>
    <xf numFmtId="164" fontId="3" fillId="2" borderId="1" xfId="1" applyNumberFormat="1" applyFont="1" applyFill="1" applyBorder="1"/>
    <xf numFmtId="164" fontId="3" fillId="2" borderId="4" xfId="1" applyNumberFormat="1" applyFont="1" applyFill="1" applyBorder="1"/>
    <xf numFmtId="164" fontId="3" fillId="2" borderId="2" xfId="1" applyNumberFormat="1" applyFont="1" applyFill="1" applyBorder="1"/>
    <xf numFmtId="164" fontId="3" fillId="2" borderId="3" xfId="1" applyNumberFormat="1" applyFont="1" applyFill="1" applyBorder="1"/>
    <xf numFmtId="3" fontId="3" fillId="2" borderId="0" xfId="0" applyNumberFormat="1" applyFont="1" applyFill="1"/>
    <xf numFmtId="0" fontId="5" fillId="2" borderId="4" xfId="0" applyFont="1" applyFill="1" applyBorder="1"/>
    <xf numFmtId="164" fontId="5" fillId="2" borderId="1" xfId="1" applyNumberFormat="1" applyFont="1" applyFill="1" applyBorder="1"/>
    <xf numFmtId="166" fontId="2" fillId="2" borderId="4" xfId="5" applyNumberFormat="1" applyFont="1" applyFill="1" applyBorder="1" applyAlignment="1">
      <alignment horizontal="center"/>
    </xf>
    <xf numFmtId="9" fontId="2" fillId="2" borderId="4" xfId="5" applyFont="1" applyFill="1" applyBorder="1" applyAlignment="1">
      <alignment horizontal="center"/>
    </xf>
    <xf numFmtId="9" fontId="2" fillId="2" borderId="2" xfId="5" applyFont="1" applyFill="1" applyBorder="1" applyAlignment="1">
      <alignment horizontal="center"/>
    </xf>
    <xf numFmtId="9" fontId="2" fillId="2" borderId="3" xfId="5" applyFont="1" applyFill="1" applyBorder="1" applyAlignment="1">
      <alignment horizontal="center"/>
    </xf>
    <xf numFmtId="3" fontId="2" fillId="2" borderId="4" xfId="0" applyNumberFormat="1" applyFont="1" applyFill="1" applyBorder="1"/>
    <xf numFmtId="3" fontId="2" fillId="2" borderId="2" xfId="0" applyNumberFormat="1" applyFont="1" applyFill="1" applyBorder="1"/>
    <xf numFmtId="3" fontId="2" fillId="2" borderId="3" xfId="0" applyNumberFormat="1" applyFont="1" applyFill="1" applyBorder="1"/>
    <xf numFmtId="9" fontId="0" fillId="2" borderId="0" xfId="2" applyFont="1" applyFill="1"/>
    <xf numFmtId="0" fontId="6" fillId="2" borderId="0" xfId="0" applyFont="1" applyFill="1"/>
    <xf numFmtId="0" fontId="5" fillId="2" borderId="0" xfId="0" applyFont="1" applyFill="1"/>
    <xf numFmtId="14" fontId="0" fillId="2" borderId="0" xfId="0" applyNumberFormat="1" applyFill="1"/>
    <xf numFmtId="43" fontId="0" fillId="2" borderId="0" xfId="1" applyFont="1" applyFill="1"/>
    <xf numFmtId="3" fontId="0" fillId="2" borderId="0" xfId="0" applyNumberFormat="1" applyFill="1"/>
    <xf numFmtId="0" fontId="0" fillId="2" borderId="1" xfId="0" applyFill="1" applyBorder="1" applyAlignment="1">
      <alignment horizontal="left"/>
    </xf>
    <xf numFmtId="164" fontId="2" fillId="2" borderId="1" xfId="1" applyNumberFormat="1" applyFont="1" applyFill="1" applyBorder="1" applyProtection="1">
      <protection locked="0"/>
    </xf>
    <xf numFmtId="164" fontId="3" fillId="2" borderId="1" xfId="1" applyNumberFormat="1" applyFont="1" applyFill="1" applyBorder="1" applyProtection="1">
      <protection locked="0"/>
    </xf>
    <xf numFmtId="0" fontId="5" fillId="2" borderId="1" xfId="0" applyFont="1" applyFill="1" applyBorder="1"/>
    <xf numFmtId="0" fontId="16" fillId="2" borderId="0" xfId="0" applyFont="1" applyFill="1"/>
    <xf numFmtId="0" fontId="3" fillId="2" borderId="1" xfId="1" applyNumberFormat="1" applyFont="1" applyFill="1" applyBorder="1" applyProtection="1">
      <protection locked="0"/>
    </xf>
    <xf numFmtId="0" fontId="3" fillId="2" borderId="4" xfId="1" applyNumberFormat="1" applyFont="1" applyFill="1" applyBorder="1" applyProtection="1">
      <protection locked="0"/>
    </xf>
    <xf numFmtId="0" fontId="0" fillId="2" borderId="0" xfId="1" applyNumberFormat="1" applyFont="1" applyFill="1" applyProtection="1">
      <protection locked="0"/>
    </xf>
    <xf numFmtId="164" fontId="5" fillId="2" borderId="1" xfId="1" applyNumberFormat="1" applyFont="1" applyFill="1" applyBorder="1" applyProtection="1">
      <protection locked="0"/>
    </xf>
    <xf numFmtId="164" fontId="0" fillId="2" borderId="0" xfId="1" applyNumberFormat="1" applyFont="1" applyFill="1" applyBorder="1"/>
    <xf numFmtId="164" fontId="3" fillId="2" borderId="0" xfId="1" applyNumberFormat="1" applyFont="1" applyFill="1" applyBorder="1"/>
    <xf numFmtId="171" fontId="0" fillId="2" borderId="5" xfId="0" applyNumberFormat="1" applyFill="1" applyBorder="1" applyProtection="1">
      <protection locked="0"/>
    </xf>
    <xf numFmtId="171" fontId="2" fillId="2" borderId="0" xfId="1" applyNumberFormat="1" applyFont="1" applyFill="1" applyBorder="1" applyProtection="1">
      <protection locked="0"/>
    </xf>
    <xf numFmtId="171" fontId="0" fillId="2" borderId="0" xfId="0" applyNumberFormat="1" applyFill="1" applyProtection="1">
      <protection locked="0"/>
    </xf>
    <xf numFmtId="171" fontId="2" fillId="2" borderId="5" xfId="1" applyNumberFormat="1" applyFont="1" applyFill="1" applyBorder="1" applyProtection="1">
      <protection locked="0"/>
    </xf>
    <xf numFmtId="171" fontId="0" fillId="2" borderId="10" xfId="0" applyNumberFormat="1" applyFill="1" applyBorder="1" applyProtection="1">
      <protection locked="0"/>
    </xf>
    <xf numFmtId="171" fontId="2" fillId="2" borderId="11" xfId="0" applyNumberFormat="1" applyFont="1" applyFill="1" applyBorder="1" applyProtection="1">
      <protection locked="0"/>
    </xf>
    <xf numFmtId="171" fontId="3" fillId="2" borderId="11" xfId="0" applyNumberFormat="1" applyFont="1" applyFill="1" applyBorder="1" applyProtection="1">
      <protection locked="0"/>
    </xf>
    <xf numFmtId="171" fontId="0" fillId="2" borderId="6" xfId="0" applyNumberFormat="1" applyFill="1" applyBorder="1" applyProtection="1">
      <protection locked="0"/>
    </xf>
    <xf numFmtId="171" fontId="2" fillId="2" borderId="8" xfId="1" applyNumberFormat="1" applyFont="1" applyFill="1" applyBorder="1" applyProtection="1">
      <protection locked="0"/>
    </xf>
    <xf numFmtId="171" fontId="0" fillId="2" borderId="8" xfId="0" applyNumberFormat="1" applyFill="1" applyBorder="1" applyProtection="1">
      <protection locked="0"/>
    </xf>
    <xf numFmtId="171" fontId="0" fillId="2" borderId="7" xfId="0" applyNumberFormat="1" applyFill="1" applyBorder="1" applyProtection="1">
      <protection locked="0"/>
    </xf>
    <xf numFmtId="171" fontId="2" fillId="2" borderId="9" xfId="0" applyNumberFormat="1" applyFont="1" applyFill="1" applyBorder="1" applyProtection="1">
      <protection locked="0"/>
    </xf>
    <xf numFmtId="171" fontId="3" fillId="2" borderId="9" xfId="0" applyNumberFormat="1" applyFont="1" applyFill="1" applyBorder="1" applyProtection="1">
      <protection locked="0"/>
    </xf>
    <xf numFmtId="3" fontId="0" fillId="2" borderId="6" xfId="0" applyNumberFormat="1" applyFill="1" applyBorder="1"/>
    <xf numFmtId="3" fontId="0" fillId="2" borderId="7" xfId="0" applyNumberFormat="1" applyFill="1" applyBorder="1"/>
    <xf numFmtId="3" fontId="0" fillId="2" borderId="8" xfId="0" applyNumberFormat="1" applyFill="1" applyBorder="1"/>
    <xf numFmtId="3" fontId="3" fillId="2" borderId="9" xfId="0" applyNumberFormat="1" applyFont="1" applyFill="1" applyBorder="1"/>
    <xf numFmtId="166" fontId="0" fillId="2" borderId="1" xfId="2" applyNumberFormat="1" applyFont="1" applyFill="1" applyBorder="1"/>
    <xf numFmtId="9" fontId="0" fillId="2" borderId="0" xfId="0" applyNumberFormat="1" applyFill="1"/>
    <xf numFmtId="164" fontId="0" fillId="2" borderId="0" xfId="1" applyNumberFormat="1" applyFont="1" applyFill="1"/>
  </cellXfs>
  <cellStyles count="8">
    <cellStyle name="Comma" xfId="1" builtinId="3"/>
    <cellStyle name="Comma 2" xfId="4" xr:uid="{0B59036F-6350-43AE-AB93-8598B4157696}"/>
    <cellStyle name="Normal" xfId="0" builtinId="0"/>
    <cellStyle name="Normal 12 2" xfId="7" xr:uid="{13836F13-6E37-489F-B276-04CB7C46E34B}"/>
    <cellStyle name="Normal 2" xfId="3" xr:uid="{1B19B872-1BBD-4429-B248-C23A66444268}"/>
    <cellStyle name="Normal 3" xfId="6" xr:uid="{920AEF3E-ECE4-4AC7-B060-CA4A5595C5FC}"/>
    <cellStyle name="Percent" xfId="2" builtinId="5"/>
    <cellStyle name="Percent 2" xfId="5" xr:uid="{C8168BE7-C0F3-4E47-8C9F-256E9971EFF2}"/>
  </cellStyles>
  <dxfs count="0"/>
  <tableStyles count="1" defaultTableStyle="TableStyleMedium9" defaultPivotStyle="PivotStyleLight16">
    <tableStyle name="Invisible" pivot="0" table="0" count="0" xr9:uid="{1CE20CA7-BC53-449A-949A-E0E63E08655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5C5CB-909F-4F03-9FAE-9B5D306F3E10}">
  <sheetPr>
    <tabColor rgb="FFFF0000"/>
  </sheetPr>
  <dimension ref="A1:B23"/>
  <sheetViews>
    <sheetView tabSelected="1" workbookViewId="0">
      <selection activeCell="B9" sqref="B9"/>
    </sheetView>
  </sheetViews>
  <sheetFormatPr defaultColWidth="0" defaultRowHeight="0" zeroHeight="1" x14ac:dyDescent="0.2"/>
  <cols>
    <col min="1" max="1" width="2.85546875" style="1" customWidth="1"/>
    <col min="2" max="2" width="234" style="1" customWidth="1"/>
    <col min="3" max="16384" width="9.140625" style="1" hidden="1"/>
  </cols>
  <sheetData>
    <row r="1" spans="2:2" ht="12.75" x14ac:dyDescent="0.2"/>
    <row r="2" spans="2:2" ht="12.75" x14ac:dyDescent="0.2">
      <c r="B2" s="2" t="s">
        <v>72</v>
      </c>
    </row>
    <row r="3" spans="2:2" ht="12.75" x14ac:dyDescent="0.2">
      <c r="B3" s="3"/>
    </row>
    <row r="4" spans="2:2" ht="12.75" x14ac:dyDescent="0.2">
      <c r="B4" s="4" t="s">
        <v>84</v>
      </c>
    </row>
    <row r="5" spans="2:2" ht="12.75" x14ac:dyDescent="0.2">
      <c r="B5" s="4" t="s">
        <v>85</v>
      </c>
    </row>
    <row r="6" spans="2:2" ht="12.75" x14ac:dyDescent="0.2">
      <c r="B6" s="4" t="s">
        <v>86</v>
      </c>
    </row>
    <row r="7" spans="2:2" ht="12.75" x14ac:dyDescent="0.2">
      <c r="B7" s="4" t="s">
        <v>73</v>
      </c>
    </row>
    <row r="8" spans="2:2" ht="25.5" x14ac:dyDescent="0.2">
      <c r="B8" s="7" t="s">
        <v>89</v>
      </c>
    </row>
    <row r="9" spans="2:2" ht="12.75" x14ac:dyDescent="0.2">
      <c r="B9" s="4" t="s">
        <v>87</v>
      </c>
    </row>
    <row r="10" spans="2:2" ht="12.75" x14ac:dyDescent="0.2">
      <c r="B10" s="4" t="s">
        <v>74</v>
      </c>
    </row>
    <row r="11" spans="2:2" ht="12.75" x14ac:dyDescent="0.2">
      <c r="B11" s="4" t="s">
        <v>75</v>
      </c>
    </row>
    <row r="12" spans="2:2" ht="12.75" x14ac:dyDescent="0.2">
      <c r="B12" s="4" t="s">
        <v>76</v>
      </c>
    </row>
    <row r="13" spans="2:2" ht="12.75" x14ac:dyDescent="0.2">
      <c r="B13" s="4" t="s">
        <v>77</v>
      </c>
    </row>
    <row r="14" spans="2:2" ht="12.75" x14ac:dyDescent="0.2">
      <c r="B14" s="4"/>
    </row>
    <row r="15" spans="2:2" ht="12.75" x14ac:dyDescent="0.2">
      <c r="B15" s="2" t="s">
        <v>88</v>
      </c>
    </row>
    <row r="16" spans="2:2" ht="165.75" x14ac:dyDescent="0.2">
      <c r="B16" s="5" t="s">
        <v>78</v>
      </c>
    </row>
    <row r="17" spans="2:2" ht="12.75" x14ac:dyDescent="0.2">
      <c r="B17" s="5"/>
    </row>
    <row r="18" spans="2:2" ht="12.75" x14ac:dyDescent="0.2">
      <c r="B18" s="6" t="s">
        <v>79</v>
      </c>
    </row>
    <row r="19" spans="2:2" ht="12.75" x14ac:dyDescent="0.2">
      <c r="B19" s="6" t="s">
        <v>80</v>
      </c>
    </row>
    <row r="20" spans="2:2" ht="12.75" x14ac:dyDescent="0.2">
      <c r="B20" s="6" t="s">
        <v>81</v>
      </c>
    </row>
    <row r="21" spans="2:2" ht="12.75" x14ac:dyDescent="0.2">
      <c r="B21" s="6" t="s">
        <v>82</v>
      </c>
    </row>
    <row r="22" spans="2:2" ht="12.75" x14ac:dyDescent="0.2">
      <c r="B22" s="6" t="s">
        <v>83</v>
      </c>
    </row>
    <row r="23" spans="2:2" ht="12.75" x14ac:dyDescent="0.2"/>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fitToPage="1"/>
  </sheetPr>
  <dimension ref="A1:AH36"/>
  <sheetViews>
    <sheetView zoomScale="75" zoomScaleNormal="75" workbookViewId="0">
      <selection sqref="A1:XFD1048576"/>
    </sheetView>
  </sheetViews>
  <sheetFormatPr defaultColWidth="0" defaultRowHeight="12.75" zeroHeight="1" x14ac:dyDescent="0.2"/>
  <cols>
    <col min="1" max="1" width="3.7109375" style="8" customWidth="1"/>
    <col min="2" max="4" width="16.7109375" style="8" customWidth="1"/>
    <col min="5" max="5" width="17.7109375" style="8" bestFit="1" customWidth="1"/>
    <col min="6" max="7" width="16.7109375" style="8" customWidth="1"/>
    <col min="8" max="8" width="17.7109375" style="8" bestFit="1" customWidth="1"/>
    <col min="9" max="9" width="19.7109375" style="8" bestFit="1" customWidth="1"/>
    <col min="10" max="10" width="19.42578125" style="8" bestFit="1" customWidth="1"/>
    <col min="11" max="11" width="16.7109375" style="8" customWidth="1"/>
    <col min="12" max="12" width="19.42578125" style="8" bestFit="1" customWidth="1"/>
    <col min="13" max="13" width="9.5703125" style="8" customWidth="1"/>
    <col min="14" max="14" width="11.5703125" style="8" bestFit="1" customWidth="1"/>
    <col min="15" max="15" width="11.140625" style="8" bestFit="1" customWidth="1"/>
    <col min="16" max="16" width="9.5703125" style="8" customWidth="1"/>
    <col min="17" max="25" width="9.5703125" style="8" hidden="1"/>
    <col min="26" max="34" width="0" style="8" hidden="1"/>
    <col min="35" max="16384" width="9.5703125" style="8" hidden="1"/>
  </cols>
  <sheetData>
    <row r="1" spans="1:21" ht="15.75" x14ac:dyDescent="0.25">
      <c r="A1" s="91" t="s">
        <v>33</v>
      </c>
    </row>
    <row r="2" spans="1:21" x14ac:dyDescent="0.2"/>
    <row r="3" spans="1:21" x14ac:dyDescent="0.2">
      <c r="B3" s="9" t="s">
        <v>1</v>
      </c>
      <c r="C3" s="92"/>
    </row>
    <row r="4" spans="1:21" x14ac:dyDescent="0.2"/>
    <row r="5" spans="1:21" x14ac:dyDescent="0.2">
      <c r="B5" s="93" t="s">
        <v>34</v>
      </c>
      <c r="C5" s="94"/>
      <c r="D5" s="94"/>
      <c r="E5" s="94"/>
      <c r="F5" s="94"/>
      <c r="G5" s="94"/>
      <c r="H5" s="94"/>
      <c r="I5" s="94"/>
      <c r="J5" s="94"/>
      <c r="K5" s="94"/>
      <c r="L5" s="95"/>
    </row>
    <row r="6" spans="1:21" ht="43.35" customHeight="1" x14ac:dyDescent="0.2">
      <c r="B6" s="101" t="s">
        <v>3</v>
      </c>
      <c r="C6" s="101" t="s">
        <v>4</v>
      </c>
      <c r="D6" s="102" t="s">
        <v>4</v>
      </c>
      <c r="E6" s="102" t="s">
        <v>6</v>
      </c>
      <c r="F6" s="102" t="s">
        <v>7</v>
      </c>
      <c r="G6" s="102" t="s">
        <v>8</v>
      </c>
      <c r="H6" s="101" t="s">
        <v>9</v>
      </c>
      <c r="I6" s="102" t="s">
        <v>10</v>
      </c>
      <c r="J6" s="103" t="s">
        <v>11</v>
      </c>
      <c r="K6" s="104" t="s">
        <v>12</v>
      </c>
      <c r="L6" s="105" t="s">
        <v>13</v>
      </c>
      <c r="N6" s="109" t="s">
        <v>45</v>
      </c>
      <c r="O6" s="109" t="s">
        <v>46</v>
      </c>
    </row>
    <row r="7" spans="1:21" x14ac:dyDescent="0.2">
      <c r="B7" s="110">
        <v>2003</v>
      </c>
      <c r="C7" s="111">
        <v>25017887</v>
      </c>
      <c r="D7" s="111">
        <v>25017887</v>
      </c>
      <c r="E7" s="111">
        <v>22616712.159999996</v>
      </c>
      <c r="F7" s="111">
        <v>3509298.45</v>
      </c>
      <c r="G7" s="111">
        <v>4691134.3399999989</v>
      </c>
      <c r="H7" s="111">
        <v>55835031.949999996</v>
      </c>
      <c r="I7" s="111">
        <v>72124942.32749486</v>
      </c>
      <c r="J7" s="113">
        <v>127959974.27749485</v>
      </c>
      <c r="K7" s="111">
        <v>4043199.8499999996</v>
      </c>
      <c r="L7" s="115">
        <v>132003174.12749484</v>
      </c>
      <c r="N7" s="125">
        <v>8</v>
      </c>
      <c r="O7" s="14">
        <v>4</v>
      </c>
    </row>
    <row r="8" spans="1:21" x14ac:dyDescent="0.2">
      <c r="B8" s="110">
        <v>2004</v>
      </c>
      <c r="C8" s="111">
        <v>20298996</v>
      </c>
      <c r="D8" s="111">
        <v>20298996</v>
      </c>
      <c r="E8" s="111">
        <v>23571476.80664625</v>
      </c>
      <c r="F8" s="111">
        <v>4567054.3</v>
      </c>
      <c r="G8" s="111">
        <v>6107409.1899999995</v>
      </c>
      <c r="H8" s="111">
        <v>54544936.296646245</v>
      </c>
      <c r="I8" s="111">
        <v>70428835.289999992</v>
      </c>
      <c r="J8" s="113">
        <v>124973771.58664623</v>
      </c>
      <c r="K8" s="111">
        <v>1904138.9300000002</v>
      </c>
      <c r="L8" s="115">
        <v>126877910.51664624</v>
      </c>
      <c r="N8" s="126">
        <v>8</v>
      </c>
      <c r="O8" s="16">
        <v>5</v>
      </c>
    </row>
    <row r="9" spans="1:21" x14ac:dyDescent="0.2">
      <c r="B9" s="110">
        <v>2005</v>
      </c>
      <c r="C9" s="111">
        <v>9579537</v>
      </c>
      <c r="D9" s="111">
        <v>9579537</v>
      </c>
      <c r="E9" s="111">
        <v>26135798.109999988</v>
      </c>
      <c r="F9" s="111">
        <v>3748925.48</v>
      </c>
      <c r="G9" s="111">
        <v>6234235.5</v>
      </c>
      <c r="H9" s="111">
        <v>45698496.089999981</v>
      </c>
      <c r="I9" s="111">
        <v>76312386.390000001</v>
      </c>
      <c r="J9" s="113">
        <v>122010882.47999999</v>
      </c>
      <c r="K9" s="111">
        <v>1487491.02</v>
      </c>
      <c r="L9" s="115">
        <v>123498373.49999999</v>
      </c>
      <c r="N9" s="126">
        <v>8</v>
      </c>
      <c r="O9" s="16">
        <v>5</v>
      </c>
    </row>
    <row r="10" spans="1:21" x14ac:dyDescent="0.2">
      <c r="B10" s="110">
        <v>2006</v>
      </c>
      <c r="C10" s="111">
        <v>4353142</v>
      </c>
      <c r="D10" s="111">
        <v>4353142</v>
      </c>
      <c r="E10" s="111">
        <v>23850066.990431219</v>
      </c>
      <c r="F10" s="111">
        <v>4381342.74</v>
      </c>
      <c r="G10" s="111">
        <v>7142895.3299999991</v>
      </c>
      <c r="H10" s="111">
        <v>39727447.06043122</v>
      </c>
      <c r="I10" s="111">
        <v>92025747.050138414</v>
      </c>
      <c r="J10" s="113">
        <v>131753194.11056963</v>
      </c>
      <c r="K10" s="111">
        <v>1518220.4200000002</v>
      </c>
      <c r="L10" s="115">
        <v>133271414.53056963</v>
      </c>
      <c r="N10" s="126">
        <v>8</v>
      </c>
      <c r="O10" s="16">
        <v>5</v>
      </c>
    </row>
    <row r="11" spans="1:21" x14ac:dyDescent="0.2">
      <c r="B11" s="110">
        <v>2007</v>
      </c>
      <c r="C11" s="111">
        <v>1130938</v>
      </c>
      <c r="D11" s="111">
        <v>1130938</v>
      </c>
      <c r="E11" s="111">
        <v>17145935.300975427</v>
      </c>
      <c r="F11" s="111">
        <v>6815593.04</v>
      </c>
      <c r="G11" s="111">
        <v>7634456.6699999999</v>
      </c>
      <c r="H11" s="111">
        <v>32726923.010975428</v>
      </c>
      <c r="I11" s="111">
        <v>125710198.10999998</v>
      </c>
      <c r="J11" s="113">
        <v>158437121.1209754</v>
      </c>
      <c r="K11" s="111">
        <v>2106615.0699999994</v>
      </c>
      <c r="L11" s="115">
        <v>160543736.1909754</v>
      </c>
      <c r="N11" s="126">
        <v>9</v>
      </c>
      <c r="O11" s="16">
        <v>6</v>
      </c>
    </row>
    <row r="12" spans="1:21" x14ac:dyDescent="0.2">
      <c r="B12" s="110">
        <v>2008</v>
      </c>
      <c r="C12" s="111">
        <v>539680</v>
      </c>
      <c r="D12" s="111">
        <v>539680</v>
      </c>
      <c r="E12" s="111">
        <v>17871115.469999999</v>
      </c>
      <c r="F12" s="111">
        <v>5806510.1699999999</v>
      </c>
      <c r="G12" s="111">
        <v>8587340.4500000011</v>
      </c>
      <c r="H12" s="111">
        <v>32804646.090000004</v>
      </c>
      <c r="I12" s="111">
        <v>155689793.64000002</v>
      </c>
      <c r="J12" s="113">
        <v>188494439.73000002</v>
      </c>
      <c r="K12" s="111">
        <v>1601087.9992466741</v>
      </c>
      <c r="L12" s="115">
        <v>190095527.72924671</v>
      </c>
      <c r="N12" s="126">
        <v>9</v>
      </c>
      <c r="O12" s="16">
        <v>6</v>
      </c>
      <c r="U12" s="164"/>
    </row>
    <row r="13" spans="1:21" x14ac:dyDescent="0.2">
      <c r="B13" s="110">
        <v>2009</v>
      </c>
      <c r="C13" s="111">
        <v>1996361</v>
      </c>
      <c r="D13" s="111">
        <v>1996361</v>
      </c>
      <c r="E13" s="111">
        <v>17515224.299999997</v>
      </c>
      <c r="F13" s="111">
        <v>7712058.8399999999</v>
      </c>
      <c r="G13" s="111">
        <v>9560989.9800000004</v>
      </c>
      <c r="H13" s="111">
        <v>36784634.119999997</v>
      </c>
      <c r="I13" s="111">
        <v>154991776.92000002</v>
      </c>
      <c r="J13" s="113">
        <v>191776411.04000002</v>
      </c>
      <c r="K13" s="111">
        <v>1908424.79</v>
      </c>
      <c r="L13" s="115">
        <v>193684835.83000001</v>
      </c>
      <c r="N13" s="126">
        <v>9</v>
      </c>
      <c r="O13" s="16">
        <v>6</v>
      </c>
    </row>
    <row r="14" spans="1:21" x14ac:dyDescent="0.2">
      <c r="B14" s="110">
        <v>2010</v>
      </c>
      <c r="C14" s="111">
        <v>1514872</v>
      </c>
      <c r="D14" s="111">
        <v>1514872</v>
      </c>
      <c r="E14" s="111">
        <v>18716560.200000003</v>
      </c>
      <c r="F14" s="111">
        <v>8545848.1699999999</v>
      </c>
      <c r="G14" s="111">
        <v>8350334.3599999994</v>
      </c>
      <c r="H14" s="111">
        <v>37127614.730000004</v>
      </c>
      <c r="I14" s="111">
        <v>168947165.33999997</v>
      </c>
      <c r="J14" s="113">
        <v>206074780.06999999</v>
      </c>
      <c r="K14" s="111">
        <v>1454777.22</v>
      </c>
      <c r="L14" s="115">
        <v>207529557.28999999</v>
      </c>
      <c r="N14" s="126">
        <v>9</v>
      </c>
      <c r="O14" s="16">
        <v>6</v>
      </c>
    </row>
    <row r="15" spans="1:21" x14ac:dyDescent="0.2">
      <c r="B15" s="110">
        <v>2011</v>
      </c>
      <c r="C15" s="111">
        <v>2178126</v>
      </c>
      <c r="D15" s="111">
        <v>2178126</v>
      </c>
      <c r="E15" s="111">
        <v>21128392.539999999</v>
      </c>
      <c r="F15" s="111">
        <v>10434270.890000001</v>
      </c>
      <c r="G15" s="111">
        <v>12408371.880000001</v>
      </c>
      <c r="H15" s="111">
        <v>46149161.310000002</v>
      </c>
      <c r="I15" s="111">
        <v>182182172.40000004</v>
      </c>
      <c r="J15" s="113">
        <v>228331333.71000004</v>
      </c>
      <c r="K15" s="111">
        <v>203830.81</v>
      </c>
      <c r="L15" s="115">
        <v>228535164.52000004</v>
      </c>
      <c r="N15" s="126">
        <v>9</v>
      </c>
      <c r="O15" s="16">
        <v>6</v>
      </c>
    </row>
    <row r="16" spans="1:21" x14ac:dyDescent="0.2">
      <c r="B16" s="110">
        <v>2012</v>
      </c>
      <c r="C16" s="111">
        <v>5669216</v>
      </c>
      <c r="D16" s="111">
        <v>5669216</v>
      </c>
      <c r="E16" s="111">
        <v>20864152.59</v>
      </c>
      <c r="F16" s="111">
        <v>11394827.83</v>
      </c>
      <c r="G16" s="111">
        <v>13930592.850000001</v>
      </c>
      <c r="H16" s="111">
        <v>51858789.270000003</v>
      </c>
      <c r="I16" s="111">
        <v>188820034.53999999</v>
      </c>
      <c r="J16" s="113">
        <v>240678823.81</v>
      </c>
      <c r="K16" s="111">
        <v>51813.23000000001</v>
      </c>
      <c r="L16" s="115">
        <v>240730637.03999999</v>
      </c>
      <c r="N16" s="126">
        <v>9</v>
      </c>
      <c r="O16" s="16">
        <v>6</v>
      </c>
    </row>
    <row r="17" spans="2:15" x14ac:dyDescent="0.2">
      <c r="B17" s="110">
        <v>2013</v>
      </c>
      <c r="C17" s="111">
        <v>6226100</v>
      </c>
      <c r="D17" s="111">
        <v>6226100</v>
      </c>
      <c r="E17" s="111">
        <v>18366024.579999998</v>
      </c>
      <c r="F17" s="111">
        <v>7638920.6900000004</v>
      </c>
      <c r="G17" s="111">
        <v>13561475.109999999</v>
      </c>
      <c r="H17" s="111">
        <v>45792520.379999995</v>
      </c>
      <c r="I17" s="111">
        <v>195572526.92000002</v>
      </c>
      <c r="J17" s="113">
        <v>241365047.30000001</v>
      </c>
      <c r="K17" s="111">
        <v>5526.99</v>
      </c>
      <c r="L17" s="115">
        <v>241370574.29000002</v>
      </c>
      <c r="N17" s="126">
        <v>9</v>
      </c>
      <c r="O17" s="16">
        <v>6</v>
      </c>
    </row>
    <row r="18" spans="2:15" x14ac:dyDescent="0.2">
      <c r="B18" s="110">
        <v>2014</v>
      </c>
      <c r="C18" s="111">
        <v>7277749</v>
      </c>
      <c r="D18" s="111">
        <v>7277749</v>
      </c>
      <c r="E18" s="111">
        <v>16467196.800000001</v>
      </c>
      <c r="F18" s="111">
        <v>7880681.8300000001</v>
      </c>
      <c r="G18" s="111">
        <v>10513543.779999999</v>
      </c>
      <c r="H18" s="111">
        <v>42139171.410000004</v>
      </c>
      <c r="I18" s="111">
        <v>194564049.3069191</v>
      </c>
      <c r="J18" s="113">
        <v>236703220.71691909</v>
      </c>
      <c r="K18" s="111">
        <v>46707.89</v>
      </c>
      <c r="L18" s="115">
        <v>236749928.60691908</v>
      </c>
      <c r="N18" s="126">
        <v>9</v>
      </c>
      <c r="O18" s="16">
        <v>6</v>
      </c>
    </row>
    <row r="19" spans="2:15" x14ac:dyDescent="0.2">
      <c r="B19" s="110">
        <v>2015</v>
      </c>
      <c r="C19" s="111">
        <v>8638588</v>
      </c>
      <c r="D19" s="111">
        <v>8638588</v>
      </c>
      <c r="E19" s="111">
        <v>16843416.259999998</v>
      </c>
      <c r="F19" s="111">
        <v>6077681.8399999999</v>
      </c>
      <c r="G19" s="111">
        <v>12527284.579999998</v>
      </c>
      <c r="H19" s="111">
        <v>44086970.679999992</v>
      </c>
      <c r="I19" s="111">
        <v>208428300.18000001</v>
      </c>
      <c r="J19" s="113">
        <v>252515270.86000001</v>
      </c>
      <c r="K19" s="111">
        <v>181062.33</v>
      </c>
      <c r="L19" s="115">
        <v>252696333.19000003</v>
      </c>
      <c r="N19" s="126">
        <v>9</v>
      </c>
      <c r="O19" s="16">
        <v>6</v>
      </c>
    </row>
    <row r="20" spans="2:15" x14ac:dyDescent="0.2">
      <c r="B20" s="110">
        <v>2016</v>
      </c>
      <c r="C20" s="111">
        <v>7400348</v>
      </c>
      <c r="D20" s="111">
        <v>7400348</v>
      </c>
      <c r="E20" s="111">
        <v>17383454.289999999</v>
      </c>
      <c r="F20" s="111">
        <v>8442494.9800000004</v>
      </c>
      <c r="G20" s="111">
        <v>11795793.800000001</v>
      </c>
      <c r="H20" s="111">
        <v>45022091.07</v>
      </c>
      <c r="I20" s="111">
        <v>198575680.19</v>
      </c>
      <c r="J20" s="113">
        <v>243597771.25999999</v>
      </c>
      <c r="K20" s="111">
        <v>389228.69999999995</v>
      </c>
      <c r="L20" s="115">
        <v>243986999.95999998</v>
      </c>
      <c r="N20" s="126">
        <v>9</v>
      </c>
      <c r="O20" s="16">
        <v>6</v>
      </c>
    </row>
    <row r="21" spans="2:15" x14ac:dyDescent="0.2">
      <c r="B21" s="110">
        <v>2017</v>
      </c>
      <c r="C21" s="111">
        <v>10148584</v>
      </c>
      <c r="D21" s="111">
        <v>10148584</v>
      </c>
      <c r="E21" s="111">
        <v>18080074.242232829</v>
      </c>
      <c r="F21" s="111">
        <v>9327035.5800000001</v>
      </c>
      <c r="G21" s="111">
        <v>10369240.43</v>
      </c>
      <c r="H21" s="111">
        <v>47924934.252232827</v>
      </c>
      <c r="I21" s="111">
        <v>192583275.31854799</v>
      </c>
      <c r="J21" s="113">
        <v>240508209.57078081</v>
      </c>
      <c r="K21" s="111">
        <v>662715.32999999996</v>
      </c>
      <c r="L21" s="115">
        <v>241170924.90078083</v>
      </c>
      <c r="N21" s="126">
        <v>9</v>
      </c>
      <c r="O21" s="16">
        <v>6</v>
      </c>
    </row>
    <row r="22" spans="2:15" x14ac:dyDescent="0.2">
      <c r="B22" s="110">
        <v>2018</v>
      </c>
      <c r="C22" s="111">
        <v>8187980</v>
      </c>
      <c r="D22" s="111">
        <v>8187980</v>
      </c>
      <c r="E22" s="111">
        <v>15336408.769837175</v>
      </c>
      <c r="F22" s="111">
        <v>7784520.290000001</v>
      </c>
      <c r="G22" s="111">
        <v>11988215.470000001</v>
      </c>
      <c r="H22" s="111">
        <v>43297124.529837176</v>
      </c>
      <c r="I22" s="111">
        <v>206332368.34000003</v>
      </c>
      <c r="J22" s="113">
        <v>249629492.86983722</v>
      </c>
      <c r="K22" s="111">
        <v>249469.7</v>
      </c>
      <c r="L22" s="115">
        <v>249878962.56983721</v>
      </c>
      <c r="N22" s="126">
        <v>9</v>
      </c>
      <c r="O22" s="16">
        <v>6</v>
      </c>
    </row>
    <row r="23" spans="2:15" x14ac:dyDescent="0.2">
      <c r="B23" s="110">
        <v>2019</v>
      </c>
      <c r="C23" s="111">
        <v>8870388</v>
      </c>
      <c r="D23" s="111">
        <v>8870388</v>
      </c>
      <c r="E23" s="111">
        <v>15901952.980000004</v>
      </c>
      <c r="F23" s="111">
        <v>8521030.5899999999</v>
      </c>
      <c r="G23" s="111">
        <v>10228702.509999998</v>
      </c>
      <c r="H23" s="111">
        <v>43522074.079999998</v>
      </c>
      <c r="I23" s="111">
        <v>164908412.36660737</v>
      </c>
      <c r="J23" s="113">
        <v>208430486.44660735</v>
      </c>
      <c r="K23" s="111">
        <v>1354482.79</v>
      </c>
      <c r="L23" s="115">
        <v>209784969.23660734</v>
      </c>
      <c r="N23" s="126">
        <v>9</v>
      </c>
      <c r="O23" s="16">
        <v>6</v>
      </c>
    </row>
    <row r="24" spans="2:15" x14ac:dyDescent="0.2">
      <c r="B24" s="110">
        <v>2020</v>
      </c>
      <c r="C24" s="111">
        <v>6561554</v>
      </c>
      <c r="D24" s="111">
        <v>6561554</v>
      </c>
      <c r="E24" s="111">
        <v>10820985.699999999</v>
      </c>
      <c r="F24" s="111">
        <v>5487609</v>
      </c>
      <c r="G24" s="111">
        <v>7027995.2000000011</v>
      </c>
      <c r="H24" s="111">
        <v>29898143.899999999</v>
      </c>
      <c r="I24" s="111">
        <v>111334511.66999997</v>
      </c>
      <c r="J24" s="113">
        <v>141232655.56999996</v>
      </c>
      <c r="K24" s="111">
        <v>141695.41999999998</v>
      </c>
      <c r="L24" s="115">
        <v>141374350.98999995</v>
      </c>
      <c r="N24" s="126">
        <v>9</v>
      </c>
      <c r="O24" s="16">
        <v>6</v>
      </c>
    </row>
    <row r="25" spans="2:15" x14ac:dyDescent="0.2">
      <c r="B25" s="110">
        <v>2021</v>
      </c>
      <c r="C25" s="111">
        <v>3965912</v>
      </c>
      <c r="D25" s="111">
        <v>3965912</v>
      </c>
      <c r="E25" s="111">
        <v>4629598.5500000007</v>
      </c>
      <c r="F25" s="111">
        <v>3915820.91</v>
      </c>
      <c r="G25" s="111">
        <v>3997033.28</v>
      </c>
      <c r="H25" s="111">
        <v>16508364.74</v>
      </c>
      <c r="I25" s="111">
        <v>72473479.960000008</v>
      </c>
      <c r="J25" s="113">
        <v>88981844.700000003</v>
      </c>
      <c r="K25" s="111">
        <v>131643.38999999998</v>
      </c>
      <c r="L25" s="115">
        <v>89113488.090000004</v>
      </c>
      <c r="N25" s="126">
        <v>9</v>
      </c>
      <c r="O25" s="16">
        <v>6</v>
      </c>
    </row>
    <row r="26" spans="2:15" x14ac:dyDescent="0.2">
      <c r="B26" s="110">
        <v>2022</v>
      </c>
      <c r="C26" s="111">
        <v>943633</v>
      </c>
      <c r="D26" s="111">
        <v>943633</v>
      </c>
      <c r="E26" s="111">
        <v>1432669.7900000003</v>
      </c>
      <c r="F26" s="111">
        <v>873945.09000000008</v>
      </c>
      <c r="G26" s="111">
        <v>1133865.3700000001</v>
      </c>
      <c r="H26" s="111">
        <v>4384113.25</v>
      </c>
      <c r="I26" s="111">
        <v>22507977.82</v>
      </c>
      <c r="J26" s="113">
        <v>26892091.07</v>
      </c>
      <c r="K26" s="111">
        <v>143159.76999999999</v>
      </c>
      <c r="L26" s="115">
        <v>27035250.84</v>
      </c>
      <c r="N26" s="126">
        <v>9</v>
      </c>
      <c r="O26" s="16">
        <v>6</v>
      </c>
    </row>
    <row r="27" spans="2:15" x14ac:dyDescent="0.2">
      <c r="B27" s="134">
        <v>2023</v>
      </c>
      <c r="C27" s="111">
        <v>48198</v>
      </c>
      <c r="D27" s="111">
        <v>48198</v>
      </c>
      <c r="E27" s="111">
        <v>32221.46</v>
      </c>
      <c r="F27" s="111">
        <v>20319.75</v>
      </c>
      <c r="G27" s="111">
        <v>0</v>
      </c>
      <c r="H27" s="111">
        <v>100739.20999999999</v>
      </c>
      <c r="I27" s="111">
        <v>1772809.5199999998</v>
      </c>
      <c r="J27" s="113">
        <v>1873548.7299999997</v>
      </c>
      <c r="K27" s="111">
        <v>0</v>
      </c>
      <c r="L27" s="115">
        <v>1873548.7299999997</v>
      </c>
      <c r="N27" s="136">
        <v>8</v>
      </c>
      <c r="O27" s="19">
        <v>6</v>
      </c>
    </row>
    <row r="28" spans="2:15" x14ac:dyDescent="0.2">
      <c r="B28" s="134" t="s">
        <v>13</v>
      </c>
      <c r="C28" s="145">
        <v>140547789</v>
      </c>
      <c r="D28" s="146">
        <v>140547789</v>
      </c>
      <c r="E28" s="147">
        <v>344709437.89012295</v>
      </c>
      <c r="F28" s="147">
        <v>132885790.46000001</v>
      </c>
      <c r="G28" s="147">
        <v>177790910.07999995</v>
      </c>
      <c r="H28" s="145">
        <v>795933927.43012285</v>
      </c>
      <c r="I28" s="145">
        <v>2856286443.5997081</v>
      </c>
      <c r="J28" s="146">
        <v>3652220371.0298305</v>
      </c>
      <c r="K28" s="148">
        <v>19585291.649246674</v>
      </c>
      <c r="L28" s="145">
        <v>3671805662.6790776</v>
      </c>
    </row>
    <row r="29" spans="2:15" x14ac:dyDescent="0.2"/>
    <row r="30" spans="2:15" x14ac:dyDescent="0.2">
      <c r="B30" s="150" t="s">
        <v>90</v>
      </c>
      <c r="C30" s="151">
        <v>48198</v>
      </c>
      <c r="D30" s="166">
        <v>48198</v>
      </c>
      <c r="E30" s="151">
        <v>32221.46</v>
      </c>
      <c r="F30" s="151">
        <v>20319.75</v>
      </c>
      <c r="G30" s="151">
        <v>0</v>
      </c>
      <c r="H30" s="166">
        <v>100739.20999999999</v>
      </c>
      <c r="I30" s="151">
        <v>1984566.52</v>
      </c>
      <c r="J30" s="166">
        <v>2085305.73</v>
      </c>
      <c r="K30" s="151">
        <v>0</v>
      </c>
      <c r="L30" s="167">
        <v>2085305.73</v>
      </c>
    </row>
    <row r="31" spans="2:15" x14ac:dyDescent="0.2">
      <c r="C31" s="174"/>
      <c r="D31" s="174"/>
      <c r="E31" s="174"/>
      <c r="F31" s="174"/>
      <c r="G31" s="174"/>
      <c r="H31" s="174"/>
      <c r="I31" s="174"/>
      <c r="J31" s="174"/>
      <c r="K31" s="174"/>
      <c r="L31" s="175"/>
    </row>
    <row r="32" spans="2:15" x14ac:dyDescent="0.2">
      <c r="B32" s="169" t="s">
        <v>14</v>
      </c>
    </row>
    <row r="33" spans="2:2" x14ac:dyDescent="0.2">
      <c r="B33" s="161" t="s">
        <v>35</v>
      </c>
    </row>
    <row r="34" spans="2:2" x14ac:dyDescent="0.2">
      <c r="B34" s="161" t="s">
        <v>32</v>
      </c>
    </row>
    <row r="35" spans="2:2" x14ac:dyDescent="0.2">
      <c r="B35" s="161" t="s">
        <v>16</v>
      </c>
    </row>
    <row r="36" spans="2:2" x14ac:dyDescent="0.2">
      <c r="B36" s="161" t="s">
        <v>17</v>
      </c>
    </row>
  </sheetData>
  <mergeCells count="1">
    <mergeCell ref="B5:L5"/>
  </mergeCells>
  <dataValidations count="3">
    <dataValidation type="date" allowBlank="1" showInputMessage="1" showErrorMessage="1" errorTitle="Must be a date" error="dd/mm/yy format between 01/01/2000 and 31/12/2021" sqref="C3" xr:uid="{00000000-0002-0000-0700-000000000000}">
      <formula1>36526</formula1>
      <formula2>44561</formula2>
    </dataValidation>
    <dataValidation operator="greaterThanOrEqual" allowBlank="1" showInputMessage="1" showErrorMessage="1" errorTitle="Whole number" error="Must be a whole number 0 or greater" sqref="H7:H27 J7:J27 L7:L27 H30 J30 L30" xr:uid="{B71562A0-7CEF-4460-B4D6-3D6DBE1E1D9D}"/>
    <dataValidation type="whole" operator="greaterThanOrEqual" allowBlank="1" showInputMessage="1" showErrorMessage="1" errorTitle="Whole number" error="Must be a whole number 0 or greater" sqref="K7:K27 I7:I27 C7:G27 D30" xr:uid="{F87E90A3-4648-4C43-8D25-F073673E6D02}">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autoPageBreaks="0" fitToPage="1"/>
  </sheetPr>
  <dimension ref="A1:AH37"/>
  <sheetViews>
    <sheetView zoomScale="75" zoomScaleNormal="75" workbookViewId="0">
      <selection sqref="A1:XFD1048576"/>
    </sheetView>
  </sheetViews>
  <sheetFormatPr defaultColWidth="0" defaultRowHeight="12.75" zeroHeight="1" x14ac:dyDescent="0.2"/>
  <cols>
    <col min="1" max="1" width="3.7109375" style="8" customWidth="1"/>
    <col min="2" max="4" width="16.7109375" style="8" customWidth="1"/>
    <col min="5" max="5" width="17.7109375" style="8" bestFit="1" customWidth="1"/>
    <col min="6" max="7" width="16.7109375" style="8" customWidth="1"/>
    <col min="8" max="8" width="17.7109375" style="8" bestFit="1" customWidth="1"/>
    <col min="9" max="9" width="19.42578125" style="8" bestFit="1" customWidth="1"/>
    <col min="10" max="10" width="19" style="8" bestFit="1" customWidth="1"/>
    <col min="11" max="11" width="16.7109375" style="8" customWidth="1"/>
    <col min="12" max="12" width="19" style="8" bestFit="1" customWidth="1"/>
    <col min="13" max="16" width="11.5703125" style="8" customWidth="1"/>
    <col min="17" max="34" width="0" style="8" hidden="1"/>
    <col min="35" max="16384" width="11.5703125" style="8" hidden="1"/>
  </cols>
  <sheetData>
    <row r="1" spans="1:21" ht="15.75" x14ac:dyDescent="0.25">
      <c r="A1" s="91" t="s">
        <v>36</v>
      </c>
    </row>
    <row r="2" spans="1:21" x14ac:dyDescent="0.2"/>
    <row r="3" spans="1:21" x14ac:dyDescent="0.2">
      <c r="B3" s="9" t="s">
        <v>1</v>
      </c>
      <c r="C3" s="92"/>
    </row>
    <row r="4" spans="1:21" x14ac:dyDescent="0.2"/>
    <row r="5" spans="1:21" x14ac:dyDescent="0.2">
      <c r="B5" s="93" t="s">
        <v>37</v>
      </c>
      <c r="C5" s="94"/>
      <c r="D5" s="94"/>
      <c r="E5" s="94"/>
      <c r="F5" s="94"/>
      <c r="G5" s="94"/>
      <c r="H5" s="94"/>
      <c r="I5" s="94"/>
      <c r="J5" s="94"/>
      <c r="K5" s="94"/>
      <c r="L5" s="95"/>
    </row>
    <row r="6" spans="1:21" ht="43.35" customHeight="1" x14ac:dyDescent="0.2">
      <c r="B6" s="101" t="s">
        <v>23</v>
      </c>
      <c r="C6" s="101" t="s">
        <v>4</v>
      </c>
      <c r="D6" s="102" t="s">
        <v>4</v>
      </c>
      <c r="E6" s="102" t="s">
        <v>6</v>
      </c>
      <c r="F6" s="102" t="s">
        <v>7</v>
      </c>
      <c r="G6" s="102" t="s">
        <v>8</v>
      </c>
      <c r="H6" s="101" t="s">
        <v>9</v>
      </c>
      <c r="I6" s="102" t="s">
        <v>10</v>
      </c>
      <c r="J6" s="103" t="s">
        <v>11</v>
      </c>
      <c r="K6" s="104" t="s">
        <v>12</v>
      </c>
      <c r="L6" s="105" t="s">
        <v>13</v>
      </c>
      <c r="N6" s="109" t="s">
        <v>45</v>
      </c>
      <c r="O6" s="109" t="s">
        <v>46</v>
      </c>
    </row>
    <row r="7" spans="1:21" x14ac:dyDescent="0.2">
      <c r="B7" s="110">
        <v>2003</v>
      </c>
      <c r="C7" s="111">
        <v>8388598</v>
      </c>
      <c r="D7" s="111">
        <v>8388598</v>
      </c>
      <c r="E7" s="111">
        <v>12928274.288447641</v>
      </c>
      <c r="F7" s="111">
        <v>1401979.62</v>
      </c>
      <c r="G7" s="111">
        <v>631606.12000000011</v>
      </c>
      <c r="H7" s="111">
        <v>23350458.028447643</v>
      </c>
      <c r="I7" s="111">
        <v>18964571.719999999</v>
      </c>
      <c r="J7" s="113">
        <v>42315029.748447642</v>
      </c>
      <c r="K7" s="111">
        <v>2710283.5189140569</v>
      </c>
      <c r="L7" s="115">
        <v>45025313.267361701</v>
      </c>
      <c r="N7" s="125">
        <v>7</v>
      </c>
      <c r="O7" s="14">
        <v>3</v>
      </c>
    </row>
    <row r="8" spans="1:21" x14ac:dyDescent="0.2">
      <c r="B8" s="110">
        <v>2004</v>
      </c>
      <c r="C8" s="111">
        <v>17034921</v>
      </c>
      <c r="D8" s="111">
        <v>17034921</v>
      </c>
      <c r="E8" s="111">
        <v>13073174.208564023</v>
      </c>
      <c r="F8" s="111">
        <v>1312717.1099999999</v>
      </c>
      <c r="G8" s="111">
        <v>1510088.9300000002</v>
      </c>
      <c r="H8" s="111">
        <v>32930901.24856402</v>
      </c>
      <c r="I8" s="111">
        <v>36122737.280000001</v>
      </c>
      <c r="J8" s="113">
        <v>69053638.528564021</v>
      </c>
      <c r="K8" s="111">
        <v>1310388.8900000001</v>
      </c>
      <c r="L8" s="115">
        <v>70364027.418564022</v>
      </c>
      <c r="N8" s="126">
        <v>7</v>
      </c>
      <c r="O8" s="16">
        <v>4</v>
      </c>
    </row>
    <row r="9" spans="1:21" x14ac:dyDescent="0.2">
      <c r="B9" s="110">
        <v>2005</v>
      </c>
      <c r="C9" s="111">
        <v>11975990</v>
      </c>
      <c r="D9" s="111">
        <v>11975990</v>
      </c>
      <c r="E9" s="111">
        <v>10372612.415746983</v>
      </c>
      <c r="F9" s="111">
        <v>1804633.7</v>
      </c>
      <c r="G9" s="111">
        <v>1424177.06</v>
      </c>
      <c r="H9" s="111">
        <v>25577413.175746981</v>
      </c>
      <c r="I9" s="111">
        <v>26855937.519999996</v>
      </c>
      <c r="J9" s="113">
        <v>52433350.695746973</v>
      </c>
      <c r="K9" s="111">
        <v>484405.96000000008</v>
      </c>
      <c r="L9" s="115">
        <v>52917756.655746974</v>
      </c>
      <c r="N9" s="126">
        <v>7</v>
      </c>
      <c r="O9" s="16">
        <v>4</v>
      </c>
    </row>
    <row r="10" spans="1:21" x14ac:dyDescent="0.2">
      <c r="B10" s="110">
        <v>2006</v>
      </c>
      <c r="C10" s="111">
        <v>6611381</v>
      </c>
      <c r="D10" s="111">
        <v>6611381</v>
      </c>
      <c r="E10" s="111">
        <v>10253145.370000001</v>
      </c>
      <c r="F10" s="111">
        <v>607118.65293434344</v>
      </c>
      <c r="G10" s="111">
        <v>1256371.1599999999</v>
      </c>
      <c r="H10" s="111">
        <v>18728016.182934344</v>
      </c>
      <c r="I10" s="111">
        <v>29525101.169999998</v>
      </c>
      <c r="J10" s="113">
        <v>48253117.352934346</v>
      </c>
      <c r="K10" s="111">
        <v>789133.4099999998</v>
      </c>
      <c r="L10" s="115">
        <v>49042250.762934342</v>
      </c>
      <c r="N10" s="126">
        <v>7</v>
      </c>
      <c r="O10" s="16">
        <v>4</v>
      </c>
    </row>
    <row r="11" spans="1:21" x14ac:dyDescent="0.2">
      <c r="B11" s="110">
        <v>2007</v>
      </c>
      <c r="C11" s="111">
        <v>21842545</v>
      </c>
      <c r="D11" s="111">
        <v>21842545</v>
      </c>
      <c r="E11" s="111">
        <v>17178418.320002452</v>
      </c>
      <c r="F11" s="111">
        <v>2332033.85</v>
      </c>
      <c r="G11" s="111">
        <v>2855716.9400000004</v>
      </c>
      <c r="H11" s="111">
        <v>44208714.110002451</v>
      </c>
      <c r="I11" s="111">
        <v>58503252.540000007</v>
      </c>
      <c r="J11" s="113">
        <v>102711966.65000245</v>
      </c>
      <c r="K11" s="111">
        <v>1165386.46</v>
      </c>
      <c r="L11" s="115">
        <v>103877353.11000244</v>
      </c>
      <c r="N11" s="126">
        <v>8</v>
      </c>
      <c r="O11" s="16">
        <v>5</v>
      </c>
    </row>
    <row r="12" spans="1:21" x14ac:dyDescent="0.2">
      <c r="B12" s="110">
        <v>2008</v>
      </c>
      <c r="C12" s="111">
        <v>6687550</v>
      </c>
      <c r="D12" s="111">
        <v>6687550</v>
      </c>
      <c r="E12" s="111">
        <v>21272204.150000002</v>
      </c>
      <c r="F12" s="111">
        <v>4264667.54</v>
      </c>
      <c r="G12" s="111">
        <v>5006521.7799999993</v>
      </c>
      <c r="H12" s="111">
        <v>37230943.469999999</v>
      </c>
      <c r="I12" s="111">
        <v>96374641.040000021</v>
      </c>
      <c r="J12" s="113">
        <v>133605584.51000002</v>
      </c>
      <c r="K12" s="111">
        <v>2106971.8800000004</v>
      </c>
      <c r="L12" s="115">
        <v>135712556.39000002</v>
      </c>
      <c r="N12" s="126">
        <v>8</v>
      </c>
      <c r="O12" s="16">
        <v>5</v>
      </c>
      <c r="U12" s="164"/>
    </row>
    <row r="13" spans="1:21" x14ac:dyDescent="0.2">
      <c r="B13" s="110">
        <v>2009</v>
      </c>
      <c r="C13" s="111">
        <v>9888215</v>
      </c>
      <c r="D13" s="111">
        <v>9888215</v>
      </c>
      <c r="E13" s="111">
        <v>26399652.876568779</v>
      </c>
      <c r="F13" s="111">
        <v>6254969.1500000004</v>
      </c>
      <c r="G13" s="111">
        <v>6299846.4800000004</v>
      </c>
      <c r="H13" s="111">
        <v>48842683.506568775</v>
      </c>
      <c r="I13" s="111">
        <v>108640376.19999999</v>
      </c>
      <c r="J13" s="113">
        <v>157483059.70656878</v>
      </c>
      <c r="K13" s="111">
        <v>2947035.2999999993</v>
      </c>
      <c r="L13" s="115">
        <v>160430095.00656879</v>
      </c>
      <c r="N13" s="126">
        <v>8</v>
      </c>
      <c r="O13" s="16">
        <v>5</v>
      </c>
    </row>
    <row r="14" spans="1:21" x14ac:dyDescent="0.2">
      <c r="B14" s="110">
        <v>2010</v>
      </c>
      <c r="C14" s="111">
        <v>746469</v>
      </c>
      <c r="D14" s="111">
        <v>746469</v>
      </c>
      <c r="E14" s="111">
        <v>18328812.859999999</v>
      </c>
      <c r="F14" s="111">
        <v>3448109.11</v>
      </c>
      <c r="G14" s="111">
        <v>6088917.4800000004</v>
      </c>
      <c r="H14" s="111">
        <v>28612308.449999999</v>
      </c>
      <c r="I14" s="111">
        <v>91145422.210000008</v>
      </c>
      <c r="J14" s="113">
        <v>119757730.66000001</v>
      </c>
      <c r="K14" s="111">
        <v>2822949.089246674</v>
      </c>
      <c r="L14" s="115">
        <v>122580679.74924669</v>
      </c>
      <c r="N14" s="126">
        <v>8</v>
      </c>
      <c r="O14" s="16">
        <v>5</v>
      </c>
    </row>
    <row r="15" spans="1:21" x14ac:dyDescent="0.2">
      <c r="B15" s="110">
        <v>2011</v>
      </c>
      <c r="C15" s="111">
        <v>388852</v>
      </c>
      <c r="D15" s="111">
        <v>388852</v>
      </c>
      <c r="E15" s="111">
        <v>16294773.900000002</v>
      </c>
      <c r="F15" s="111">
        <v>8123727.6099999994</v>
      </c>
      <c r="G15" s="111">
        <v>5823278.2999999998</v>
      </c>
      <c r="H15" s="111">
        <v>30630631.810000002</v>
      </c>
      <c r="I15" s="111">
        <v>96769652.980000004</v>
      </c>
      <c r="J15" s="113">
        <v>127400284.79000001</v>
      </c>
      <c r="K15" s="111">
        <v>5191134.1399999997</v>
      </c>
      <c r="L15" s="115">
        <v>132591418.93000001</v>
      </c>
      <c r="N15" s="126">
        <v>8</v>
      </c>
      <c r="O15" s="16">
        <v>5</v>
      </c>
    </row>
    <row r="16" spans="1:21" x14ac:dyDescent="0.2">
      <c r="B16" s="110">
        <v>2012</v>
      </c>
      <c r="C16" s="111">
        <v>938222</v>
      </c>
      <c r="D16" s="111">
        <v>938222</v>
      </c>
      <c r="E16" s="111">
        <v>17079038.829999998</v>
      </c>
      <c r="F16" s="111">
        <v>5725886.4300000006</v>
      </c>
      <c r="G16" s="111">
        <v>4575806.7399999993</v>
      </c>
      <c r="H16" s="111">
        <v>28318953.999999996</v>
      </c>
      <c r="I16" s="111">
        <v>112677388.2574949</v>
      </c>
      <c r="J16" s="113">
        <v>140996342.2574949</v>
      </c>
      <c r="K16" s="111">
        <v>375613.98</v>
      </c>
      <c r="L16" s="115">
        <v>141371956.23749489</v>
      </c>
      <c r="N16" s="126">
        <v>8</v>
      </c>
      <c r="O16" s="16">
        <v>5</v>
      </c>
    </row>
    <row r="17" spans="2:15" x14ac:dyDescent="0.2">
      <c r="B17" s="110">
        <v>2013</v>
      </c>
      <c r="C17" s="111">
        <v>5719155</v>
      </c>
      <c r="D17" s="111">
        <v>5719155</v>
      </c>
      <c r="E17" s="111">
        <v>13785722.270431209</v>
      </c>
      <c r="F17" s="111">
        <v>5988074.8600000003</v>
      </c>
      <c r="G17" s="111">
        <v>5530885.46</v>
      </c>
      <c r="H17" s="111">
        <v>31023837.59043121</v>
      </c>
      <c r="I17" s="111">
        <v>99012207.420000002</v>
      </c>
      <c r="J17" s="113">
        <v>130036045.01043122</v>
      </c>
      <c r="K17" s="111">
        <v>140603.45000000001</v>
      </c>
      <c r="L17" s="115">
        <v>130176648.46043122</v>
      </c>
      <c r="N17" s="126">
        <v>8</v>
      </c>
      <c r="O17" s="16">
        <v>5</v>
      </c>
    </row>
    <row r="18" spans="2:15" x14ac:dyDescent="0.2">
      <c r="B18" s="110">
        <v>2014</v>
      </c>
      <c r="C18" s="111">
        <v>4416341</v>
      </c>
      <c r="D18" s="111">
        <v>4416341</v>
      </c>
      <c r="E18" s="111">
        <v>13047892.35</v>
      </c>
      <c r="F18" s="111">
        <v>6268593.96</v>
      </c>
      <c r="G18" s="111">
        <v>6851729.5999999996</v>
      </c>
      <c r="H18" s="111">
        <v>30584556.910000004</v>
      </c>
      <c r="I18" s="111">
        <v>105339787.14013843</v>
      </c>
      <c r="J18" s="113">
        <v>135924344.05013844</v>
      </c>
      <c r="K18" s="111">
        <v>22577.759999999998</v>
      </c>
      <c r="L18" s="115">
        <v>135946921.81013843</v>
      </c>
      <c r="N18" s="126">
        <v>8</v>
      </c>
      <c r="O18" s="16">
        <v>5</v>
      </c>
    </row>
    <row r="19" spans="2:15" x14ac:dyDescent="0.2">
      <c r="B19" s="110">
        <v>2015</v>
      </c>
      <c r="C19" s="111">
        <v>4609452</v>
      </c>
      <c r="D19" s="111">
        <v>4609452</v>
      </c>
      <c r="E19" s="111">
        <v>13950691.020896807</v>
      </c>
      <c r="F19" s="111">
        <v>7511128.5600000005</v>
      </c>
      <c r="G19" s="111">
        <v>7580232.129999999</v>
      </c>
      <c r="H19" s="111">
        <v>33651503.710896805</v>
      </c>
      <c r="I19" s="111">
        <v>124385782.11999999</v>
      </c>
      <c r="J19" s="113">
        <v>158037285.83089679</v>
      </c>
      <c r="K19" s="111">
        <v>56976.42</v>
      </c>
      <c r="L19" s="115">
        <v>158094262.25089678</v>
      </c>
      <c r="N19" s="126">
        <v>8</v>
      </c>
      <c r="O19" s="16">
        <v>5</v>
      </c>
    </row>
    <row r="20" spans="2:15" x14ac:dyDescent="0.2">
      <c r="B20" s="110">
        <v>2016</v>
      </c>
      <c r="C20" s="111">
        <v>7066430</v>
      </c>
      <c r="D20" s="111">
        <v>7066430</v>
      </c>
      <c r="E20" s="111">
        <v>15976658.790000001</v>
      </c>
      <c r="F20" s="111">
        <v>9542377.6099999994</v>
      </c>
      <c r="G20" s="111">
        <v>9677270.9400000013</v>
      </c>
      <c r="H20" s="111">
        <v>42262737.340000004</v>
      </c>
      <c r="I20" s="111">
        <v>150637365.89000002</v>
      </c>
      <c r="J20" s="113">
        <v>192900103.23000002</v>
      </c>
      <c r="K20" s="111">
        <v>133283.4</v>
      </c>
      <c r="L20" s="115">
        <v>193033386.63000003</v>
      </c>
      <c r="N20" s="126">
        <v>8</v>
      </c>
      <c r="O20" s="16">
        <v>5</v>
      </c>
    </row>
    <row r="21" spans="2:15" x14ac:dyDescent="0.2">
      <c r="B21" s="110">
        <v>2017</v>
      </c>
      <c r="C21" s="111">
        <v>7621157</v>
      </c>
      <c r="D21" s="111">
        <v>7621157</v>
      </c>
      <c r="E21" s="111">
        <v>22745792.329999998</v>
      </c>
      <c r="F21" s="111">
        <v>10143837.75</v>
      </c>
      <c r="G21" s="111">
        <v>11476215.039999999</v>
      </c>
      <c r="H21" s="111">
        <v>51987002.119999997</v>
      </c>
      <c r="I21" s="111">
        <v>177755502.49691913</v>
      </c>
      <c r="J21" s="113">
        <v>229742504.61691913</v>
      </c>
      <c r="K21" s="111">
        <v>69249.950000000012</v>
      </c>
      <c r="L21" s="115">
        <v>229811754.56691912</v>
      </c>
      <c r="N21" s="126">
        <v>8</v>
      </c>
      <c r="O21" s="16">
        <v>5</v>
      </c>
    </row>
    <row r="22" spans="2:15" x14ac:dyDescent="0.2">
      <c r="B22" s="110">
        <v>2018</v>
      </c>
      <c r="C22" s="111">
        <v>8601794</v>
      </c>
      <c r="D22" s="111">
        <v>8601794</v>
      </c>
      <c r="E22" s="111">
        <v>23060170.512232829</v>
      </c>
      <c r="F22" s="111">
        <v>5395154.4000000004</v>
      </c>
      <c r="G22" s="111">
        <v>9733750.6699999999</v>
      </c>
      <c r="H22" s="111">
        <v>46790869.582232833</v>
      </c>
      <c r="I22" s="111">
        <v>129904816.17000002</v>
      </c>
      <c r="J22" s="113">
        <v>176695685.75223285</v>
      </c>
      <c r="K22" s="111">
        <v>269031.18</v>
      </c>
      <c r="L22" s="115">
        <v>176964716.93223286</v>
      </c>
      <c r="N22" s="126">
        <v>8</v>
      </c>
      <c r="O22" s="16">
        <v>5</v>
      </c>
    </row>
    <row r="23" spans="2:15" x14ac:dyDescent="0.2">
      <c r="B23" s="110">
        <v>2019</v>
      </c>
      <c r="C23" s="111">
        <v>8322506</v>
      </c>
      <c r="D23" s="111">
        <v>8322506</v>
      </c>
      <c r="E23" s="111">
        <v>14948018.020000001</v>
      </c>
      <c r="F23" s="111">
        <v>5862191.4399999995</v>
      </c>
      <c r="G23" s="111">
        <v>9865622.120000001</v>
      </c>
      <c r="H23" s="111">
        <v>38998337.579999998</v>
      </c>
      <c r="I23" s="111">
        <v>147794157.80000001</v>
      </c>
      <c r="J23" s="113">
        <v>186792495.38</v>
      </c>
      <c r="K23" s="111">
        <v>375488.19000000006</v>
      </c>
      <c r="L23" s="115">
        <v>187167983.56999999</v>
      </c>
      <c r="N23" s="126">
        <v>8</v>
      </c>
      <c r="O23" s="16">
        <v>5</v>
      </c>
    </row>
    <row r="24" spans="2:15" x14ac:dyDescent="0.2">
      <c r="B24" s="110">
        <v>2020</v>
      </c>
      <c r="C24" s="111">
        <v>6120436</v>
      </c>
      <c r="D24" s="111">
        <v>6120436</v>
      </c>
      <c r="E24" s="111">
        <v>13088569.659999998</v>
      </c>
      <c r="F24" s="111">
        <v>5657211.8599999994</v>
      </c>
      <c r="G24" s="111">
        <v>8891072.0099999979</v>
      </c>
      <c r="H24" s="111">
        <v>33757289.529999994</v>
      </c>
      <c r="I24" s="111">
        <v>127765786.72999997</v>
      </c>
      <c r="J24" s="113">
        <v>161523076.25999996</v>
      </c>
      <c r="K24" s="111">
        <v>352370.31</v>
      </c>
      <c r="L24" s="115">
        <v>161875446.56999996</v>
      </c>
      <c r="N24" s="126">
        <v>8</v>
      </c>
      <c r="O24" s="16">
        <v>5</v>
      </c>
    </row>
    <row r="25" spans="2:15" x14ac:dyDescent="0.2">
      <c r="B25" s="110">
        <v>2021</v>
      </c>
      <c r="C25" s="111">
        <v>6853241</v>
      </c>
      <c r="D25" s="111">
        <v>6853241</v>
      </c>
      <c r="E25" s="111">
        <v>17195869.27</v>
      </c>
      <c r="F25" s="111">
        <v>9078266.5899999999</v>
      </c>
      <c r="G25" s="111">
        <v>10014295.18</v>
      </c>
      <c r="H25" s="111">
        <v>43141672.039999999</v>
      </c>
      <c r="I25" s="111">
        <v>168052957.63999999</v>
      </c>
      <c r="J25" s="113">
        <v>211194629.67999998</v>
      </c>
      <c r="K25" s="111">
        <v>517397.56999999995</v>
      </c>
      <c r="L25" s="115">
        <v>211712027.24999997</v>
      </c>
      <c r="N25" s="126">
        <v>8</v>
      </c>
      <c r="O25" s="16">
        <v>5</v>
      </c>
    </row>
    <row r="26" spans="2:15" x14ac:dyDescent="0.2">
      <c r="B26" s="110">
        <v>2022</v>
      </c>
      <c r="C26" s="111">
        <v>6587954</v>
      </c>
      <c r="D26" s="111">
        <v>6587954</v>
      </c>
      <c r="E26" s="111">
        <v>15317358.789837176</v>
      </c>
      <c r="F26" s="111">
        <v>9827808.75</v>
      </c>
      <c r="G26" s="111">
        <v>10101725.41</v>
      </c>
      <c r="H26" s="111">
        <v>41834846.949837178</v>
      </c>
      <c r="I26" s="111">
        <v>173170156.36660737</v>
      </c>
      <c r="J26" s="113">
        <v>215005003.31644455</v>
      </c>
      <c r="K26" s="111">
        <v>180079.16</v>
      </c>
      <c r="L26" s="115">
        <v>215185082.47644454</v>
      </c>
      <c r="N26" s="126">
        <v>8</v>
      </c>
      <c r="O26" s="16">
        <v>5</v>
      </c>
    </row>
    <row r="27" spans="2:15" x14ac:dyDescent="0.2">
      <c r="B27" s="134">
        <v>2023</v>
      </c>
      <c r="C27" s="111">
        <v>7120653</v>
      </c>
      <c r="D27" s="111">
        <v>7120653</v>
      </c>
      <c r="E27" s="111">
        <v>14584102.66</v>
      </c>
      <c r="F27" s="111">
        <v>7648881.0199999996</v>
      </c>
      <c r="G27" s="111">
        <v>10221254.1</v>
      </c>
      <c r="H27" s="111">
        <v>39574890.780000001</v>
      </c>
      <c r="I27" s="111">
        <v>156474812.07854798</v>
      </c>
      <c r="J27" s="113">
        <v>196049702.85854799</v>
      </c>
      <c r="K27" s="111">
        <v>1711897.9100000001</v>
      </c>
      <c r="L27" s="115">
        <v>197761600.76854798</v>
      </c>
      <c r="N27" s="136">
        <v>8</v>
      </c>
      <c r="O27" s="19">
        <v>5</v>
      </c>
    </row>
    <row r="28" spans="2:15" x14ac:dyDescent="0.2">
      <c r="B28" s="134" t="s">
        <v>13</v>
      </c>
      <c r="C28" s="145">
        <v>157541862</v>
      </c>
      <c r="D28" s="146">
        <v>157541862</v>
      </c>
      <c r="E28" s="147">
        <v>340880952.89272797</v>
      </c>
      <c r="F28" s="147">
        <v>118199369.57293434</v>
      </c>
      <c r="G28" s="147">
        <v>135416383.65000001</v>
      </c>
      <c r="H28" s="145">
        <v>752038568.11566222</v>
      </c>
      <c r="I28" s="145">
        <v>2235872412.7697082</v>
      </c>
      <c r="J28" s="146">
        <v>2987910980.8853698</v>
      </c>
      <c r="K28" s="148">
        <v>23732257.928160731</v>
      </c>
      <c r="L28" s="145">
        <v>3011643238.8135314</v>
      </c>
    </row>
    <row r="29" spans="2:15" x14ac:dyDescent="0.2"/>
    <row r="30" spans="2:15" x14ac:dyDescent="0.2">
      <c r="B30" s="150" t="s">
        <v>90</v>
      </c>
      <c r="C30" s="151">
        <v>7120653</v>
      </c>
      <c r="D30" s="166">
        <v>7120653</v>
      </c>
      <c r="E30" s="151">
        <v>14584102.66</v>
      </c>
      <c r="F30" s="151">
        <v>7648881.0199999996</v>
      </c>
      <c r="G30" s="151">
        <v>10221254.1</v>
      </c>
      <c r="H30" s="166">
        <v>39574890.780000001</v>
      </c>
      <c r="I30" s="151">
        <v>156474812.07854798</v>
      </c>
      <c r="J30" s="166">
        <v>196049702.85854799</v>
      </c>
      <c r="K30" s="151">
        <v>1711897.9100000001</v>
      </c>
      <c r="L30" s="167">
        <v>197761600.76854798</v>
      </c>
    </row>
    <row r="31" spans="2:15" x14ac:dyDescent="0.2">
      <c r="C31" s="174"/>
      <c r="D31" s="174"/>
      <c r="E31" s="174"/>
      <c r="F31" s="174"/>
      <c r="G31" s="174"/>
      <c r="H31" s="174"/>
      <c r="I31" s="174"/>
      <c r="J31" s="174"/>
      <c r="K31" s="174"/>
      <c r="L31" s="175"/>
    </row>
    <row r="32" spans="2:15" x14ac:dyDescent="0.2">
      <c r="B32" s="169" t="s">
        <v>14</v>
      </c>
    </row>
    <row r="33" spans="2:12" x14ac:dyDescent="0.2">
      <c r="B33" s="161" t="s">
        <v>38</v>
      </c>
    </row>
    <row r="34" spans="2:12" x14ac:dyDescent="0.2">
      <c r="B34" s="161" t="s">
        <v>32</v>
      </c>
    </row>
    <row r="35" spans="2:12" x14ac:dyDescent="0.2">
      <c r="B35" s="161" t="s">
        <v>16</v>
      </c>
      <c r="L35" s="1"/>
    </row>
    <row r="36" spans="2:12" x14ac:dyDescent="0.2">
      <c r="B36" s="161" t="s">
        <v>17</v>
      </c>
    </row>
    <row r="37" spans="2:12" x14ac:dyDescent="0.2"/>
  </sheetData>
  <mergeCells count="1">
    <mergeCell ref="B5:L5"/>
  </mergeCells>
  <dataValidations count="2">
    <dataValidation type="date" allowBlank="1" showInputMessage="1" showErrorMessage="1" errorTitle="Must be a date" error="dd/mm/yy format between 01/01/2000 and 31/12/2021" sqref="C3" xr:uid="{00000000-0002-0000-0800-000000000000}">
      <formula1>36526</formula1>
      <formula2>44561</formula2>
    </dataValidation>
    <dataValidation type="whole" operator="greaterThanOrEqual" allowBlank="1" showInputMessage="1" showErrorMessage="1" errorTitle="Whole number" error="Must be a whole number 0 or greater" sqref="K7:K27 I7:I27 C7:G27 D30" xr:uid="{F93D9AE2-BC6A-4B1C-AAD4-2A0DE09424CF}">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pageSetUpPr autoPageBreaks="0" fitToPage="1"/>
  </sheetPr>
  <dimension ref="A1:AB37"/>
  <sheetViews>
    <sheetView zoomScale="75" zoomScaleNormal="75" workbookViewId="0">
      <selection activeCell="L33" sqref="L33"/>
    </sheetView>
  </sheetViews>
  <sheetFormatPr defaultColWidth="0" defaultRowHeight="12.75" zeroHeight="1" x14ac:dyDescent="0.2"/>
  <cols>
    <col min="1" max="1" width="3.7109375" style="8" customWidth="1"/>
    <col min="2" max="12" width="16.7109375" style="8" customWidth="1"/>
    <col min="13" max="13" width="10.140625" style="8" customWidth="1"/>
    <col min="14" max="14" width="12.28515625" style="8" bestFit="1" customWidth="1"/>
    <col min="15" max="15" width="12.140625" style="8" bestFit="1" customWidth="1"/>
    <col min="16" max="16" width="10.140625" style="8" customWidth="1"/>
    <col min="17" max="25" width="10.140625" style="8" hidden="1"/>
    <col min="26" max="28" width="0" style="8" hidden="1"/>
    <col min="29" max="16384" width="10.140625" style="8" hidden="1"/>
  </cols>
  <sheetData>
    <row r="1" spans="1:15" ht="15.75" x14ac:dyDescent="0.25">
      <c r="A1" s="91" t="s">
        <v>39</v>
      </c>
    </row>
    <row r="2" spans="1:15" x14ac:dyDescent="0.2">
      <c r="H2" s="1"/>
    </row>
    <row r="3" spans="1:15" x14ac:dyDescent="0.2">
      <c r="B3" s="9" t="s">
        <v>1</v>
      </c>
      <c r="C3" s="92"/>
    </row>
    <row r="4" spans="1:15" x14ac:dyDescent="0.2"/>
    <row r="5" spans="1:15" x14ac:dyDescent="0.2">
      <c r="B5" s="93" t="s">
        <v>40</v>
      </c>
      <c r="C5" s="94"/>
      <c r="D5" s="94"/>
      <c r="E5" s="94"/>
      <c r="F5" s="94"/>
      <c r="G5" s="94"/>
      <c r="H5" s="94"/>
      <c r="I5" s="94"/>
      <c r="J5" s="94"/>
      <c r="K5" s="94"/>
      <c r="L5" s="95"/>
    </row>
    <row r="6" spans="1:15" ht="43.35" customHeight="1" x14ac:dyDescent="0.2">
      <c r="B6" s="101" t="s">
        <v>3</v>
      </c>
      <c r="C6" s="101" t="s">
        <v>4</v>
      </c>
      <c r="D6" s="102" t="s">
        <v>4</v>
      </c>
      <c r="E6" s="102" t="s">
        <v>6</v>
      </c>
      <c r="F6" s="107" t="s">
        <v>7</v>
      </c>
      <c r="G6" s="107" t="s">
        <v>8</v>
      </c>
      <c r="H6" s="101" t="s">
        <v>9</v>
      </c>
      <c r="I6" s="102" t="s">
        <v>10</v>
      </c>
      <c r="J6" s="103" t="s">
        <v>11</v>
      </c>
      <c r="K6" s="104" t="s">
        <v>12</v>
      </c>
      <c r="L6" s="105" t="s">
        <v>13</v>
      </c>
      <c r="N6" s="109" t="s">
        <v>45</v>
      </c>
      <c r="O6" s="109" t="s">
        <v>46</v>
      </c>
    </row>
    <row r="7" spans="1:15" x14ac:dyDescent="0.2">
      <c r="B7" s="110">
        <v>2003</v>
      </c>
      <c r="C7" s="176">
        <v>65.861249809167703</v>
      </c>
      <c r="D7" s="177">
        <v>65.861249809167703</v>
      </c>
      <c r="E7" s="178">
        <v>70.447864038114318</v>
      </c>
      <c r="F7" s="178">
        <v>64.428822012712843</v>
      </c>
      <c r="G7" s="178">
        <v>65.180338363621914</v>
      </c>
      <c r="H7" s="179">
        <v>66.277214259656986</v>
      </c>
      <c r="I7" s="178">
        <v>67.561078850286322</v>
      </c>
      <c r="J7" s="180">
        <v>66.779873444464471</v>
      </c>
      <c r="K7" s="181">
        <v>27.987324764874391</v>
      </c>
      <c r="L7" s="182">
        <v>65.846986502269914</v>
      </c>
      <c r="N7" s="125">
        <v>4</v>
      </c>
      <c r="O7" s="14">
        <v>2</v>
      </c>
    </row>
    <row r="8" spans="1:15" x14ac:dyDescent="0.2">
      <c r="B8" s="110">
        <v>2004</v>
      </c>
      <c r="C8" s="176">
        <v>65.965752155294894</v>
      </c>
      <c r="D8" s="177">
        <v>65.965752155294894</v>
      </c>
      <c r="E8" s="178">
        <v>69.194896656442012</v>
      </c>
      <c r="F8" s="178">
        <v>70.541136208076665</v>
      </c>
      <c r="G8" s="178">
        <v>65.821893741583438</v>
      </c>
      <c r="H8" s="179">
        <v>66.284668519444963</v>
      </c>
      <c r="I8" s="178">
        <v>68.447631466466959</v>
      </c>
      <c r="J8" s="180">
        <v>66.899469014498095</v>
      </c>
      <c r="K8" s="181">
        <v>28.871629397296754</v>
      </c>
      <c r="L8" s="182">
        <v>66.15681215667594</v>
      </c>
      <c r="N8" s="126">
        <v>4</v>
      </c>
      <c r="O8" s="16">
        <v>3</v>
      </c>
    </row>
    <row r="9" spans="1:15" x14ac:dyDescent="0.2">
      <c r="B9" s="110">
        <v>2005</v>
      </c>
      <c r="C9" s="176">
        <v>67.303845409197891</v>
      </c>
      <c r="D9" s="177">
        <v>67.303845409197891</v>
      </c>
      <c r="E9" s="178">
        <v>70.255262432050188</v>
      </c>
      <c r="F9" s="178">
        <v>68.20103829844146</v>
      </c>
      <c r="G9" s="178">
        <v>66.208928214881581</v>
      </c>
      <c r="H9" s="179">
        <v>67.500688489775044</v>
      </c>
      <c r="I9" s="178">
        <v>69.697332182324473</v>
      </c>
      <c r="J9" s="180">
        <v>67.985124017575501</v>
      </c>
      <c r="K9" s="181">
        <v>63.896681233436887</v>
      </c>
      <c r="L9" s="182">
        <v>67.909680786640365</v>
      </c>
      <c r="N9" s="126">
        <v>4</v>
      </c>
      <c r="O9" s="16">
        <v>3</v>
      </c>
    </row>
    <row r="10" spans="1:15" x14ac:dyDescent="0.2">
      <c r="B10" s="110">
        <v>2006</v>
      </c>
      <c r="C10" s="176">
        <v>67.61102226407813</v>
      </c>
      <c r="D10" s="177">
        <v>67.61102226407813</v>
      </c>
      <c r="E10" s="178">
        <v>72.015819391724918</v>
      </c>
      <c r="F10" s="178">
        <v>72.788832811315515</v>
      </c>
      <c r="G10" s="178">
        <v>68.713731201424224</v>
      </c>
      <c r="H10" s="179">
        <v>68.514623626806298</v>
      </c>
      <c r="I10" s="178">
        <v>71.109552251654108</v>
      </c>
      <c r="J10" s="180">
        <v>69.576295605152325</v>
      </c>
      <c r="K10" s="181">
        <v>61.67779628840416</v>
      </c>
      <c r="L10" s="182">
        <v>69.462385274869973</v>
      </c>
      <c r="N10" s="126">
        <v>5</v>
      </c>
      <c r="O10" s="16">
        <v>3</v>
      </c>
    </row>
    <row r="11" spans="1:15" x14ac:dyDescent="0.2">
      <c r="B11" s="110">
        <v>2007</v>
      </c>
      <c r="C11" s="176">
        <v>69.266143606094033</v>
      </c>
      <c r="D11" s="177">
        <v>69.266143606094033</v>
      </c>
      <c r="E11" s="178">
        <v>73.040530618327708</v>
      </c>
      <c r="F11" s="178">
        <v>71.333716651636905</v>
      </c>
      <c r="G11" s="178">
        <v>69.256765111464176</v>
      </c>
      <c r="H11" s="179">
        <v>70.444191441213391</v>
      </c>
      <c r="I11" s="178">
        <v>71.64708549422879</v>
      </c>
      <c r="J11" s="180">
        <v>71.170172781284421</v>
      </c>
      <c r="K11" s="181">
        <v>53.088762366996455</v>
      </c>
      <c r="L11" s="182">
        <v>70.939346265357329</v>
      </c>
      <c r="N11" s="126">
        <v>5</v>
      </c>
      <c r="O11" s="16">
        <v>3</v>
      </c>
    </row>
    <row r="12" spans="1:15" x14ac:dyDescent="0.2">
      <c r="B12" s="110">
        <v>2008</v>
      </c>
      <c r="C12" s="176">
        <v>68.039905601050975</v>
      </c>
      <c r="D12" s="177">
        <v>68.039905601050975</v>
      </c>
      <c r="E12" s="178">
        <v>72.625874176676149</v>
      </c>
      <c r="F12" s="178">
        <v>70.630517506244985</v>
      </c>
      <c r="G12" s="178">
        <v>69.934384319424893</v>
      </c>
      <c r="H12" s="179">
        <v>71.045368199670108</v>
      </c>
      <c r="I12" s="178">
        <v>71.847760001225751</v>
      </c>
      <c r="J12" s="180">
        <v>71.576777314382213</v>
      </c>
      <c r="K12" s="181">
        <v>47.424226469401006</v>
      </c>
      <c r="L12" s="182">
        <v>71.059506867949338</v>
      </c>
      <c r="N12" s="126">
        <v>5</v>
      </c>
      <c r="O12" s="16">
        <v>3</v>
      </c>
    </row>
    <row r="13" spans="1:15" x14ac:dyDescent="0.2">
      <c r="B13" s="110">
        <v>2009</v>
      </c>
      <c r="C13" s="176">
        <v>70.619990869911092</v>
      </c>
      <c r="D13" s="177">
        <v>70.619990869911092</v>
      </c>
      <c r="E13" s="178">
        <v>74.330709825185323</v>
      </c>
      <c r="F13" s="178">
        <v>74.723680621518369</v>
      </c>
      <c r="G13" s="178">
        <v>70.592958970063833</v>
      </c>
      <c r="H13" s="179">
        <v>72.34745786724767</v>
      </c>
      <c r="I13" s="178">
        <v>72.722270815224505</v>
      </c>
      <c r="J13" s="180">
        <v>72.722117817030806</v>
      </c>
      <c r="K13" s="181">
        <v>48.574920916810036</v>
      </c>
      <c r="L13" s="182">
        <v>72.374608565646838</v>
      </c>
      <c r="N13" s="126">
        <v>5</v>
      </c>
      <c r="O13" s="16">
        <v>3</v>
      </c>
    </row>
    <row r="14" spans="1:15" x14ac:dyDescent="0.2">
      <c r="B14" s="110">
        <v>2010</v>
      </c>
      <c r="C14" s="176">
        <v>70.551237530110839</v>
      </c>
      <c r="D14" s="177">
        <v>70.551237530110839</v>
      </c>
      <c r="E14" s="178">
        <v>75.178040370947301</v>
      </c>
      <c r="F14" s="178">
        <v>73.32799337866436</v>
      </c>
      <c r="G14" s="178">
        <v>70.317602945629744</v>
      </c>
      <c r="H14" s="179">
        <v>72.610181556082594</v>
      </c>
      <c r="I14" s="178">
        <v>73.118367579391375</v>
      </c>
      <c r="J14" s="180">
        <v>73.047065733059227</v>
      </c>
      <c r="K14" s="181">
        <v>62.336774725916811</v>
      </c>
      <c r="L14" s="182">
        <v>72.879908545661877</v>
      </c>
      <c r="N14" s="126">
        <v>5</v>
      </c>
      <c r="O14" s="16">
        <v>3</v>
      </c>
    </row>
    <row r="15" spans="1:15" x14ac:dyDescent="0.2">
      <c r="B15" s="110">
        <v>2011</v>
      </c>
      <c r="C15" s="176">
        <v>71.669977762317927</v>
      </c>
      <c r="D15" s="177">
        <v>71.669977762317927</v>
      </c>
      <c r="E15" s="178">
        <v>74.501967570672988</v>
      </c>
      <c r="F15" s="178">
        <v>74.578022889434862</v>
      </c>
      <c r="G15" s="178">
        <v>70.663325081167841</v>
      </c>
      <c r="H15" s="179">
        <v>72.91853231929872</v>
      </c>
      <c r="I15" s="178">
        <v>72.889615404533174</v>
      </c>
      <c r="J15" s="180">
        <v>73.013241784781314</v>
      </c>
      <c r="K15" s="181">
        <v>60.8</v>
      </c>
      <c r="L15" s="182">
        <v>72.896088386366145</v>
      </c>
      <c r="N15" s="126">
        <v>5</v>
      </c>
      <c r="O15" s="16">
        <v>3</v>
      </c>
    </row>
    <row r="16" spans="1:15" x14ac:dyDescent="0.2">
      <c r="B16" s="110">
        <v>2012</v>
      </c>
      <c r="C16" s="176">
        <v>72.230263308962819</v>
      </c>
      <c r="D16" s="177">
        <v>72.230263308962819</v>
      </c>
      <c r="E16" s="178">
        <v>74.434955813230275</v>
      </c>
      <c r="F16" s="178">
        <v>74.313068304027993</v>
      </c>
      <c r="G16" s="178">
        <v>71.51899728115751</v>
      </c>
      <c r="H16" s="179">
        <v>72.907616173452396</v>
      </c>
      <c r="I16" s="178">
        <v>73.64790869412677</v>
      </c>
      <c r="J16" s="180">
        <v>73.349766277707403</v>
      </c>
      <c r="K16" s="181">
        <v>57.75</v>
      </c>
      <c r="L16" s="182">
        <v>73.169570957667872</v>
      </c>
      <c r="N16" s="126">
        <v>5</v>
      </c>
      <c r="O16" s="16">
        <v>3</v>
      </c>
    </row>
    <row r="17" spans="2:15" x14ac:dyDescent="0.2">
      <c r="B17" s="110">
        <v>2013</v>
      </c>
      <c r="C17" s="176">
        <v>72.170861133641054</v>
      </c>
      <c r="D17" s="177">
        <v>72.170861133641054</v>
      </c>
      <c r="E17" s="178">
        <v>75.452504864328205</v>
      </c>
      <c r="F17" s="178">
        <v>74.772742833451488</v>
      </c>
      <c r="G17" s="178">
        <v>72.131847244043101</v>
      </c>
      <c r="H17" s="179">
        <v>73.382909078669357</v>
      </c>
      <c r="I17" s="178">
        <v>73.557575292663046</v>
      </c>
      <c r="J17" s="180">
        <v>73.654041596913927</v>
      </c>
      <c r="K17" s="181">
        <v>56.769230769230766</v>
      </c>
      <c r="L17" s="182">
        <v>73.512390499366248</v>
      </c>
      <c r="N17" s="126">
        <v>5</v>
      </c>
      <c r="O17" s="16">
        <v>3</v>
      </c>
    </row>
    <row r="18" spans="2:15" x14ac:dyDescent="0.2">
      <c r="B18" s="110">
        <v>2014</v>
      </c>
      <c r="C18" s="176">
        <v>72.67758245319753</v>
      </c>
      <c r="D18" s="177">
        <v>72.67758245319753</v>
      </c>
      <c r="E18" s="178">
        <v>75.581175933573135</v>
      </c>
      <c r="F18" s="178">
        <v>74.939838854013843</v>
      </c>
      <c r="G18" s="178">
        <v>71.992202806263563</v>
      </c>
      <c r="H18" s="179">
        <v>73.648734549780031</v>
      </c>
      <c r="I18" s="178">
        <v>74.555661656417911</v>
      </c>
      <c r="J18" s="180">
        <v>74.220372378373014</v>
      </c>
      <c r="K18" s="181">
        <v>68.625</v>
      </c>
      <c r="L18" s="182">
        <v>74.18563812545986</v>
      </c>
      <c r="N18" s="126">
        <v>5</v>
      </c>
      <c r="O18" s="16">
        <v>3</v>
      </c>
    </row>
    <row r="19" spans="2:15" x14ac:dyDescent="0.2">
      <c r="B19" s="110">
        <v>2015</v>
      </c>
      <c r="C19" s="176">
        <v>72.765540486510517</v>
      </c>
      <c r="D19" s="177">
        <v>72.765540486510517</v>
      </c>
      <c r="E19" s="178">
        <v>75.331351674509648</v>
      </c>
      <c r="F19" s="178">
        <v>75.087516888514401</v>
      </c>
      <c r="G19" s="178">
        <v>73.496196886373738</v>
      </c>
      <c r="H19" s="179">
        <v>73.750682439258568</v>
      </c>
      <c r="I19" s="178">
        <v>74.897376438534337</v>
      </c>
      <c r="J19" s="180">
        <v>74.471425893600085</v>
      </c>
      <c r="K19" s="181">
        <v>73</v>
      </c>
      <c r="L19" s="182">
        <v>74.462118681622499</v>
      </c>
      <c r="N19" s="126">
        <v>5</v>
      </c>
      <c r="O19" s="16">
        <v>3</v>
      </c>
    </row>
    <row r="20" spans="2:15" x14ac:dyDescent="0.2">
      <c r="B20" s="110">
        <v>2016</v>
      </c>
      <c r="C20" s="176">
        <v>73.629492155125533</v>
      </c>
      <c r="D20" s="177">
        <v>73.629492155125533</v>
      </c>
      <c r="E20" s="178">
        <v>76.495395711026248</v>
      </c>
      <c r="F20" s="178">
        <v>76.925053850118218</v>
      </c>
      <c r="G20" s="178">
        <v>74.14791998449445</v>
      </c>
      <c r="H20" s="179">
        <v>74.801020160465612</v>
      </c>
      <c r="I20" s="178">
        <v>75.52305893864127</v>
      </c>
      <c r="J20" s="180">
        <v>75.34418358898435</v>
      </c>
      <c r="K20" s="181">
        <v>75.5</v>
      </c>
      <c r="L20" s="182">
        <v>75.344748885990015</v>
      </c>
      <c r="N20" s="126">
        <v>5</v>
      </c>
      <c r="O20" s="16">
        <v>3</v>
      </c>
    </row>
    <row r="21" spans="2:15" x14ac:dyDescent="0.2">
      <c r="B21" s="110">
        <v>2017</v>
      </c>
      <c r="C21" s="176">
        <v>74.123150416228867</v>
      </c>
      <c r="D21" s="177">
        <v>74.123150416228867</v>
      </c>
      <c r="E21" s="178">
        <v>75.996736489253905</v>
      </c>
      <c r="F21" s="178">
        <v>77.073884433814413</v>
      </c>
      <c r="G21" s="178">
        <v>74.132870777051281</v>
      </c>
      <c r="H21" s="179">
        <v>74.837434392148623</v>
      </c>
      <c r="I21" s="178">
        <v>75.186632652480569</v>
      </c>
      <c r="J21" s="180">
        <v>75.133543969862814</v>
      </c>
      <c r="K21" s="181">
        <v>73.8</v>
      </c>
      <c r="L21" s="182">
        <v>75.123582011514102</v>
      </c>
      <c r="N21" s="126">
        <v>5</v>
      </c>
      <c r="O21" s="16">
        <v>3</v>
      </c>
    </row>
    <row r="22" spans="2:15" x14ac:dyDescent="0.2">
      <c r="B22" s="110">
        <v>2018</v>
      </c>
      <c r="C22" s="176">
        <v>74.352486822304201</v>
      </c>
      <c r="D22" s="177">
        <v>74.352486822304201</v>
      </c>
      <c r="E22" s="178">
        <v>77.280037032266478</v>
      </c>
      <c r="F22" s="178">
        <v>76.686598832673013</v>
      </c>
      <c r="G22" s="178">
        <v>74.282224535470235</v>
      </c>
      <c r="H22" s="179">
        <v>75.358911209199675</v>
      </c>
      <c r="I22" s="178">
        <v>75.980646956443508</v>
      </c>
      <c r="J22" s="180">
        <v>75.812668204566918</v>
      </c>
      <c r="K22" s="181">
        <v>78.46420855280779</v>
      </c>
      <c r="L22" s="182">
        <v>75.834278916122386</v>
      </c>
      <c r="N22" s="126">
        <v>5</v>
      </c>
      <c r="O22" s="16">
        <v>3</v>
      </c>
    </row>
    <row r="23" spans="2:15" x14ac:dyDescent="0.2">
      <c r="B23" s="110">
        <v>2019</v>
      </c>
      <c r="C23" s="176">
        <v>75.532142676442703</v>
      </c>
      <c r="D23" s="177">
        <v>75.532142676442703</v>
      </c>
      <c r="E23" s="178">
        <v>77.812562613604086</v>
      </c>
      <c r="F23" s="178">
        <v>76.872826430082668</v>
      </c>
      <c r="G23" s="178">
        <v>75.374853095632076</v>
      </c>
      <c r="H23" s="179">
        <v>76.272414871337205</v>
      </c>
      <c r="I23" s="178">
        <v>76.342543747441653</v>
      </c>
      <c r="J23" s="180">
        <v>76.428847348165633</v>
      </c>
      <c r="K23" s="181">
        <v>77.641025641025635</v>
      </c>
      <c r="L23" s="182">
        <v>76.444813222337032</v>
      </c>
      <c r="N23" s="126">
        <v>5</v>
      </c>
      <c r="O23" s="16">
        <v>3</v>
      </c>
    </row>
    <row r="24" spans="2:15" x14ac:dyDescent="0.2">
      <c r="B24" s="110">
        <v>2020</v>
      </c>
      <c r="C24" s="176">
        <v>75.230644317206</v>
      </c>
      <c r="D24" s="177">
        <v>75.230644317206</v>
      </c>
      <c r="E24" s="178">
        <v>78.322758807626755</v>
      </c>
      <c r="F24" s="178">
        <v>78.246478402151993</v>
      </c>
      <c r="G24" s="178">
        <v>75.143289347106489</v>
      </c>
      <c r="H24" s="179">
        <v>76.261371055318691</v>
      </c>
      <c r="I24" s="178">
        <v>76.998024800844348</v>
      </c>
      <c r="J24" s="180">
        <v>76.802050288873104</v>
      </c>
      <c r="K24" s="181">
        <v>78.375</v>
      </c>
      <c r="L24" s="182">
        <v>76.813977204613138</v>
      </c>
      <c r="N24" s="126">
        <v>5</v>
      </c>
      <c r="O24" s="16">
        <v>3</v>
      </c>
    </row>
    <row r="25" spans="2:15" x14ac:dyDescent="0.2">
      <c r="B25" s="110">
        <v>2021</v>
      </c>
      <c r="C25" s="176">
        <v>76.209048832967795</v>
      </c>
      <c r="D25" s="177">
        <v>76.209048832967795</v>
      </c>
      <c r="E25" s="178">
        <v>79.197669902487334</v>
      </c>
      <c r="F25" s="178">
        <v>79.137152214153687</v>
      </c>
      <c r="G25" s="178">
        <v>76.467580938505904</v>
      </c>
      <c r="H25" s="179">
        <v>77.197042333104278</v>
      </c>
      <c r="I25" s="178">
        <v>77.247866481449847</v>
      </c>
      <c r="J25" s="180">
        <v>77.395507403222567</v>
      </c>
      <c r="K25" s="181">
        <v>77.857142857142861</v>
      </c>
      <c r="L25" s="182">
        <v>77.400250233228604</v>
      </c>
      <c r="N25" s="126">
        <v>5</v>
      </c>
      <c r="O25" s="16">
        <v>3</v>
      </c>
    </row>
    <row r="26" spans="2:15" x14ac:dyDescent="0.2">
      <c r="B26" s="110">
        <v>2022</v>
      </c>
      <c r="C26" s="176">
        <v>76.790025430553598</v>
      </c>
      <c r="D26" s="177">
        <v>76.790025430553598</v>
      </c>
      <c r="E26" s="178">
        <v>78.326101968362281</v>
      </c>
      <c r="F26" s="178">
        <v>77.970691686919267</v>
      </c>
      <c r="G26" s="178">
        <v>76.800810605077004</v>
      </c>
      <c r="H26" s="179">
        <v>77.269867854049608</v>
      </c>
      <c r="I26" s="178">
        <v>77.402613319868152</v>
      </c>
      <c r="J26" s="180">
        <v>77.417514966308076</v>
      </c>
      <c r="K26" s="181">
        <v>79</v>
      </c>
      <c r="L26" s="182">
        <v>77.428931340025059</v>
      </c>
      <c r="N26" s="126">
        <v>5</v>
      </c>
      <c r="O26" s="16">
        <v>3</v>
      </c>
    </row>
    <row r="27" spans="2:15" x14ac:dyDescent="0.2">
      <c r="B27" s="134">
        <v>2023</v>
      </c>
      <c r="C27" s="183">
        <v>76.431653870193514</v>
      </c>
      <c r="D27" s="184">
        <v>76.431653870193514</v>
      </c>
      <c r="E27" s="185">
        <v>78.824140913018354</v>
      </c>
      <c r="F27" s="185">
        <v>79.626640908064417</v>
      </c>
      <c r="G27" s="185">
        <v>77.65157056081847</v>
      </c>
      <c r="H27" s="179">
        <v>77.405652893765335</v>
      </c>
      <c r="I27" s="185">
        <v>78.033088863703796</v>
      </c>
      <c r="J27" s="186">
        <v>77.909477389784513</v>
      </c>
      <c r="K27" s="187">
        <v>74.357142857142861</v>
      </c>
      <c r="L27" s="188">
        <v>77.876350847242051</v>
      </c>
      <c r="N27" s="136">
        <v>5</v>
      </c>
      <c r="O27" s="19">
        <v>3</v>
      </c>
    </row>
    <row r="28" spans="2:15" x14ac:dyDescent="0.2">
      <c r="B28" s="134" t="s">
        <v>41</v>
      </c>
      <c r="C28" s="189"/>
      <c r="D28" s="190"/>
      <c r="E28" s="191"/>
      <c r="F28" s="191"/>
      <c r="G28" s="191"/>
      <c r="H28" s="145"/>
      <c r="I28" s="191"/>
      <c r="J28" s="190"/>
      <c r="K28" s="144"/>
      <c r="L28" s="192"/>
    </row>
    <row r="29" spans="2:15" x14ac:dyDescent="0.2"/>
    <row r="30" spans="2:15" x14ac:dyDescent="0.2"/>
    <row r="31" spans="2:15" x14ac:dyDescent="0.2">
      <c r="B31" s="160" t="s">
        <v>14</v>
      </c>
    </row>
    <row r="32" spans="2:15" x14ac:dyDescent="0.2">
      <c r="B32" s="161" t="s">
        <v>42</v>
      </c>
    </row>
    <row r="33" spans="2:3" x14ac:dyDescent="0.2">
      <c r="B33" s="161" t="s">
        <v>43</v>
      </c>
    </row>
    <row r="34" spans="2:3" x14ac:dyDescent="0.2">
      <c r="B34" s="150" t="s">
        <v>44</v>
      </c>
      <c r="C34" s="193">
        <v>0.88505006827706367</v>
      </c>
    </row>
    <row r="35" spans="2:3" x14ac:dyDescent="0.2">
      <c r="B35" s="161" t="s">
        <v>47</v>
      </c>
      <c r="C35" s="194">
        <v>2.655150204831191</v>
      </c>
    </row>
    <row r="36" spans="2:3" x14ac:dyDescent="0.2">
      <c r="B36" s="161" t="s">
        <v>48</v>
      </c>
      <c r="C36" s="195">
        <v>3</v>
      </c>
    </row>
    <row r="37" spans="2:3" x14ac:dyDescent="0.2"/>
  </sheetData>
  <mergeCells count="1">
    <mergeCell ref="B5:L5"/>
  </mergeCells>
  <phoneticPr fontId="4" type="noConversion"/>
  <dataValidations count="3">
    <dataValidation type="date" allowBlank="1" showInputMessage="1" showErrorMessage="1" errorTitle="Must be a date" error="dd/mm/yy format between 01/01/2000 and 31/12/2021" sqref="C3" xr:uid="{00000000-0002-0000-0900-000001000000}">
      <formula1>36526</formula1>
      <formula2>44561</formula2>
    </dataValidation>
    <dataValidation type="decimal" allowBlank="1" showInputMessage="1" showErrorMessage="1" errorTitle="Ages" error="Should be between 35 and 100" sqref="E7:L27 C7:C27" xr:uid="{00000000-0002-0000-0900-000003000000}">
      <formula1>35</formula1>
      <formula2>100</formula2>
    </dataValidation>
    <dataValidation type="whole" operator="greaterThanOrEqual" allowBlank="1" showInputMessage="1" showErrorMessage="1" errorTitle="Whole number" error="Must be a whole number 0 or greater" sqref="D7:D27" xr:uid="{00000000-0002-0000-0900-000004000000}">
      <formula1>0</formula1>
    </dataValidation>
  </dataValidations>
  <pageMargins left="0.7" right="0.7" top="0.75" bottom="0.75" header="0.3" footer="0.3"/>
  <pageSetup scale="6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790F9-A58F-4658-8E24-FF26A13662C8}">
  <sheetPr>
    <tabColor rgb="FF00B050"/>
    <pageSetUpPr autoPageBreaks="0"/>
  </sheetPr>
  <dimension ref="A1:BA107"/>
  <sheetViews>
    <sheetView topLeftCell="A61" zoomScale="75" zoomScaleNormal="75" workbookViewId="0">
      <selection activeCell="J104" sqref="J104"/>
    </sheetView>
  </sheetViews>
  <sheetFormatPr defaultColWidth="0" defaultRowHeight="12.75" zeroHeight="1" x14ac:dyDescent="0.2"/>
  <cols>
    <col min="1" max="1" width="2" style="20" customWidth="1"/>
    <col min="2" max="2" width="17.28515625" style="20" bestFit="1" customWidth="1"/>
    <col min="3" max="7" width="17.140625" style="20" customWidth="1"/>
    <col min="8" max="8" width="3.5703125" style="20" customWidth="1"/>
    <col min="9" max="9" width="3.42578125" style="20" customWidth="1"/>
    <col min="10" max="10" width="17.28515625" style="20" bestFit="1" customWidth="1"/>
    <col min="11" max="15" width="17.140625" style="20" customWidth="1"/>
    <col min="16" max="17" width="2" style="20" customWidth="1"/>
    <col min="18" max="18" width="12.5703125" style="20" customWidth="1"/>
    <col min="19" max="23" width="17.140625" style="20" customWidth="1"/>
    <col min="24" max="24" width="14.5703125" style="20" customWidth="1"/>
    <col min="25" max="25" width="2" style="20" customWidth="1"/>
    <col min="26" max="26" width="12.5703125" style="20" customWidth="1"/>
    <col min="27" max="31" width="17.140625" style="20" customWidth="1"/>
    <col min="32" max="32" width="13.85546875" style="20" customWidth="1"/>
    <col min="33" max="33" width="2" style="20" customWidth="1"/>
    <col min="34" max="34" width="17.28515625" style="20" bestFit="1" customWidth="1"/>
    <col min="35" max="39" width="17.140625" style="20" customWidth="1"/>
    <col min="40" max="40" width="10.42578125" style="20" customWidth="1"/>
    <col min="41" max="53" width="0" style="20" hidden="1" customWidth="1"/>
    <col min="54" max="16384" width="9.140625" style="20" hidden="1"/>
  </cols>
  <sheetData>
    <row r="1" spans="2:39" x14ac:dyDescent="0.2"/>
    <row r="2" spans="2:39" x14ac:dyDescent="0.2">
      <c r="B2" s="21"/>
      <c r="C2" s="21"/>
    </row>
    <row r="3" spans="2:39" s="25" customFormat="1" ht="30" customHeight="1" x14ac:dyDescent="0.2">
      <c r="B3" s="22" t="s">
        <v>49</v>
      </c>
      <c r="C3" s="23"/>
      <c r="D3" s="23"/>
      <c r="E3" s="23"/>
      <c r="F3" s="23"/>
      <c r="G3" s="24"/>
      <c r="J3" s="22" t="s">
        <v>40</v>
      </c>
      <c r="K3" s="23"/>
      <c r="L3" s="23"/>
      <c r="M3" s="23"/>
      <c r="N3" s="23"/>
      <c r="O3" s="24"/>
      <c r="Z3" s="26" t="s">
        <v>50</v>
      </c>
      <c r="AA3" s="27"/>
      <c r="AB3" s="27"/>
      <c r="AC3" s="27"/>
      <c r="AD3" s="27"/>
      <c r="AE3" s="28"/>
      <c r="AH3" s="29" t="s">
        <v>51</v>
      </c>
      <c r="AI3" s="30"/>
      <c r="AJ3" s="30"/>
      <c r="AK3" s="30"/>
      <c r="AL3" s="30"/>
      <c r="AM3" s="31"/>
    </row>
    <row r="4" spans="2:39" ht="38.25" x14ac:dyDescent="0.2">
      <c r="B4" s="32" t="s">
        <v>3</v>
      </c>
      <c r="C4" s="33" t="s">
        <v>4</v>
      </c>
      <c r="D4" s="33" t="s">
        <v>6</v>
      </c>
      <c r="E4" s="33" t="s">
        <v>7</v>
      </c>
      <c r="F4" s="33" t="s">
        <v>8</v>
      </c>
      <c r="G4" s="34" t="s">
        <v>10</v>
      </c>
      <c r="J4" s="32" t="s">
        <v>3</v>
      </c>
      <c r="K4" s="33" t="s">
        <v>4</v>
      </c>
      <c r="L4" s="33" t="s">
        <v>6</v>
      </c>
      <c r="M4" s="33" t="s">
        <v>7</v>
      </c>
      <c r="N4" s="33" t="s">
        <v>8</v>
      </c>
      <c r="O4" s="34" t="s">
        <v>10</v>
      </c>
      <c r="Z4" s="35" t="s">
        <v>3</v>
      </c>
      <c r="AA4" s="36" t="s">
        <v>5</v>
      </c>
      <c r="AB4" s="36" t="s">
        <v>6</v>
      </c>
      <c r="AC4" s="36" t="s">
        <v>7</v>
      </c>
      <c r="AD4" s="36" t="s">
        <v>8</v>
      </c>
      <c r="AE4" s="37" t="s">
        <v>10</v>
      </c>
      <c r="AH4" s="32" t="s">
        <v>3</v>
      </c>
      <c r="AI4" s="33" t="s">
        <v>4</v>
      </c>
      <c r="AJ4" s="33" t="s">
        <v>6</v>
      </c>
      <c r="AK4" s="33" t="s">
        <v>7</v>
      </c>
      <c r="AL4" s="33" t="s">
        <v>8</v>
      </c>
      <c r="AM4" s="34" t="s">
        <v>10</v>
      </c>
    </row>
    <row r="5" spans="2:39" x14ac:dyDescent="0.2">
      <c r="B5" s="38">
        <v>2003</v>
      </c>
      <c r="C5" s="39">
        <f>'1) Claims Notified'!X7</f>
        <v>4199.704583820283</v>
      </c>
      <c r="D5" s="40">
        <f>'1) Claims Notified'!Y7</f>
        <v>1984.0799896117387</v>
      </c>
      <c r="E5" s="40">
        <f>'1) Claims Notified'!Z7</f>
        <v>128.63589144266979</v>
      </c>
      <c r="F5" s="40">
        <f>'1) Claims Notified'!AA7</f>
        <v>342.68601480327231</v>
      </c>
      <c r="G5" s="41">
        <f>'1) Claims Notified'!AB7</f>
        <v>1269.893520322036</v>
      </c>
      <c r="H5" s="42"/>
      <c r="I5" s="43"/>
      <c r="J5" s="38">
        <f>$B$5</f>
        <v>2003</v>
      </c>
      <c r="K5" s="44">
        <f>'9) Average Age (NY)'!D7</f>
        <v>65.861249809167703</v>
      </c>
      <c r="L5" s="45">
        <f>'9) Average Age (NY)'!E7</f>
        <v>70.447864038114318</v>
      </c>
      <c r="M5" s="45">
        <f>'9) Average Age (NY)'!F7</f>
        <v>64.428822012712843</v>
      </c>
      <c r="N5" s="45">
        <f>'9) Average Age (NY)'!G7</f>
        <v>65.180338363621914</v>
      </c>
      <c r="O5" s="46">
        <f>'9) Average Age (NY)'!H7</f>
        <v>66.277214259656986</v>
      </c>
      <c r="R5" s="43"/>
      <c r="Z5" s="47">
        <f>$B$5</f>
        <v>2003</v>
      </c>
      <c r="AA5" s="48">
        <f>SUM(S31,AA31,AI31)-1</f>
        <v>0</v>
      </c>
      <c r="AB5" s="49">
        <f t="shared" ref="AB5:AE20" si="0">SUM(T31,AB31,AJ31)-1</f>
        <v>0</v>
      </c>
      <c r="AC5" s="49">
        <f t="shared" si="0"/>
        <v>0</v>
      </c>
      <c r="AD5" s="49">
        <f t="shared" si="0"/>
        <v>0</v>
      </c>
      <c r="AE5" s="50">
        <f t="shared" si="0"/>
        <v>0</v>
      </c>
      <c r="AH5" s="38">
        <f>$B$5</f>
        <v>2003</v>
      </c>
      <c r="AI5" s="51">
        <f>'6) Incurred (NY)'!D7/1000000</f>
        <v>25.021809999999999</v>
      </c>
      <c r="AJ5" s="52">
        <f>'6) Incurred (NY)'!E7/1000000</f>
        <v>22.675160209999998</v>
      </c>
      <c r="AK5" s="52">
        <f>'6) Incurred (NY)'!F7/1000000</f>
        <v>3.5092984500000002</v>
      </c>
      <c r="AL5" s="52">
        <f>'6) Incurred (NY)'!G7/1000000</f>
        <v>4.6911343399999987</v>
      </c>
      <c r="AM5" s="53">
        <f>'6) Incurred (NY)'!I7/1000000</f>
        <v>72.124942327494864</v>
      </c>
    </row>
    <row r="6" spans="2:39" x14ac:dyDescent="0.2">
      <c r="B6" s="38">
        <f t="shared" ref="B6:B25" si="1">B5+1</f>
        <v>2004</v>
      </c>
      <c r="C6" s="39">
        <f>'1) Claims Notified'!X8</f>
        <v>5680.4427987178069</v>
      </c>
      <c r="D6" s="40">
        <f>'1) Claims Notified'!Y8</f>
        <v>1808.0658781916657</v>
      </c>
      <c r="E6" s="40">
        <f>'1) Claims Notified'!Z8</f>
        <v>138.37238863711727</v>
      </c>
      <c r="F6" s="40">
        <f>'1) Claims Notified'!AA8</f>
        <v>405.89234000221069</v>
      </c>
      <c r="G6" s="41">
        <f>'1) Claims Notified'!AB8</f>
        <v>1240.2265944511994</v>
      </c>
      <c r="H6" s="42"/>
      <c r="I6" s="43"/>
      <c r="J6" s="38">
        <f t="shared" ref="J6:J24" si="2">J5+1</f>
        <v>2004</v>
      </c>
      <c r="K6" s="44">
        <f>'9) Average Age (NY)'!D8</f>
        <v>65.965752155294894</v>
      </c>
      <c r="L6" s="45">
        <f>'9) Average Age (NY)'!E8</f>
        <v>69.194896656442012</v>
      </c>
      <c r="M6" s="45">
        <f>'9) Average Age (NY)'!F8</f>
        <v>70.541136208076665</v>
      </c>
      <c r="N6" s="45">
        <f>'9) Average Age (NY)'!G8</f>
        <v>65.821893741583438</v>
      </c>
      <c r="O6" s="46">
        <f>'9) Average Age (NY)'!H8</f>
        <v>66.284668519444963</v>
      </c>
      <c r="R6" s="43"/>
      <c r="Z6" s="47">
        <f t="shared" ref="Z6:Z25" si="3">Z5+1</f>
        <v>2004</v>
      </c>
      <c r="AA6" s="48">
        <f t="shared" ref="AA6:AE21" si="4">SUM(S32,AA32,AI32)-1</f>
        <v>0</v>
      </c>
      <c r="AB6" s="49">
        <f t="shared" si="0"/>
        <v>0</v>
      </c>
      <c r="AC6" s="49">
        <f t="shared" si="0"/>
        <v>0</v>
      </c>
      <c r="AD6" s="49">
        <f t="shared" si="0"/>
        <v>0</v>
      </c>
      <c r="AE6" s="50">
        <f t="shared" si="0"/>
        <v>0</v>
      </c>
      <c r="AH6" s="38">
        <f t="shared" ref="AH6:AH24" si="5">AH5+1</f>
        <v>2004</v>
      </c>
      <c r="AI6" s="51">
        <f>'6) Incurred (NY)'!D8/1000000</f>
        <v>20.298995999999999</v>
      </c>
      <c r="AJ6" s="52">
        <f>'6) Incurred (NY)'!E8/1000000</f>
        <v>23.91700501664625</v>
      </c>
      <c r="AK6" s="52">
        <f>'6) Incurred (NY)'!F8/1000000</f>
        <v>4.5670542999999997</v>
      </c>
      <c r="AL6" s="52">
        <f>'6) Incurred (NY)'!G8/1000000</f>
        <v>6.1074091899999994</v>
      </c>
      <c r="AM6" s="53">
        <f>'6) Incurred (NY)'!I8/1000000</f>
        <v>70.564535289999995</v>
      </c>
    </row>
    <row r="7" spans="2:39" x14ac:dyDescent="0.2">
      <c r="B7" s="38">
        <f t="shared" si="1"/>
        <v>2005</v>
      </c>
      <c r="C7" s="39">
        <f>'1) Claims Notified'!X9</f>
        <v>5942.7943510978248</v>
      </c>
      <c r="D7" s="40">
        <f>'1) Claims Notified'!Y9</f>
        <v>2108.4325327285846</v>
      </c>
      <c r="E7" s="40">
        <f>'1) Claims Notified'!Z9</f>
        <v>156.52571899804144</v>
      </c>
      <c r="F7" s="40">
        <f>'1) Claims Notified'!AA9</f>
        <v>600.18802185341713</v>
      </c>
      <c r="G7" s="41">
        <f>'1) Claims Notified'!AB9</f>
        <v>1248.0593753221317</v>
      </c>
      <c r="H7" s="42"/>
      <c r="I7" s="43"/>
      <c r="J7" s="38">
        <f t="shared" si="2"/>
        <v>2005</v>
      </c>
      <c r="K7" s="44">
        <f>'9) Average Age (NY)'!D9</f>
        <v>67.303845409197891</v>
      </c>
      <c r="L7" s="45">
        <f>'9) Average Age (NY)'!E9</f>
        <v>70.255262432050188</v>
      </c>
      <c r="M7" s="45">
        <f>'9) Average Age (NY)'!F9</f>
        <v>68.20103829844146</v>
      </c>
      <c r="N7" s="45">
        <f>'9) Average Age (NY)'!G9</f>
        <v>66.208928214881581</v>
      </c>
      <c r="O7" s="46">
        <f>'9) Average Age (NY)'!H9</f>
        <v>67.500688489775044</v>
      </c>
      <c r="R7" s="43"/>
      <c r="Z7" s="47">
        <f t="shared" si="3"/>
        <v>2005</v>
      </c>
      <c r="AA7" s="48">
        <f t="shared" si="4"/>
        <v>0</v>
      </c>
      <c r="AB7" s="49">
        <f t="shared" si="0"/>
        <v>0</v>
      </c>
      <c r="AC7" s="49">
        <f t="shared" si="0"/>
        <v>0</v>
      </c>
      <c r="AD7" s="49">
        <f t="shared" si="0"/>
        <v>0</v>
      </c>
      <c r="AE7" s="50">
        <f t="shared" si="0"/>
        <v>0</v>
      </c>
      <c r="AH7" s="38">
        <f t="shared" si="5"/>
        <v>2005</v>
      </c>
      <c r="AI7" s="51">
        <f>'6) Incurred (NY)'!D9/1000000</f>
        <v>9.5865919999999996</v>
      </c>
      <c r="AJ7" s="52">
        <f>'6) Incurred (NY)'!E9/1000000</f>
        <v>26.344893049999989</v>
      </c>
      <c r="AK7" s="52">
        <f>'6) Incurred (NY)'!F9/1000000</f>
        <v>3.74892548</v>
      </c>
      <c r="AL7" s="52">
        <f>'6) Incurred (NY)'!G9/1000000</f>
        <v>6.5486677299999982</v>
      </c>
      <c r="AM7" s="53">
        <f>'6) Incurred (NY)'!I9/1000000</f>
        <v>76.606811040000011</v>
      </c>
    </row>
    <row r="8" spans="2:39" x14ac:dyDescent="0.2">
      <c r="B8" s="38">
        <f t="shared" si="1"/>
        <v>2006</v>
      </c>
      <c r="C8" s="39">
        <f>'1) Claims Notified'!X10</f>
        <v>2109.2526205450736</v>
      </c>
      <c r="D8" s="40">
        <f>'1) Claims Notified'!Y10</f>
        <v>1566.8137665967854</v>
      </c>
      <c r="E8" s="40">
        <f>'1) Claims Notified'!Z10</f>
        <v>200.28511530398322</v>
      </c>
      <c r="F8" s="40">
        <f>'1) Claims Notified'!AA10</f>
        <v>565.38819007686936</v>
      </c>
      <c r="G8" s="41">
        <f>'1) Claims Notified'!AB10</f>
        <v>1529.2603074772885</v>
      </c>
      <c r="H8" s="42"/>
      <c r="I8" s="43"/>
      <c r="J8" s="38">
        <f t="shared" si="2"/>
        <v>2006</v>
      </c>
      <c r="K8" s="44">
        <f>'9) Average Age (NY)'!D10</f>
        <v>67.61102226407813</v>
      </c>
      <c r="L8" s="45">
        <f>'9) Average Age (NY)'!E10</f>
        <v>72.015819391724918</v>
      </c>
      <c r="M8" s="45">
        <f>'9) Average Age (NY)'!F10</f>
        <v>72.788832811315515</v>
      </c>
      <c r="N8" s="45">
        <f>'9) Average Age (NY)'!G10</f>
        <v>68.713731201424224</v>
      </c>
      <c r="O8" s="46">
        <f>'9) Average Age (NY)'!H10</f>
        <v>68.514623626806298</v>
      </c>
      <c r="R8" s="43"/>
      <c r="Z8" s="47">
        <f t="shared" si="3"/>
        <v>2006</v>
      </c>
      <c r="AA8" s="48">
        <f t="shared" si="4"/>
        <v>0</v>
      </c>
      <c r="AB8" s="49">
        <f t="shared" si="0"/>
        <v>0</v>
      </c>
      <c r="AC8" s="49">
        <f t="shared" si="0"/>
        <v>0</v>
      </c>
      <c r="AD8" s="49">
        <f t="shared" si="0"/>
        <v>0</v>
      </c>
      <c r="AE8" s="50">
        <f t="shared" si="0"/>
        <v>0</v>
      </c>
      <c r="AH8" s="38">
        <f t="shared" si="5"/>
        <v>2006</v>
      </c>
      <c r="AI8" s="51">
        <f>'6) Incurred (NY)'!D10/1000000</f>
        <v>4.3531420000000001</v>
      </c>
      <c r="AJ8" s="52">
        <f>'6) Incurred (NY)'!E10/1000000</f>
        <v>23.935206620431224</v>
      </c>
      <c r="AK8" s="52">
        <f>'6) Incurred (NY)'!F10/1000000</f>
        <v>4.38134274</v>
      </c>
      <c r="AL8" s="52">
        <f>'6) Incurred (NY)'!G10/1000000</f>
        <v>7.1428953299999991</v>
      </c>
      <c r="AM8" s="53">
        <f>'6) Incurred (NY)'!I10/1000000</f>
        <v>92.02574705013842</v>
      </c>
    </row>
    <row r="9" spans="2:39" x14ac:dyDescent="0.2">
      <c r="B9" s="38">
        <f t="shared" si="1"/>
        <v>2007</v>
      </c>
      <c r="C9" s="39">
        <f>'1) Claims Notified'!X11</f>
        <v>915.07290509001996</v>
      </c>
      <c r="D9" s="40">
        <f>'1) Claims Notified'!Y11</f>
        <v>1163.3162925094466</v>
      </c>
      <c r="E9" s="40">
        <f>'1) Claims Notified'!Z11</f>
        <v>244.08868637474995</v>
      </c>
      <c r="F9" s="40">
        <f>'1) Claims Notified'!AA11</f>
        <v>448.70771282507224</v>
      </c>
      <c r="G9" s="41">
        <f>'1) Claims Notified'!AB11</f>
        <v>1901.8144032007112</v>
      </c>
      <c r="H9" s="42"/>
      <c r="I9" s="43"/>
      <c r="J9" s="38">
        <f t="shared" si="2"/>
        <v>2007</v>
      </c>
      <c r="K9" s="44">
        <f>'9) Average Age (NY)'!D11</f>
        <v>69.266143606094033</v>
      </c>
      <c r="L9" s="45">
        <f>'9) Average Age (NY)'!E11</f>
        <v>73.040530618327708</v>
      </c>
      <c r="M9" s="45">
        <f>'9) Average Age (NY)'!F11</f>
        <v>71.333716651636905</v>
      </c>
      <c r="N9" s="45">
        <f>'9) Average Age (NY)'!G11</f>
        <v>69.256765111464176</v>
      </c>
      <c r="O9" s="46">
        <f>'9) Average Age (NY)'!H11</f>
        <v>70.444191441213391</v>
      </c>
      <c r="R9" s="43"/>
      <c r="Z9" s="47">
        <f t="shared" si="3"/>
        <v>2007</v>
      </c>
      <c r="AA9" s="48">
        <f t="shared" si="4"/>
        <v>0</v>
      </c>
      <c r="AB9" s="49">
        <f t="shared" si="0"/>
        <v>0</v>
      </c>
      <c r="AC9" s="49">
        <f t="shared" si="0"/>
        <v>0</v>
      </c>
      <c r="AD9" s="49">
        <f t="shared" si="0"/>
        <v>0</v>
      </c>
      <c r="AE9" s="50">
        <f t="shared" si="0"/>
        <v>0</v>
      </c>
      <c r="AH9" s="38">
        <f t="shared" si="5"/>
        <v>2007</v>
      </c>
      <c r="AI9" s="51">
        <f>'6) Incurred (NY)'!D11/1000000</f>
        <v>1.1443939999999999</v>
      </c>
      <c r="AJ9" s="52">
        <f>'6) Incurred (NY)'!E11/1000000</f>
        <v>17.21310674097543</v>
      </c>
      <c r="AK9" s="52">
        <f>'6) Incurred (NY)'!F11/1000000</f>
        <v>6.8155930400000004</v>
      </c>
      <c r="AL9" s="52">
        <f>'6) Incurred (NY)'!G11/1000000</f>
        <v>7.8245410499999988</v>
      </c>
      <c r="AM9" s="53">
        <f>'6) Incurred (NY)'!I11/1000000</f>
        <v>131.74269791999998</v>
      </c>
    </row>
    <row r="10" spans="2:39" x14ac:dyDescent="0.2">
      <c r="B10" s="38">
        <f t="shared" si="1"/>
        <v>2008</v>
      </c>
      <c r="C10" s="39">
        <f>'1) Claims Notified'!X12</f>
        <v>152.92857142857142</v>
      </c>
      <c r="D10" s="40">
        <f>'1) Claims Notified'!Y12</f>
        <v>1096.508260447036</v>
      </c>
      <c r="E10" s="40">
        <f>'1) Claims Notified'!Z12</f>
        <v>262.16326530612247</v>
      </c>
      <c r="F10" s="40">
        <f>'1) Claims Notified'!AA12</f>
        <v>491.0359572400389</v>
      </c>
      <c r="G10" s="41">
        <f>'1) Claims Notified'!AB12</f>
        <v>2279.3639455782313</v>
      </c>
      <c r="H10" s="42"/>
      <c r="I10" s="43"/>
      <c r="J10" s="38">
        <f t="shared" si="2"/>
        <v>2008</v>
      </c>
      <c r="K10" s="44">
        <f>'9) Average Age (NY)'!D12</f>
        <v>68.039905601050975</v>
      </c>
      <c r="L10" s="45">
        <f>'9) Average Age (NY)'!E12</f>
        <v>72.625874176676149</v>
      </c>
      <c r="M10" s="45">
        <f>'9) Average Age (NY)'!F12</f>
        <v>70.630517506244985</v>
      </c>
      <c r="N10" s="45">
        <f>'9) Average Age (NY)'!G12</f>
        <v>69.934384319424893</v>
      </c>
      <c r="O10" s="46">
        <f>'9) Average Age (NY)'!H12</f>
        <v>71.045368199670108</v>
      </c>
      <c r="R10" s="43"/>
      <c r="Z10" s="47">
        <f t="shared" si="3"/>
        <v>2008</v>
      </c>
      <c r="AA10" s="48">
        <f t="shared" si="4"/>
        <v>0</v>
      </c>
      <c r="AB10" s="49">
        <f t="shared" si="0"/>
        <v>0</v>
      </c>
      <c r="AC10" s="49">
        <f t="shared" si="0"/>
        <v>0</v>
      </c>
      <c r="AD10" s="49">
        <f t="shared" si="0"/>
        <v>0</v>
      </c>
      <c r="AE10" s="50">
        <f t="shared" si="0"/>
        <v>0</v>
      </c>
      <c r="AH10" s="38">
        <f t="shared" si="5"/>
        <v>2008</v>
      </c>
      <c r="AI10" s="51">
        <f>'6) Incurred (NY)'!D12/1000000</f>
        <v>0.53968000000000005</v>
      </c>
      <c r="AJ10" s="52">
        <f>'6) Incurred (NY)'!E12/1000000</f>
        <v>17.871115469999999</v>
      </c>
      <c r="AK10" s="52">
        <f>'6) Incurred (NY)'!F12/1000000</f>
        <v>5.8065101700000001</v>
      </c>
      <c r="AL10" s="52">
        <f>'6) Incurred (NY)'!G12/1000000</f>
        <v>8.6636189300000002</v>
      </c>
      <c r="AM10" s="53">
        <f>'6) Incurred (NY)'!I12/1000000</f>
        <v>155.68979365000001</v>
      </c>
    </row>
    <row r="11" spans="2:39" x14ac:dyDescent="0.2">
      <c r="B11" s="38">
        <f t="shared" si="1"/>
        <v>2009</v>
      </c>
      <c r="C11" s="39">
        <f>'1) Claims Notified'!X13</f>
        <v>466.38179800221974</v>
      </c>
      <c r="D11" s="40">
        <f>'1) Claims Notified'!Y13</f>
        <v>1042.6224195338514</v>
      </c>
      <c r="E11" s="40">
        <f>'1) Claims Notified'!Z13</f>
        <v>288.12031076581576</v>
      </c>
      <c r="F11" s="40">
        <f>'1) Claims Notified'!AA13</f>
        <v>542.03928967813545</v>
      </c>
      <c r="G11" s="41">
        <f>'1) Claims Notified'!AB13</f>
        <v>2329.836182019978</v>
      </c>
      <c r="H11" s="42"/>
      <c r="I11" s="43"/>
      <c r="J11" s="38">
        <f t="shared" si="2"/>
        <v>2009</v>
      </c>
      <c r="K11" s="44">
        <f>'9) Average Age (NY)'!D13</f>
        <v>70.619990869911092</v>
      </c>
      <c r="L11" s="45">
        <f>'9) Average Age (NY)'!E13</f>
        <v>74.330709825185323</v>
      </c>
      <c r="M11" s="45">
        <f>'9) Average Age (NY)'!F13</f>
        <v>74.723680621518369</v>
      </c>
      <c r="N11" s="45">
        <f>'9) Average Age (NY)'!G13</f>
        <v>70.592958970063833</v>
      </c>
      <c r="O11" s="46">
        <f>'9) Average Age (NY)'!H13</f>
        <v>72.34745786724767</v>
      </c>
      <c r="R11" s="43"/>
      <c r="Z11" s="47">
        <f t="shared" si="3"/>
        <v>2009</v>
      </c>
      <c r="AA11" s="48">
        <f t="shared" si="4"/>
        <v>0</v>
      </c>
      <c r="AB11" s="49">
        <f t="shared" si="0"/>
        <v>0</v>
      </c>
      <c r="AC11" s="49">
        <f t="shared" si="0"/>
        <v>0</v>
      </c>
      <c r="AD11" s="49">
        <f t="shared" si="0"/>
        <v>0</v>
      </c>
      <c r="AE11" s="50">
        <f t="shared" si="0"/>
        <v>0</v>
      </c>
      <c r="AH11" s="38">
        <f t="shared" si="5"/>
        <v>2009</v>
      </c>
      <c r="AI11" s="51">
        <f>'6) Incurred (NY)'!D13/1000000</f>
        <v>1.9963610000000001</v>
      </c>
      <c r="AJ11" s="52">
        <f>'6) Incurred (NY)'!E13/1000000</f>
        <v>17.459929930000001</v>
      </c>
      <c r="AK11" s="52">
        <f>'6) Incurred (NY)'!F13/1000000</f>
        <v>7.7120588400000001</v>
      </c>
      <c r="AL11" s="52">
        <f>'6) Incurred (NY)'!G13/1000000</f>
        <v>9.5651847800000009</v>
      </c>
      <c r="AM11" s="53">
        <f>'6) Incurred (NY)'!I13/1000000</f>
        <v>156.00571421000001</v>
      </c>
    </row>
    <row r="12" spans="2:39" x14ac:dyDescent="0.2">
      <c r="B12" s="38">
        <f t="shared" si="1"/>
        <v>2010</v>
      </c>
      <c r="C12" s="39">
        <f>'1) Claims Notified'!X14</f>
        <v>370.96554675797131</v>
      </c>
      <c r="D12" s="40">
        <f>'1) Claims Notified'!Y14</f>
        <v>1164.2769099079819</v>
      </c>
      <c r="E12" s="40">
        <f>'1) Claims Notified'!Z14</f>
        <v>318.55767173122189</v>
      </c>
      <c r="F12" s="40">
        <f>'1) Claims Notified'!AA14</f>
        <v>543.60325272844</v>
      </c>
      <c r="G12" s="41">
        <f>'1) Claims Notified'!AB14</f>
        <v>2404.5966188743846</v>
      </c>
      <c r="H12" s="42"/>
      <c r="I12" s="43"/>
      <c r="J12" s="38">
        <f t="shared" si="2"/>
        <v>2010</v>
      </c>
      <c r="K12" s="44">
        <f>'9) Average Age (NY)'!D14</f>
        <v>70.551237530110839</v>
      </c>
      <c r="L12" s="45">
        <f>'9) Average Age (NY)'!E14</f>
        <v>75.178040370947301</v>
      </c>
      <c r="M12" s="45">
        <f>'9) Average Age (NY)'!F14</f>
        <v>73.32799337866436</v>
      </c>
      <c r="N12" s="45">
        <f>'9) Average Age (NY)'!G14</f>
        <v>70.317602945629744</v>
      </c>
      <c r="O12" s="46">
        <f>'9) Average Age (NY)'!H14</f>
        <v>72.610181556082594</v>
      </c>
      <c r="R12" s="43"/>
      <c r="Z12" s="47">
        <f t="shared" si="3"/>
        <v>2010</v>
      </c>
      <c r="AA12" s="48">
        <f t="shared" si="4"/>
        <v>0</v>
      </c>
      <c r="AB12" s="49">
        <f t="shared" si="0"/>
        <v>0</v>
      </c>
      <c r="AC12" s="49">
        <f t="shared" si="0"/>
        <v>0</v>
      </c>
      <c r="AD12" s="49">
        <f t="shared" si="0"/>
        <v>0</v>
      </c>
      <c r="AE12" s="50">
        <f t="shared" si="0"/>
        <v>0</v>
      </c>
      <c r="AH12" s="38">
        <f t="shared" si="5"/>
        <v>2010</v>
      </c>
      <c r="AI12" s="51">
        <f>'6) Incurred (NY)'!D14/1000000</f>
        <v>1.514872</v>
      </c>
      <c r="AJ12" s="52">
        <f>'6) Incurred (NY)'!E14/1000000</f>
        <v>18.720910990000004</v>
      </c>
      <c r="AK12" s="52">
        <f>'6) Incurred (NY)'!F14/1000000</f>
        <v>8.5562602699999992</v>
      </c>
      <c r="AL12" s="52">
        <f>'6) Incurred (NY)'!G14/1000000</f>
        <v>8.3503343599999997</v>
      </c>
      <c r="AM12" s="53">
        <f>'6) Incurred (NY)'!I14/1000000</f>
        <v>169.14307005000001</v>
      </c>
    </row>
    <row r="13" spans="2:39" x14ac:dyDescent="0.2">
      <c r="B13" s="38">
        <f t="shared" si="1"/>
        <v>2011</v>
      </c>
      <c r="C13" s="39">
        <f>'1) Claims Notified'!X15</f>
        <v>470.05818047063184</v>
      </c>
      <c r="D13" s="40">
        <f>'1) Claims Notified'!Y15</f>
        <v>1249.7898832684825</v>
      </c>
      <c r="E13" s="40">
        <f>'1) Claims Notified'!Z15</f>
        <v>404.49212525477117</v>
      </c>
      <c r="F13" s="40">
        <f>'1) Claims Notified'!AA15</f>
        <v>627.41671298869744</v>
      </c>
      <c r="G13" s="41">
        <f>'1) Claims Notified'!AB15</f>
        <v>2692.2430980174172</v>
      </c>
      <c r="H13" s="42"/>
      <c r="I13" s="43"/>
      <c r="J13" s="38">
        <f t="shared" si="2"/>
        <v>2011</v>
      </c>
      <c r="K13" s="44">
        <f>'9) Average Age (NY)'!D15</f>
        <v>71.669977762317927</v>
      </c>
      <c r="L13" s="45">
        <f>'9) Average Age (NY)'!E15</f>
        <v>74.501967570672988</v>
      </c>
      <c r="M13" s="45">
        <f>'9) Average Age (NY)'!F15</f>
        <v>74.578022889434862</v>
      </c>
      <c r="N13" s="45">
        <f>'9) Average Age (NY)'!G15</f>
        <v>70.663325081167841</v>
      </c>
      <c r="O13" s="46">
        <f>'9) Average Age (NY)'!H15</f>
        <v>72.91853231929872</v>
      </c>
      <c r="R13" s="43"/>
      <c r="Z13" s="47">
        <f t="shared" si="3"/>
        <v>2011</v>
      </c>
      <c r="AA13" s="48">
        <f t="shared" si="4"/>
        <v>0</v>
      </c>
      <c r="AB13" s="49">
        <f t="shared" si="0"/>
        <v>0</v>
      </c>
      <c r="AC13" s="49">
        <f t="shared" si="0"/>
        <v>0</v>
      </c>
      <c r="AD13" s="49">
        <f t="shared" si="0"/>
        <v>0</v>
      </c>
      <c r="AE13" s="50">
        <f t="shared" si="0"/>
        <v>0</v>
      </c>
      <c r="AH13" s="38">
        <f t="shared" si="5"/>
        <v>2011</v>
      </c>
      <c r="AI13" s="51">
        <f>'6) Incurred (NY)'!D15/1000000</f>
        <v>2.2031260000000001</v>
      </c>
      <c r="AJ13" s="52">
        <f>'6) Incurred (NY)'!E15/1000000</f>
        <v>21.12839254</v>
      </c>
      <c r="AK13" s="52">
        <f>'6) Incurred (NY)'!F15/1000000</f>
        <v>10.434270890000001</v>
      </c>
      <c r="AL13" s="52">
        <f>'6) Incurred (NY)'!G15/1000000</f>
        <v>12.408371880000001</v>
      </c>
      <c r="AM13" s="53">
        <f>'6) Incurred (NY)'!I15/1000000</f>
        <v>182.47166437000004</v>
      </c>
    </row>
    <row r="14" spans="2:39" x14ac:dyDescent="0.2">
      <c r="B14" s="38">
        <f t="shared" si="1"/>
        <v>2012</v>
      </c>
      <c r="C14" s="39">
        <f>'1) Claims Notified'!X16</f>
        <v>1039.8668615034908</v>
      </c>
      <c r="D14" s="40">
        <f>'1) Claims Notified'!Y16</f>
        <v>1230.6773826919955</v>
      </c>
      <c r="E14" s="40">
        <f>'1) Claims Notified'!Z16</f>
        <v>431.09043675921419</v>
      </c>
      <c r="F14" s="40">
        <f>'1) Claims Notified'!AA16</f>
        <v>713.77269037181361</v>
      </c>
      <c r="G14" s="41">
        <f>'1) Claims Notified'!AB16</f>
        <v>2802.5926286734862</v>
      </c>
      <c r="H14" s="42"/>
      <c r="I14" s="43"/>
      <c r="J14" s="38">
        <f t="shared" si="2"/>
        <v>2012</v>
      </c>
      <c r="K14" s="44">
        <f>'9) Average Age (NY)'!D16</f>
        <v>72.230263308962819</v>
      </c>
      <c r="L14" s="45">
        <f>'9) Average Age (NY)'!E16</f>
        <v>74.434955813230275</v>
      </c>
      <c r="M14" s="45">
        <f>'9) Average Age (NY)'!F16</f>
        <v>74.313068304027993</v>
      </c>
      <c r="N14" s="45">
        <f>'9) Average Age (NY)'!G16</f>
        <v>71.51899728115751</v>
      </c>
      <c r="O14" s="46">
        <f>'9) Average Age (NY)'!H16</f>
        <v>72.907616173452396</v>
      </c>
      <c r="R14" s="43"/>
      <c r="Z14" s="47">
        <f t="shared" si="3"/>
        <v>2012</v>
      </c>
      <c r="AA14" s="48">
        <f t="shared" si="4"/>
        <v>0</v>
      </c>
      <c r="AB14" s="49">
        <f t="shared" si="0"/>
        <v>0</v>
      </c>
      <c r="AC14" s="49">
        <f t="shared" si="0"/>
        <v>0</v>
      </c>
      <c r="AD14" s="49">
        <f t="shared" si="0"/>
        <v>0</v>
      </c>
      <c r="AE14" s="50">
        <f t="shared" si="0"/>
        <v>0</v>
      </c>
      <c r="AH14" s="38">
        <f t="shared" si="5"/>
        <v>2012</v>
      </c>
      <c r="AI14" s="51">
        <f>'6) Incurred (NY)'!D16/1000000</f>
        <v>5.6692159999999996</v>
      </c>
      <c r="AJ14" s="52">
        <f>'6) Incurred (NY)'!E16/1000000</f>
        <v>21.0441377</v>
      </c>
      <c r="AK14" s="52">
        <f>'6) Incurred (NY)'!F16/1000000</f>
        <v>11.605070830000001</v>
      </c>
      <c r="AL14" s="52">
        <f>'6) Incurred (NY)'!G16/1000000</f>
        <v>13.981677330000002</v>
      </c>
      <c r="AM14" s="53">
        <f>'6) Incurred (NY)'!I16/1000000</f>
        <v>195.18460645000002</v>
      </c>
    </row>
    <row r="15" spans="2:39" x14ac:dyDescent="0.2">
      <c r="B15" s="38">
        <f t="shared" si="1"/>
        <v>2013</v>
      </c>
      <c r="C15" s="39">
        <f>'1) Claims Notified'!X17</f>
        <v>938.36902050113895</v>
      </c>
      <c r="D15" s="40">
        <f>'1) Claims Notified'!Y17</f>
        <v>1330.0273348519363</v>
      </c>
      <c r="E15" s="40">
        <f>'1) Claims Notified'!Z17</f>
        <v>370.51480637813211</v>
      </c>
      <c r="F15" s="40">
        <f>'1) Claims Notified'!AA17</f>
        <v>738.0091116173121</v>
      </c>
      <c r="G15" s="41">
        <f>'1) Claims Notified'!AB17</f>
        <v>2811.0797266514805</v>
      </c>
      <c r="H15" s="42"/>
      <c r="I15" s="43"/>
      <c r="J15" s="38">
        <f t="shared" si="2"/>
        <v>2013</v>
      </c>
      <c r="K15" s="44">
        <f>'9) Average Age (NY)'!D17</f>
        <v>72.170861133641054</v>
      </c>
      <c r="L15" s="45">
        <f>'9) Average Age (NY)'!E17</f>
        <v>75.452504864328205</v>
      </c>
      <c r="M15" s="45">
        <f>'9) Average Age (NY)'!F17</f>
        <v>74.772742833451488</v>
      </c>
      <c r="N15" s="45">
        <f>'9) Average Age (NY)'!G17</f>
        <v>72.131847244043101</v>
      </c>
      <c r="O15" s="46">
        <f>'9) Average Age (NY)'!H17</f>
        <v>73.382909078669357</v>
      </c>
      <c r="R15" s="43"/>
      <c r="Z15" s="47">
        <f t="shared" si="3"/>
        <v>2013</v>
      </c>
      <c r="AA15" s="48">
        <f t="shared" si="4"/>
        <v>0</v>
      </c>
      <c r="AB15" s="49">
        <f t="shared" si="0"/>
        <v>0</v>
      </c>
      <c r="AC15" s="49">
        <f t="shared" si="0"/>
        <v>0</v>
      </c>
      <c r="AD15" s="49">
        <f t="shared" si="0"/>
        <v>0</v>
      </c>
      <c r="AE15" s="50">
        <f t="shared" si="0"/>
        <v>0</v>
      </c>
      <c r="AH15" s="38">
        <f t="shared" si="5"/>
        <v>2013</v>
      </c>
      <c r="AI15" s="51">
        <f>'6) Incurred (NY)'!D17/1000000</f>
        <v>6.247738</v>
      </c>
      <c r="AJ15" s="52">
        <f>'6) Incurred (NY)'!E17/1000000</f>
        <v>19.0322657</v>
      </c>
      <c r="AK15" s="52">
        <f>'6) Incurred (NY)'!F17/1000000</f>
        <v>7.6356543900000009</v>
      </c>
      <c r="AL15" s="52">
        <f>'6) Incurred (NY)'!G17/1000000</f>
        <v>13.657702290000001</v>
      </c>
      <c r="AM15" s="53">
        <f>'6) Incurred (NY)'!I17/1000000</f>
        <v>195.95041457999997</v>
      </c>
    </row>
    <row r="16" spans="2:39" x14ac:dyDescent="0.2">
      <c r="B16" s="38">
        <f t="shared" si="1"/>
        <v>2014</v>
      </c>
      <c r="C16" s="39">
        <f>'1) Claims Notified'!X18</f>
        <v>984.1517842460122</v>
      </c>
      <c r="D16" s="40">
        <f>'1) Claims Notified'!Y18</f>
        <v>1267.6357506988982</v>
      </c>
      <c r="E16" s="40">
        <f>'1) Claims Notified'!Z18</f>
        <v>376.97335964479527</v>
      </c>
      <c r="F16" s="40">
        <f>'1) Claims Notified'!AA18</f>
        <v>642.36260483473109</v>
      </c>
      <c r="G16" s="41">
        <f>'1) Claims Notified'!AB18</f>
        <v>2841.8765005755631</v>
      </c>
      <c r="H16" s="42"/>
      <c r="I16" s="43"/>
      <c r="J16" s="38">
        <f t="shared" si="2"/>
        <v>2014</v>
      </c>
      <c r="K16" s="44">
        <f>'9) Average Age (NY)'!D18</f>
        <v>72.67758245319753</v>
      </c>
      <c r="L16" s="45">
        <f>'9) Average Age (NY)'!E18</f>
        <v>75.581175933573135</v>
      </c>
      <c r="M16" s="45">
        <f>'9) Average Age (NY)'!F18</f>
        <v>74.939838854013843</v>
      </c>
      <c r="N16" s="45">
        <f>'9) Average Age (NY)'!G18</f>
        <v>71.992202806263563</v>
      </c>
      <c r="O16" s="46">
        <f>'9) Average Age (NY)'!H18</f>
        <v>73.648734549780031</v>
      </c>
      <c r="R16" s="43"/>
      <c r="Z16" s="47">
        <f t="shared" si="3"/>
        <v>2014</v>
      </c>
      <c r="AA16" s="48">
        <f t="shared" si="4"/>
        <v>0</v>
      </c>
      <c r="AB16" s="49">
        <f t="shared" si="0"/>
        <v>0</v>
      </c>
      <c r="AC16" s="49">
        <f t="shared" si="0"/>
        <v>0</v>
      </c>
      <c r="AD16" s="49">
        <f t="shared" si="0"/>
        <v>0</v>
      </c>
      <c r="AE16" s="50">
        <f t="shared" si="0"/>
        <v>0</v>
      </c>
      <c r="AH16" s="38">
        <f t="shared" si="5"/>
        <v>2014</v>
      </c>
      <c r="AI16" s="51">
        <f>'6) Incurred (NY)'!D18/1000000</f>
        <v>7.3720929999999996</v>
      </c>
      <c r="AJ16" s="52">
        <f>'6) Incurred (NY)'!E18/1000000</f>
        <v>16.333652450000002</v>
      </c>
      <c r="AK16" s="52">
        <f>'6) Incurred (NY)'!F18/1000000</f>
        <v>8.2912187799999995</v>
      </c>
      <c r="AL16" s="52">
        <f>'6) Incurred (NY)'!G18/1000000</f>
        <v>10.657799010000002</v>
      </c>
      <c r="AM16" s="53">
        <f>'6) Incurred (NY)'!I18/1000000</f>
        <v>195.67522834691911</v>
      </c>
    </row>
    <row r="17" spans="2:45" x14ac:dyDescent="0.2">
      <c r="B17" s="38">
        <f t="shared" si="1"/>
        <v>2015</v>
      </c>
      <c r="C17" s="39">
        <f>'1) Claims Notified'!X19</f>
        <v>1033.4464018613928</v>
      </c>
      <c r="D17" s="40">
        <f>'1) Claims Notified'!Y19</f>
        <v>1086.675419644341</v>
      </c>
      <c r="E17" s="40">
        <f>'1) Claims Notified'!Z19</f>
        <v>339.46052850257604</v>
      </c>
      <c r="F17" s="40">
        <f>'1) Claims Notified'!AA19</f>
        <v>655.82167192953295</v>
      </c>
      <c r="G17" s="41">
        <f>'1) Claims Notified'!AB19</f>
        <v>2927.5959780621574</v>
      </c>
      <c r="H17" s="42"/>
      <c r="I17" s="43"/>
      <c r="J17" s="38">
        <f t="shared" si="2"/>
        <v>2015</v>
      </c>
      <c r="K17" s="44">
        <f>'9) Average Age (NY)'!D19</f>
        <v>72.765540486510517</v>
      </c>
      <c r="L17" s="45">
        <f>'9) Average Age (NY)'!E19</f>
        <v>75.331351674509648</v>
      </c>
      <c r="M17" s="45">
        <f>'9) Average Age (NY)'!F19</f>
        <v>75.087516888514401</v>
      </c>
      <c r="N17" s="45">
        <f>'9) Average Age (NY)'!G19</f>
        <v>73.496196886373738</v>
      </c>
      <c r="O17" s="46">
        <f>'9) Average Age (NY)'!H19</f>
        <v>73.750682439258568</v>
      </c>
      <c r="R17" s="43"/>
      <c r="Z17" s="47">
        <f t="shared" si="3"/>
        <v>2015</v>
      </c>
      <c r="AA17" s="48">
        <f t="shared" si="4"/>
        <v>0</v>
      </c>
      <c r="AB17" s="49">
        <f t="shared" si="0"/>
        <v>0</v>
      </c>
      <c r="AC17" s="49">
        <f t="shared" si="0"/>
        <v>0</v>
      </c>
      <c r="AD17" s="49">
        <f t="shared" si="0"/>
        <v>0</v>
      </c>
      <c r="AE17" s="50">
        <f t="shared" si="0"/>
        <v>0</v>
      </c>
      <c r="AH17" s="38">
        <f t="shared" si="5"/>
        <v>2015</v>
      </c>
      <c r="AI17" s="51">
        <f>'6) Incurred (NY)'!D19/1000000</f>
        <v>8.6842640000000006</v>
      </c>
      <c r="AJ17" s="52">
        <f>'6) Incurred (NY)'!E19/1000000</f>
        <v>17.272042750000004</v>
      </c>
      <c r="AK17" s="52">
        <f>'6) Incurred (NY)'!F19/1000000</f>
        <v>6.2545774000000005</v>
      </c>
      <c r="AL17" s="52">
        <f>'6) Incurred (NY)'!G19/1000000</f>
        <v>12.761519140000001</v>
      </c>
      <c r="AM17" s="53">
        <f>'6) Incurred (NY)'!I19/1000000</f>
        <v>213.86804676999998</v>
      </c>
    </row>
    <row r="18" spans="2:45" x14ac:dyDescent="0.2">
      <c r="B18" s="38">
        <f t="shared" si="1"/>
        <v>2016</v>
      </c>
      <c r="C18" s="39">
        <f>'1) Claims Notified'!X20</f>
        <v>888.76456445348617</v>
      </c>
      <c r="D18" s="40">
        <f>'1) Claims Notified'!Y20</f>
        <v>982.1601627519882</v>
      </c>
      <c r="E18" s="40">
        <f>'1) Claims Notified'!Z20</f>
        <v>290.22933234695762</v>
      </c>
      <c r="F18" s="40">
        <f>'1) Claims Notified'!AA20</f>
        <v>560.37358979101168</v>
      </c>
      <c r="G18" s="41">
        <f>'1) Claims Notified'!AB20</f>
        <v>2708.4723506565565</v>
      </c>
      <c r="H18" s="42"/>
      <c r="I18" s="43"/>
      <c r="J18" s="38">
        <f t="shared" si="2"/>
        <v>2016</v>
      </c>
      <c r="K18" s="44">
        <f>'9) Average Age (NY)'!D20</f>
        <v>73.629492155125533</v>
      </c>
      <c r="L18" s="45">
        <f>'9) Average Age (NY)'!E20</f>
        <v>76.495395711026248</v>
      </c>
      <c r="M18" s="45">
        <f>'9) Average Age (NY)'!F20</f>
        <v>76.925053850118218</v>
      </c>
      <c r="N18" s="45">
        <f>'9) Average Age (NY)'!G20</f>
        <v>74.14791998449445</v>
      </c>
      <c r="O18" s="46">
        <f>'9) Average Age (NY)'!H20</f>
        <v>74.801020160465612</v>
      </c>
      <c r="R18" s="43"/>
      <c r="Z18" s="47">
        <f t="shared" si="3"/>
        <v>2016</v>
      </c>
      <c r="AA18" s="48">
        <f t="shared" si="4"/>
        <v>0</v>
      </c>
      <c r="AB18" s="49">
        <f t="shared" si="0"/>
        <v>0</v>
      </c>
      <c r="AC18" s="49">
        <f t="shared" si="0"/>
        <v>0</v>
      </c>
      <c r="AD18" s="49">
        <f t="shared" si="0"/>
        <v>0</v>
      </c>
      <c r="AE18" s="50">
        <f t="shared" si="0"/>
        <v>0</v>
      </c>
      <c r="AH18" s="38">
        <f t="shared" si="5"/>
        <v>2016</v>
      </c>
      <c r="AI18" s="51">
        <f>'6) Incurred (NY)'!D20/1000000</f>
        <v>7.4910139999999998</v>
      </c>
      <c r="AJ18" s="52">
        <f>'6) Incurred (NY)'!E20/1000000</f>
        <v>17.729626450000001</v>
      </c>
      <c r="AK18" s="52">
        <f>'6) Incurred (NY)'!F20/1000000</f>
        <v>8.8219570300000019</v>
      </c>
      <c r="AL18" s="52">
        <f>'6) Incurred (NY)'!G20/1000000</f>
        <v>12.03187621</v>
      </c>
      <c r="AM18" s="53">
        <f>'6) Incurred (NY)'!I20/1000000</f>
        <v>207.88111298999999</v>
      </c>
    </row>
    <row r="19" spans="2:45" x14ac:dyDescent="0.2">
      <c r="B19" s="38">
        <f t="shared" si="1"/>
        <v>2017</v>
      </c>
      <c r="C19" s="39">
        <f>'1) Claims Notified'!X21</f>
        <v>1087.5425070688029</v>
      </c>
      <c r="D19" s="40">
        <f>'1) Claims Notified'!Y21</f>
        <v>969.61621112158343</v>
      </c>
      <c r="E19" s="40">
        <f>'1) Claims Notified'!Z21</f>
        <v>287.2563619227144</v>
      </c>
      <c r="F19" s="40">
        <f>'1) Claims Notified'!AA21</f>
        <v>557.37813383600383</v>
      </c>
      <c r="G19" s="41">
        <f>'1) Claims Notified'!AB21</f>
        <v>2445.2067860508955</v>
      </c>
      <c r="H19" s="42"/>
      <c r="I19" s="43"/>
      <c r="J19" s="38">
        <f t="shared" si="2"/>
        <v>2017</v>
      </c>
      <c r="K19" s="44">
        <f>'9) Average Age (NY)'!D21</f>
        <v>74.123150416228867</v>
      </c>
      <c r="L19" s="45">
        <f>'9) Average Age (NY)'!E21</f>
        <v>75.996736489253905</v>
      </c>
      <c r="M19" s="45">
        <f>'9) Average Age (NY)'!F21</f>
        <v>77.073884433814413</v>
      </c>
      <c r="N19" s="45">
        <f>'9) Average Age (NY)'!G21</f>
        <v>74.132870777051281</v>
      </c>
      <c r="O19" s="46">
        <f>'9) Average Age (NY)'!H21</f>
        <v>74.837434392148623</v>
      </c>
      <c r="R19" s="43"/>
      <c r="Z19" s="47">
        <f t="shared" si="3"/>
        <v>2017</v>
      </c>
      <c r="AA19" s="48">
        <f t="shared" si="4"/>
        <v>0</v>
      </c>
      <c r="AB19" s="49">
        <f t="shared" si="0"/>
        <v>0</v>
      </c>
      <c r="AC19" s="49">
        <f t="shared" si="0"/>
        <v>0</v>
      </c>
      <c r="AD19" s="49">
        <f t="shared" si="0"/>
        <v>0</v>
      </c>
      <c r="AE19" s="50">
        <f t="shared" si="0"/>
        <v>0</v>
      </c>
      <c r="AH19" s="38">
        <f t="shared" si="5"/>
        <v>2017</v>
      </c>
      <c r="AI19" s="51">
        <f>'6) Incurred (NY)'!D21/1000000</f>
        <v>10.556236</v>
      </c>
      <c r="AJ19" s="52">
        <f>'6) Incurred (NY)'!E21/1000000</f>
        <v>19.141509242232832</v>
      </c>
      <c r="AK19" s="52">
        <f>'6) Incurred (NY)'!F21/1000000</f>
        <v>11.372788850000001</v>
      </c>
      <c r="AL19" s="52">
        <f>'6) Incurred (NY)'!G21/1000000</f>
        <v>10.74140611</v>
      </c>
      <c r="AM19" s="53">
        <f>'6) Incurred (NY)'!I21/1000000</f>
        <v>206.30647331854797</v>
      </c>
    </row>
    <row r="20" spans="2:45" x14ac:dyDescent="0.2">
      <c r="B20" s="38">
        <f t="shared" si="1"/>
        <v>2018</v>
      </c>
      <c r="C20" s="39">
        <f>'1) Claims Notified'!X22</f>
        <v>808.07224634820375</v>
      </c>
      <c r="D20" s="40">
        <f>'1) Claims Notified'!Y22</f>
        <v>925.8112909593367</v>
      </c>
      <c r="E20" s="40">
        <f>'1) Claims Notified'!Z22</f>
        <v>247.55388866956179</v>
      </c>
      <c r="F20" s="40">
        <f>'1) Claims Notified'!AA22</f>
        <v>617.87840505329643</v>
      </c>
      <c r="G20" s="41">
        <f>'1) Claims Notified'!AB22</f>
        <v>2498.6841689696012</v>
      </c>
      <c r="H20" s="42"/>
      <c r="I20" s="43"/>
      <c r="J20" s="38">
        <f t="shared" si="2"/>
        <v>2018</v>
      </c>
      <c r="K20" s="44">
        <f>'9) Average Age (NY)'!D22</f>
        <v>74.352486822304201</v>
      </c>
      <c r="L20" s="45">
        <f>'9) Average Age (NY)'!E22</f>
        <v>77.280037032266478</v>
      </c>
      <c r="M20" s="45">
        <f>'9) Average Age (NY)'!F22</f>
        <v>76.686598832673013</v>
      </c>
      <c r="N20" s="45">
        <f>'9) Average Age (NY)'!G22</f>
        <v>74.282224535470235</v>
      </c>
      <c r="O20" s="46">
        <f>'9) Average Age (NY)'!H22</f>
        <v>75.358911209199675</v>
      </c>
      <c r="R20" s="43"/>
      <c r="Z20" s="47">
        <f t="shared" si="3"/>
        <v>2018</v>
      </c>
      <c r="AA20" s="48">
        <f t="shared" si="4"/>
        <v>0</v>
      </c>
      <c r="AB20" s="49">
        <f t="shared" si="0"/>
        <v>0</v>
      </c>
      <c r="AC20" s="49">
        <f t="shared" si="0"/>
        <v>0</v>
      </c>
      <c r="AD20" s="49">
        <f t="shared" si="0"/>
        <v>0</v>
      </c>
      <c r="AE20" s="50">
        <f t="shared" si="0"/>
        <v>0</v>
      </c>
      <c r="AH20" s="38">
        <f t="shared" si="5"/>
        <v>2018</v>
      </c>
      <c r="AI20" s="51">
        <f>'6) Incurred (NY)'!D22/1000000</f>
        <v>8.9419050000000002</v>
      </c>
      <c r="AJ20" s="52">
        <f>'6) Incurred (NY)'!E22/1000000</f>
        <v>17.341473109837178</v>
      </c>
      <c r="AK20" s="52">
        <f>'6) Incurred (NY)'!F22/1000000</f>
        <v>8.1080454999999994</v>
      </c>
      <c r="AL20" s="52">
        <f>'6) Incurred (NY)'!G22/1000000</f>
        <v>13.077392260000002</v>
      </c>
      <c r="AM20" s="53">
        <f>'6) Incurred (NY)'!I22/1000000</f>
        <v>237.84663956000003</v>
      </c>
    </row>
    <row r="21" spans="2:45" x14ac:dyDescent="0.2">
      <c r="B21" s="38">
        <f t="shared" si="1"/>
        <v>2019</v>
      </c>
      <c r="C21" s="39">
        <f>'1) Claims Notified'!X23</f>
        <v>934.26464881645325</v>
      </c>
      <c r="D21" s="40">
        <f>'1) Claims Notified'!Y23</f>
        <v>1027.0857586340705</v>
      </c>
      <c r="E21" s="40">
        <f>'1) Claims Notified'!Z23</f>
        <v>310.74893286767559</v>
      </c>
      <c r="F21" s="40">
        <f>'1) Claims Notified'!AA23</f>
        <v>529.68568102444704</v>
      </c>
      <c r="G21" s="41">
        <f>'1) Claims Notified'!AB23</f>
        <v>2398.2149786573536</v>
      </c>
      <c r="H21" s="42"/>
      <c r="I21" s="43"/>
      <c r="J21" s="38">
        <f t="shared" si="2"/>
        <v>2019</v>
      </c>
      <c r="K21" s="44">
        <f>'9) Average Age (NY)'!D23</f>
        <v>75.532142676442703</v>
      </c>
      <c r="L21" s="45">
        <f>'9) Average Age (NY)'!E23</f>
        <v>77.812562613604086</v>
      </c>
      <c r="M21" s="45">
        <f>'9) Average Age (NY)'!F23</f>
        <v>76.872826430082668</v>
      </c>
      <c r="N21" s="45">
        <f>'9) Average Age (NY)'!G23</f>
        <v>75.374853095632076</v>
      </c>
      <c r="O21" s="46">
        <f>'9) Average Age (NY)'!H23</f>
        <v>76.272414871337205</v>
      </c>
      <c r="R21" s="43"/>
      <c r="Z21" s="47">
        <f t="shared" si="3"/>
        <v>2019</v>
      </c>
      <c r="AA21" s="48">
        <f t="shared" si="4"/>
        <v>0</v>
      </c>
      <c r="AB21" s="49">
        <f t="shared" si="4"/>
        <v>0</v>
      </c>
      <c r="AC21" s="49">
        <f t="shared" si="4"/>
        <v>0</v>
      </c>
      <c r="AD21" s="49">
        <f t="shared" si="4"/>
        <v>0</v>
      </c>
      <c r="AE21" s="50">
        <f t="shared" si="4"/>
        <v>0</v>
      </c>
      <c r="AH21" s="38">
        <f t="shared" si="5"/>
        <v>2019</v>
      </c>
      <c r="AI21" s="51">
        <f>'6) Incurred (NY)'!D23/1000000</f>
        <v>10.303827</v>
      </c>
      <c r="AJ21" s="52">
        <f>'6) Incurred (NY)'!E23/1000000</f>
        <v>20.308136060000002</v>
      </c>
      <c r="AK21" s="52">
        <f>'6) Incurred (NY)'!F23/1000000</f>
        <v>10.869993050000001</v>
      </c>
      <c r="AL21" s="52">
        <f>'6) Incurred (NY)'!G23/1000000</f>
        <v>11.35982269</v>
      </c>
      <c r="AM21" s="53">
        <f>'6) Incurred (NY)'!I23/1000000</f>
        <v>229.04990246660734</v>
      </c>
    </row>
    <row r="22" spans="2:45" x14ac:dyDescent="0.2">
      <c r="B22" s="38">
        <f t="shared" si="1"/>
        <v>2020</v>
      </c>
      <c r="C22" s="39">
        <f>'1) Claims Notified'!X24</f>
        <v>819.87464387464388</v>
      </c>
      <c r="D22" s="40">
        <f>'1) Claims Notified'!Y24</f>
        <v>798.77492877492875</v>
      </c>
      <c r="E22" s="40">
        <f>'1) Claims Notified'!Z24</f>
        <v>199.9449192782526</v>
      </c>
      <c r="F22" s="40">
        <f>'1) Claims Notified'!AA24</f>
        <v>445.10351377018043</v>
      </c>
      <c r="G22" s="41">
        <f>'1) Claims Notified'!AB24</f>
        <v>1968.3019943019942</v>
      </c>
      <c r="H22" s="42"/>
      <c r="I22" s="43"/>
      <c r="J22" s="38">
        <f t="shared" si="2"/>
        <v>2020</v>
      </c>
      <c r="K22" s="44">
        <f>'9) Average Age (NY)'!D24</f>
        <v>75.230644317206</v>
      </c>
      <c r="L22" s="45">
        <f>'9) Average Age (NY)'!E24</f>
        <v>78.322758807626755</v>
      </c>
      <c r="M22" s="45">
        <f>'9) Average Age (NY)'!F24</f>
        <v>78.246478402151993</v>
      </c>
      <c r="N22" s="45">
        <f>'9) Average Age (NY)'!G24</f>
        <v>75.143289347106489</v>
      </c>
      <c r="O22" s="46">
        <f>'9) Average Age (NY)'!H24</f>
        <v>76.261371055318691</v>
      </c>
      <c r="R22" s="43"/>
      <c r="Z22" s="47">
        <f t="shared" si="3"/>
        <v>2020</v>
      </c>
      <c r="AA22" s="48">
        <f t="shared" ref="AA22:AE23" si="6">SUM(S48,AA48,AI48)-1</f>
        <v>0</v>
      </c>
      <c r="AB22" s="49">
        <f t="shared" si="6"/>
        <v>0</v>
      </c>
      <c r="AC22" s="49">
        <f t="shared" si="6"/>
        <v>0</v>
      </c>
      <c r="AD22" s="49">
        <f t="shared" si="6"/>
        <v>0</v>
      </c>
      <c r="AE22" s="50">
        <f t="shared" si="6"/>
        <v>0</v>
      </c>
      <c r="AH22" s="38">
        <f t="shared" si="5"/>
        <v>2020</v>
      </c>
      <c r="AI22" s="51">
        <f>'6) Incurred (NY)'!D24/1000000</f>
        <v>9.5100999999999996</v>
      </c>
      <c r="AJ22" s="52">
        <f>'6) Incurred (NY)'!E24/1000000</f>
        <v>16.419444025364811</v>
      </c>
      <c r="AK22" s="52">
        <f>'6) Incurred (NY)'!F24/1000000</f>
        <v>9.5310839999999999</v>
      </c>
      <c r="AL22" s="52">
        <f>'6) Incurred (NY)'!G24/1000000</f>
        <v>10.001063420000001</v>
      </c>
      <c r="AM22" s="53">
        <f>'6) Incurred (NY)'!I24/1000000</f>
        <v>192.06571194999995</v>
      </c>
    </row>
    <row r="23" spans="2:45" x14ac:dyDescent="0.2">
      <c r="B23" s="38">
        <f t="shared" si="1"/>
        <v>2021</v>
      </c>
      <c r="C23" s="39">
        <f>'1) Claims Notified'!X25</f>
        <v>676.77081109925291</v>
      </c>
      <c r="D23" s="40">
        <f>'1) Claims Notified'!Y25</f>
        <v>553.08164354322309</v>
      </c>
      <c r="E23" s="40">
        <f>'1) Claims Notified'!Z25</f>
        <v>190.05896478121664</v>
      </c>
      <c r="F23" s="40">
        <f>'1) Claims Notified'!AA25</f>
        <v>349.94983991462112</v>
      </c>
      <c r="G23" s="41">
        <f>'1) Claims Notified'!AB25</f>
        <v>1999.1387406616861</v>
      </c>
      <c r="H23" s="42"/>
      <c r="I23" s="43"/>
      <c r="J23" s="38">
        <f t="shared" si="2"/>
        <v>2021</v>
      </c>
      <c r="K23" s="44">
        <f>'9) Average Age (NY)'!D25</f>
        <v>76.209048832967795</v>
      </c>
      <c r="L23" s="45">
        <f>'9) Average Age (NY)'!E25</f>
        <v>79.197669902487334</v>
      </c>
      <c r="M23" s="45">
        <f>'9) Average Age (NY)'!F25</f>
        <v>79.137152214153687</v>
      </c>
      <c r="N23" s="45">
        <f>'9) Average Age (NY)'!G25</f>
        <v>76.467580938505904</v>
      </c>
      <c r="O23" s="46">
        <f>'9) Average Age (NY)'!H25</f>
        <v>77.197042333104278</v>
      </c>
      <c r="R23" s="43"/>
      <c r="Z23" s="47">
        <f t="shared" si="3"/>
        <v>2021</v>
      </c>
      <c r="AA23" s="48">
        <f t="shared" si="6"/>
        <v>0</v>
      </c>
      <c r="AB23" s="49">
        <f t="shared" si="6"/>
        <v>0</v>
      </c>
      <c r="AC23" s="49">
        <f t="shared" si="6"/>
        <v>0</v>
      </c>
      <c r="AD23" s="49">
        <f t="shared" si="6"/>
        <v>0</v>
      </c>
      <c r="AE23" s="50">
        <f t="shared" si="6"/>
        <v>0</v>
      </c>
      <c r="AH23" s="38">
        <f t="shared" si="5"/>
        <v>2021</v>
      </c>
      <c r="AI23" s="51">
        <f>'6) Incurred (NY)'!D25/1000000</f>
        <v>8.3457399999999993</v>
      </c>
      <c r="AJ23" s="52">
        <f>'6) Incurred (NY)'!E25/1000000</f>
        <v>12.392317120000001</v>
      </c>
      <c r="AK23" s="52">
        <f>'6) Incurred (NY)'!F25/1000000</f>
        <v>10.624501540000001</v>
      </c>
      <c r="AL23" s="52">
        <f>'6) Incurred (NY)'!G25/1000000</f>
        <v>10.91830811</v>
      </c>
      <c r="AM23" s="53">
        <f>'6) Incurred (NY)'!I25/1000000</f>
        <v>214.68408317000001</v>
      </c>
    </row>
    <row r="24" spans="2:45" x14ac:dyDescent="0.2">
      <c r="B24" s="38">
        <f t="shared" si="1"/>
        <v>2022</v>
      </c>
      <c r="C24" s="39">
        <f>'1) Claims Notified'!X26</f>
        <v>527.02042628774427</v>
      </c>
      <c r="D24" s="40">
        <f>'1) Claims Notified'!Y26</f>
        <v>491.8857312018946</v>
      </c>
      <c r="E24" s="40">
        <f>'1) Claims Notified'!Z26</f>
        <v>147.56571936056838</v>
      </c>
      <c r="F24" s="40">
        <f>'1) Claims Notified'!AA26</f>
        <v>314.204558910598</v>
      </c>
      <c r="G24" s="41">
        <f>'1) Claims Notified'!AB26</f>
        <v>1910.3235642391949</v>
      </c>
      <c r="H24" s="42"/>
      <c r="I24" s="43"/>
      <c r="J24" s="38">
        <f t="shared" si="2"/>
        <v>2022</v>
      </c>
      <c r="K24" s="44">
        <f>'9) Average Age (NY)'!D26</f>
        <v>76.790025430553598</v>
      </c>
      <c r="L24" s="45">
        <f>'9) Average Age (NY)'!E26</f>
        <v>78.326101968362281</v>
      </c>
      <c r="M24" s="45">
        <f>'9) Average Age (NY)'!F26</f>
        <v>77.970691686919267</v>
      </c>
      <c r="N24" s="45">
        <f>'9) Average Age (NY)'!G26</f>
        <v>76.800810605077004</v>
      </c>
      <c r="O24" s="46">
        <f>'9) Average Age (NY)'!H26</f>
        <v>77.269867854049608</v>
      </c>
      <c r="R24" s="43"/>
      <c r="Z24" s="47">
        <f t="shared" si="3"/>
        <v>2022</v>
      </c>
      <c r="AA24" s="48"/>
      <c r="AB24" s="49"/>
      <c r="AC24" s="49"/>
      <c r="AD24" s="49"/>
      <c r="AE24" s="50"/>
      <c r="AH24" s="38">
        <f t="shared" si="5"/>
        <v>2022</v>
      </c>
      <c r="AI24" s="51">
        <f>'6) Incurred (NY)'!D26/1000000</f>
        <v>7.2098890000000004</v>
      </c>
      <c r="AJ24" s="52">
        <f>'6) Incurred (NY)'!E26/1000000</f>
        <v>13.331085160000001</v>
      </c>
      <c r="AK24" s="52">
        <f>'6) Incurred (NY)'!F26/1000000</f>
        <v>12.571123069999999</v>
      </c>
      <c r="AL24" s="52">
        <f>'6) Incurred (NY)'!G26/1000000</f>
        <v>9.6265358999999986</v>
      </c>
      <c r="AM24" s="53">
        <f>'6) Incurred (NY)'!I26/1000000</f>
        <v>224.57390891999995</v>
      </c>
    </row>
    <row r="25" spans="2:45" x14ac:dyDescent="0.2">
      <c r="B25" s="57" t="s">
        <v>70</v>
      </c>
      <c r="C25" s="54">
        <f>'1) Claims Notified'!X30</f>
        <v>606.1091901728845</v>
      </c>
      <c r="D25" s="55">
        <f>'1) Claims Notified'!Y30</f>
        <v>465.38732180770398</v>
      </c>
      <c r="E25" s="55">
        <f>'1) Claims Notified'!Z30</f>
        <v>125.64452532605399</v>
      </c>
      <c r="F25" s="55">
        <f>'1) Claims Notified'!AA30</f>
        <v>302.55201698513798</v>
      </c>
      <c r="G25" s="56">
        <f>'1) Claims Notified'!AB30</f>
        <v>1814.3069457082197</v>
      </c>
      <c r="H25" s="42"/>
      <c r="J25" s="57" t="s">
        <v>70</v>
      </c>
      <c r="K25" s="58">
        <f>'9) Average Age (NY)'!D27</f>
        <v>76.431653870193514</v>
      </c>
      <c r="L25" s="59">
        <f>'9) Average Age (NY)'!E27</f>
        <v>78.824140913018354</v>
      </c>
      <c r="M25" s="59">
        <f>'9) Average Age (NY)'!F27</f>
        <v>79.626640908064417</v>
      </c>
      <c r="N25" s="59">
        <f>'9) Average Age (NY)'!G27</f>
        <v>77.65157056081847</v>
      </c>
      <c r="O25" s="60">
        <f>'9) Average Age (NY)'!H27</f>
        <v>77.405652893765335</v>
      </c>
      <c r="R25" s="43"/>
      <c r="S25" s="61"/>
      <c r="Z25" s="62">
        <f t="shared" si="3"/>
        <v>2023</v>
      </c>
      <c r="AA25" s="63">
        <f t="shared" ref="AA25:AE25" si="7">SUM(S50,AA50,AI50)-1</f>
        <v>0</v>
      </c>
      <c r="AB25" s="64">
        <f t="shared" si="7"/>
        <v>0</v>
      </c>
      <c r="AC25" s="64">
        <f t="shared" si="7"/>
        <v>0</v>
      </c>
      <c r="AD25" s="64">
        <f t="shared" si="7"/>
        <v>0</v>
      </c>
      <c r="AE25" s="65">
        <f t="shared" si="7"/>
        <v>0</v>
      </c>
      <c r="AH25" s="57" t="s">
        <v>70</v>
      </c>
      <c r="AI25" s="66">
        <f>'6) Incurred (NY)'!D30/1000000</f>
        <v>10.260870000000001</v>
      </c>
      <c r="AJ25" s="67">
        <f>'6) Incurred (NY)'!E30/1000000</f>
        <v>18.301088780000001</v>
      </c>
      <c r="AK25" s="67">
        <f>'6) Incurred (NY)'!F30/1000000</f>
        <v>11.406093940000002</v>
      </c>
      <c r="AL25" s="67">
        <f>'6) Incurred (NY)'!G30/1000000</f>
        <v>11.04287716</v>
      </c>
      <c r="AM25" s="68">
        <f>'6) Incurred (NY)'!I30/1000000</f>
        <v>207.99470967000002</v>
      </c>
    </row>
    <row r="26" spans="2:45" x14ac:dyDescent="0.2">
      <c r="B26" s="69"/>
      <c r="C26" s="40"/>
      <c r="D26" s="40"/>
      <c r="E26" s="40"/>
      <c r="F26" s="40"/>
      <c r="G26" s="40"/>
      <c r="H26" s="40"/>
      <c r="I26" s="70"/>
      <c r="J26" s="40"/>
      <c r="K26" s="40"/>
      <c r="L26" s="40"/>
      <c r="M26" s="40"/>
      <c r="N26" s="40"/>
      <c r="O26" s="40"/>
      <c r="P26" s="40"/>
      <c r="Q26" s="40"/>
      <c r="R26" s="40"/>
    </row>
    <row r="27" spans="2:45" x14ac:dyDescent="0.2">
      <c r="I27" s="70"/>
      <c r="J27" s="71" t="s">
        <v>52</v>
      </c>
      <c r="K27" s="72">
        <f>AVERAGE(K21:K25)</f>
        <v>76.038703025472728</v>
      </c>
      <c r="L27" s="72">
        <f t="shared" ref="L27:O27" si="8">AVERAGE(L21:L25)</f>
        <v>78.496646841019768</v>
      </c>
      <c r="M27" s="72">
        <f t="shared" si="8"/>
        <v>78.370757928274401</v>
      </c>
      <c r="N27" s="72">
        <f t="shared" si="8"/>
        <v>76.287620909428</v>
      </c>
      <c r="O27" s="72">
        <f t="shared" si="8"/>
        <v>76.881269801515032</v>
      </c>
    </row>
    <row r="28" spans="2:45" x14ac:dyDescent="0.2">
      <c r="J28" s="71"/>
      <c r="K28" s="43"/>
      <c r="L28" s="43"/>
      <c r="M28" s="43"/>
      <c r="N28" s="43"/>
      <c r="O28" s="43"/>
    </row>
    <row r="29" spans="2:45" x14ac:dyDescent="0.2">
      <c r="B29" s="29" t="s">
        <v>53</v>
      </c>
      <c r="C29" s="30"/>
      <c r="D29" s="30"/>
      <c r="E29" s="30"/>
      <c r="F29" s="30"/>
      <c r="G29" s="31"/>
      <c r="J29" s="29" t="s">
        <v>54</v>
      </c>
      <c r="K29" s="30"/>
      <c r="L29" s="30"/>
      <c r="M29" s="30"/>
      <c r="N29" s="30"/>
      <c r="O29" s="31"/>
      <c r="R29" s="29" t="s">
        <v>55</v>
      </c>
      <c r="S29" s="30"/>
      <c r="T29" s="30"/>
      <c r="U29" s="30"/>
      <c r="V29" s="30"/>
      <c r="W29" s="31"/>
      <c r="Z29" s="29" t="s">
        <v>56</v>
      </c>
      <c r="AA29" s="30"/>
      <c r="AB29" s="30"/>
      <c r="AC29" s="30"/>
      <c r="AD29" s="30"/>
      <c r="AE29" s="31"/>
      <c r="AH29" s="29" t="s">
        <v>57</v>
      </c>
      <c r="AI29" s="30"/>
      <c r="AJ29" s="30"/>
      <c r="AK29" s="30"/>
      <c r="AL29" s="30"/>
      <c r="AM29" s="31"/>
    </row>
    <row r="30" spans="2:45" ht="38.25" x14ac:dyDescent="0.2">
      <c r="B30" s="32" t="s">
        <v>3</v>
      </c>
      <c r="C30" s="33" t="s">
        <v>4</v>
      </c>
      <c r="D30" s="33" t="s">
        <v>6</v>
      </c>
      <c r="E30" s="33" t="s">
        <v>7</v>
      </c>
      <c r="F30" s="33" t="s">
        <v>8</v>
      </c>
      <c r="G30" s="34" t="s">
        <v>10</v>
      </c>
      <c r="J30" s="32" t="s">
        <v>3</v>
      </c>
      <c r="K30" s="33" t="s">
        <v>4</v>
      </c>
      <c r="L30" s="33" t="s">
        <v>6</v>
      </c>
      <c r="M30" s="33" t="s">
        <v>7</v>
      </c>
      <c r="N30" s="33" t="s">
        <v>8</v>
      </c>
      <c r="O30" s="34" t="s">
        <v>10</v>
      </c>
      <c r="R30" s="32" t="s">
        <v>3</v>
      </c>
      <c r="S30" s="33" t="s">
        <v>4</v>
      </c>
      <c r="T30" s="33" t="s">
        <v>6</v>
      </c>
      <c r="U30" s="33" t="s">
        <v>7</v>
      </c>
      <c r="V30" s="33" t="s">
        <v>8</v>
      </c>
      <c r="W30" s="34" t="s">
        <v>10</v>
      </c>
      <c r="X30" s="73" t="s">
        <v>58</v>
      </c>
      <c r="Z30" s="32" t="s">
        <v>3</v>
      </c>
      <c r="AA30" s="33" t="s">
        <v>4</v>
      </c>
      <c r="AB30" s="33" t="s">
        <v>6</v>
      </c>
      <c r="AC30" s="33" t="s">
        <v>7</v>
      </c>
      <c r="AD30" s="33" t="s">
        <v>8</v>
      </c>
      <c r="AE30" s="34" t="s">
        <v>10</v>
      </c>
      <c r="AF30" s="73" t="s">
        <v>58</v>
      </c>
      <c r="AH30" s="32" t="s">
        <v>3</v>
      </c>
      <c r="AI30" s="33" t="s">
        <v>4</v>
      </c>
      <c r="AJ30" s="33" t="s">
        <v>6</v>
      </c>
      <c r="AK30" s="33" t="s">
        <v>7</v>
      </c>
      <c r="AL30" s="33" t="s">
        <v>8</v>
      </c>
      <c r="AM30" s="34" t="s">
        <v>10</v>
      </c>
      <c r="AN30" s="73" t="s">
        <v>58</v>
      </c>
    </row>
    <row r="31" spans="2:45" x14ac:dyDescent="0.2">
      <c r="B31" s="38">
        <f>$B$5</f>
        <v>2003</v>
      </c>
      <c r="C31" s="39">
        <f>IFERROR('6) Incurred (NY)'!D7/'1) Claims Notified'!D7,"")</f>
        <v>6131.2938005390833</v>
      </c>
      <c r="D31" s="40">
        <f>IFERROR('6) Incurred (NY)'!E7/'1) Claims Notified'!E7,"")</f>
        <v>11760.9752126556</v>
      </c>
      <c r="E31" s="40">
        <f>IFERROR('6) Incurred (NY)'!F7/'1) Claims Notified'!F7,"")</f>
        <v>28074.387600000002</v>
      </c>
      <c r="F31" s="40">
        <f>IFERROR('6) Incurred (NY)'!G7/'1) Claims Notified'!G7,"")</f>
        <v>14087.490510510508</v>
      </c>
      <c r="G31" s="41">
        <f>IFERROR('6) Incurred (NY)'!I7/'1) Claims Notified'!I7,"")</f>
        <v>58448.089406397776</v>
      </c>
      <c r="H31" s="42"/>
      <c r="I31" s="43"/>
      <c r="J31" s="38">
        <f>$B$5</f>
        <v>2003</v>
      </c>
      <c r="K31" s="39">
        <f>IFERROR('6) Incurred (NY)'!D7/('1) Claims Notified'!D7-'2) Nil Settled (NY)'!D7),"")</f>
        <v>8598.5601374570451</v>
      </c>
      <c r="L31" s="40">
        <f>IFERROR('6) Incurred (NY)'!E7/('1) Claims Notified'!E7-'2) Nil Settled (NY)'!E7),"")</f>
        <v>20300.053903312441</v>
      </c>
      <c r="M31" s="40">
        <f>IFERROR('6) Incurred (NY)'!F7/('1) Claims Notified'!F7-'2) Nil Settled (NY)'!F7),"")</f>
        <v>42796.322560975612</v>
      </c>
      <c r="N31" s="40">
        <f>IFERROR('6) Incurred (NY)'!G7/('1) Claims Notified'!G7-'2) Nil Settled (NY)'!G7),"")</f>
        <v>18042.824384615382</v>
      </c>
      <c r="O31" s="41">
        <f>IFERROR('6) Incurred (NY)'!I7/('1) Claims Notified'!I7-'2) Nil Settled (NY)'!I7),"")</f>
        <v>76728.662050526444</v>
      </c>
      <c r="R31" s="38">
        <f>$B$5</f>
        <v>2003</v>
      </c>
      <c r="S31" s="74">
        <f>IFERROR('2) Nil Settled (NY)'!D7/'1) Claims Notified'!D7,"")</f>
        <v>0.28693947561872091</v>
      </c>
      <c r="T31" s="75">
        <f>IFERROR('2) Nil Settled (NY)'!E7/'1) Claims Notified'!E7,"")</f>
        <v>0.42064315352697096</v>
      </c>
      <c r="U31" s="75">
        <f>IFERROR('2) Nil Settled (NY)'!F7/'1) Claims Notified'!F7,"")</f>
        <v>0.34399999999999997</v>
      </c>
      <c r="V31" s="75">
        <f>IFERROR('2) Nil Settled (NY)'!G7/'1) Claims Notified'!G7,"")</f>
        <v>0.21921921921921922</v>
      </c>
      <c r="W31" s="76">
        <f>IFERROR('2) Nil Settled (NY)'!I7/'1) Claims Notified'!I7,"")</f>
        <v>0.23824959481361427</v>
      </c>
      <c r="X31" s="77">
        <f>IFERROR(('2) Nil Settled (NY)'!G7+'2) Nil Settled (NY)'!E7)/('1) Claims Notified'!G7+'1) Claims Notified'!E7),"")</f>
        <v>0.39097744360902253</v>
      </c>
      <c r="Z31" s="38">
        <f>$B$5</f>
        <v>2003</v>
      </c>
      <c r="AA31" s="74">
        <f>1-IFERROR(SUM('2) Nil Settled (NY)'!D7,'4) Settled At Cost (NY)'!D7)/'1) Claims Notified'!D7,"")</f>
        <v>2.4503798088704176E-4</v>
      </c>
      <c r="AB31" s="75">
        <f>1-IFERROR(SUM('2) Nil Settled (NY)'!E7,'4) Settled At Cost (NY)'!E7)/'1) Claims Notified'!E7,"")</f>
        <v>1.0373443983402453E-3</v>
      </c>
      <c r="AC31" s="75">
        <f>1-IFERROR(SUM('2) Nil Settled (NY)'!F7,'4) Settled At Cost (NY)'!F7)/'1) Claims Notified'!F7,"")</f>
        <v>0</v>
      </c>
      <c r="AD31" s="75">
        <f>1-IFERROR(SUM('2) Nil Settled (NY)'!G7,'4) Settled At Cost (NY)'!G7)/'1) Claims Notified'!G7,"")</f>
        <v>0</v>
      </c>
      <c r="AE31" s="76">
        <f>1-IFERROR(SUM('2) Nil Settled (NY)'!I7,'4) Settled At Cost (NY)'!I7)/'1) Claims Notified'!I7,"")</f>
        <v>8.1037277147488762E-4</v>
      </c>
      <c r="AF31" s="77">
        <f>1-IFERROR(SUM('2) Nil Settled (NY)'!G7,'4) Settled At Cost (NY)'!G7,'2) Nil Settled (NY)'!E7,'4) Settled At Cost (NY)'!E7)/('1) Claims Notified'!G7+'1) Claims Notified'!E7),"")</f>
        <v>8.8456435205663819E-4</v>
      </c>
      <c r="AH31" s="38">
        <f>$B$5</f>
        <v>2003</v>
      </c>
      <c r="AI31" s="74">
        <f>IFERROR('4) Settled At Cost (NY)'!D7/'1) Claims Notified'!D7,"")</f>
        <v>0.71281548640039205</v>
      </c>
      <c r="AJ31" s="75">
        <f>IFERROR('4) Settled At Cost (NY)'!E7/'1) Claims Notified'!E7,"")</f>
        <v>0.57831950207468885</v>
      </c>
      <c r="AK31" s="75">
        <f>IFERROR('4) Settled At Cost (NY)'!F7/'1) Claims Notified'!F7,"")</f>
        <v>0.65600000000000003</v>
      </c>
      <c r="AL31" s="75">
        <f>IFERROR('4) Settled At Cost (NY)'!G7/'1) Claims Notified'!G7,"")</f>
        <v>0.78078078078078073</v>
      </c>
      <c r="AM31" s="76">
        <f>IFERROR('4) Settled At Cost (NY)'!I7/'1) Claims Notified'!I7,"")</f>
        <v>0.76094003241491082</v>
      </c>
      <c r="AN31" s="43">
        <f>IFERROR(('4) Settled At Cost (NY)'!G7+'4) Settled At Cost (NY)'!E7)/('1) Claims Notified'!G7+'1) Claims Notified'!E7),"")</f>
        <v>0.60813799203892083</v>
      </c>
      <c r="AO31" s="78"/>
      <c r="AP31" s="78"/>
      <c r="AQ31" s="78"/>
      <c r="AR31" s="78"/>
      <c r="AS31" s="78"/>
    </row>
    <row r="32" spans="2:45" x14ac:dyDescent="0.2">
      <c r="B32" s="38">
        <f t="shared" ref="B32:B48" si="9">B31+1</f>
        <v>2004</v>
      </c>
      <c r="C32" s="39">
        <f>IFERROR('6) Incurred (NY)'!D8/'1) Claims Notified'!D8,"")</f>
        <v>3662.7564056297365</v>
      </c>
      <c r="D32" s="40">
        <f>IFERROR('6) Incurred (NY)'!E8/'1) Claims Notified'!E8,"")</f>
        <v>13558.392866579507</v>
      </c>
      <c r="E32" s="40">
        <f>IFERROR('6) Incurred (NY)'!F8/'1) Claims Notified'!F8,"")</f>
        <v>33830.031851851847</v>
      </c>
      <c r="F32" s="40">
        <f>IFERROR('6) Incurred (NY)'!G8/'1) Claims Notified'!G8,"")</f>
        <v>15422.750479797978</v>
      </c>
      <c r="G32" s="41">
        <f>IFERROR('6) Incurred (NY)'!I8/'1) Claims Notified'!I8,"")</f>
        <v>58317.79776033057</v>
      </c>
      <c r="H32" s="42"/>
      <c r="I32" s="43"/>
      <c r="J32" s="38">
        <f t="shared" ref="J32:J48" si="10">J31+1</f>
        <v>2004</v>
      </c>
      <c r="K32" s="39">
        <f>IFERROR('6) Incurred (NY)'!D8/('1) Claims Notified'!D8-'2) Nil Settled (NY)'!D8),"")</f>
        <v>6642.3416230366493</v>
      </c>
      <c r="L32" s="40">
        <f>IFERROR('6) Incurred (NY)'!E8/('1) Claims Notified'!E8-'2) Nil Settled (NY)'!E8),"")</f>
        <v>22909.008636634338</v>
      </c>
      <c r="M32" s="40">
        <f>IFERROR('6) Incurred (NY)'!F8/('1) Claims Notified'!F8-'2) Nil Settled (NY)'!F8),"")</f>
        <v>45218.359405940595</v>
      </c>
      <c r="N32" s="40">
        <f>IFERROR('6) Incurred (NY)'!G8/('1) Claims Notified'!G8-'2) Nil Settled (NY)'!G8),"")</f>
        <v>20358.030633333332</v>
      </c>
      <c r="O32" s="41">
        <f>IFERROR('6) Incurred (NY)'!I8/('1) Claims Notified'!I8-'2) Nil Settled (NY)'!I8),"")</f>
        <v>77204.086750547038</v>
      </c>
      <c r="R32" s="38">
        <f t="shared" ref="R32:R51" si="11">R31+1</f>
        <v>2004</v>
      </c>
      <c r="S32" s="74">
        <f>IFERROR('2) Nil Settled (NY)'!D8/'1) Claims Notified'!D8,"")</f>
        <v>0.44857452183327318</v>
      </c>
      <c r="T32" s="75">
        <f>IFERROR('2) Nil Settled (NY)'!E8/'1) Claims Notified'!E8,"")</f>
        <v>0.40816326530612246</v>
      </c>
      <c r="U32" s="75">
        <f>IFERROR('2) Nil Settled (NY)'!F8/'1) Claims Notified'!F8,"")</f>
        <v>0.25185185185185183</v>
      </c>
      <c r="V32" s="75">
        <f>IFERROR('2) Nil Settled (NY)'!G8/'1) Claims Notified'!G8,"")</f>
        <v>0.24242424242424243</v>
      </c>
      <c r="W32" s="76">
        <f>IFERROR('2) Nil Settled (NY)'!I8/'1) Claims Notified'!I8,"")</f>
        <v>0.24462809917355371</v>
      </c>
      <c r="X32" s="77">
        <f>IFERROR(('2) Nil Settled (NY)'!G8+'2) Nil Settled (NY)'!E8)/('1) Claims Notified'!G8+'1) Claims Notified'!E8),"")</f>
        <v>0.37777777777777777</v>
      </c>
      <c r="Z32" s="38">
        <f t="shared" ref="Z32:Z51" si="12">Z31+1</f>
        <v>2004</v>
      </c>
      <c r="AA32" s="74">
        <f>1-IFERROR(SUM('2) Nil Settled (NY)'!D8,'4) Settled At Cost (NY)'!D8)/'1) Claims Notified'!D8,"")</f>
        <v>0</v>
      </c>
      <c r="AB32" s="75">
        <f>1-IFERROR(SUM('2) Nil Settled (NY)'!E8,'4) Settled At Cost (NY)'!E8)/'1) Claims Notified'!E8,"")</f>
        <v>5.6689342403628551E-3</v>
      </c>
      <c r="AC32" s="75">
        <f>1-IFERROR(SUM('2) Nil Settled (NY)'!F8,'4) Settled At Cost (NY)'!F8)/'1) Claims Notified'!F8,"")</f>
        <v>0</v>
      </c>
      <c r="AD32" s="75">
        <f>1-IFERROR(SUM('2) Nil Settled (NY)'!G8,'4) Settled At Cost (NY)'!G8)/'1) Claims Notified'!G8,"")</f>
        <v>0</v>
      </c>
      <c r="AE32" s="76">
        <f>1-IFERROR(SUM('2) Nil Settled (NY)'!I8,'4) Settled At Cost (NY)'!I8)/'1) Claims Notified'!I8,"")</f>
        <v>1.6528925619834212E-3</v>
      </c>
      <c r="AF32" s="77">
        <f>1-IFERROR(SUM('2) Nil Settled (NY)'!G8,'4) Settled At Cost (NY)'!G8,'2) Nil Settled (NY)'!E8,'4) Settled At Cost (NY)'!E8)/('1) Claims Notified'!G8+'1) Claims Notified'!E8),"")</f>
        <v>4.6296296296296502E-3</v>
      </c>
      <c r="AH32" s="38">
        <f t="shared" ref="AH32:AH51" si="13">AH31+1</f>
        <v>2004</v>
      </c>
      <c r="AI32" s="74">
        <f>IFERROR('4) Settled At Cost (NY)'!D8/'1) Claims Notified'!D8,"")</f>
        <v>0.55142547816672682</v>
      </c>
      <c r="AJ32" s="75">
        <f>IFERROR('4) Settled At Cost (NY)'!E8/'1) Claims Notified'!E8,"")</f>
        <v>0.58616780045351469</v>
      </c>
      <c r="AK32" s="75">
        <f>IFERROR('4) Settled At Cost (NY)'!F8/'1) Claims Notified'!F8,"")</f>
        <v>0.74814814814814812</v>
      </c>
      <c r="AL32" s="75">
        <f>IFERROR('4) Settled At Cost (NY)'!G8/'1) Claims Notified'!G8,"")</f>
        <v>0.75757575757575757</v>
      </c>
      <c r="AM32" s="76">
        <f>IFERROR('4) Settled At Cost (NY)'!I8/'1) Claims Notified'!I8,"")</f>
        <v>0.75371900826446281</v>
      </c>
      <c r="AN32" s="43">
        <f>IFERROR(('4) Settled At Cost (NY)'!G8+'4) Settled At Cost (NY)'!E8)/('1) Claims Notified'!G8+'1) Claims Notified'!E8),"")</f>
        <v>0.61759259259259258</v>
      </c>
      <c r="AO32" s="78"/>
      <c r="AP32" s="78"/>
      <c r="AQ32" s="78"/>
      <c r="AR32" s="78"/>
      <c r="AS32" s="78"/>
    </row>
    <row r="33" spans="2:45" x14ac:dyDescent="0.2">
      <c r="B33" s="38">
        <f t="shared" si="9"/>
        <v>2005</v>
      </c>
      <c r="C33" s="39">
        <f>IFERROR('6) Incurred (NY)'!D9/'1) Claims Notified'!D9,"")</f>
        <v>1672.1772196057909</v>
      </c>
      <c r="D33" s="40">
        <f>IFERROR('6) Incurred (NY)'!E9/'1) Claims Notified'!E9,"")</f>
        <v>12952.258136676495</v>
      </c>
      <c r="E33" s="40">
        <f>IFERROR('6) Incurred (NY)'!F9/'1) Claims Notified'!F9,"")</f>
        <v>24827.321059602647</v>
      </c>
      <c r="F33" s="40">
        <f>IFERROR('6) Incurred (NY)'!G9/'1) Claims Notified'!G9,"")</f>
        <v>11310.306960276335</v>
      </c>
      <c r="G33" s="41">
        <f>IFERROR('6) Incurred (NY)'!I9/'1) Claims Notified'!I9,"")</f>
        <v>63626.919468438544</v>
      </c>
      <c r="H33" s="42"/>
      <c r="I33" s="43"/>
      <c r="J33" s="38">
        <f t="shared" si="10"/>
        <v>2005</v>
      </c>
      <c r="K33" s="39">
        <f>IFERROR('6) Incurred (NY)'!D9/('1) Claims Notified'!D9-'2) Nil Settled (NY)'!D9),"")</f>
        <v>6416.7282463186075</v>
      </c>
      <c r="L33" s="40">
        <f>IFERROR('6) Incurred (NY)'!E9/('1) Claims Notified'!E9-'2) Nil Settled (NY)'!E9),"")</f>
        <v>24037.31117700729</v>
      </c>
      <c r="M33" s="40">
        <f>IFERROR('6) Incurred (NY)'!F9/('1) Claims Notified'!F9-'2) Nil Settled (NY)'!F9),"")</f>
        <v>35036.686728971959</v>
      </c>
      <c r="N33" s="40">
        <f>IFERROR('6) Incurred (NY)'!G9/('1) Claims Notified'!G9-'2) Nil Settled (NY)'!G9),"")</f>
        <v>17990.845412087907</v>
      </c>
      <c r="O33" s="41">
        <f>IFERROR('6) Incurred (NY)'!I9/('1) Claims Notified'!I9-'2) Nil Settled (NY)'!I9),"")</f>
        <v>84648.409988950283</v>
      </c>
      <c r="R33" s="38">
        <f t="shared" si="11"/>
        <v>2005</v>
      </c>
      <c r="S33" s="74">
        <f>IFERROR('2) Nil Settled (NY)'!D9/'1) Claims Notified'!D9,"")</f>
        <v>0.73940345368916793</v>
      </c>
      <c r="T33" s="75">
        <f>IFERROR('2) Nil Settled (NY)'!E9/'1) Claims Notified'!E9,"")</f>
        <v>0.46116027531956738</v>
      </c>
      <c r="U33" s="75">
        <f>IFERROR('2) Nil Settled (NY)'!F9/'1) Claims Notified'!F9,"")</f>
        <v>0.29139072847682118</v>
      </c>
      <c r="V33" s="75">
        <f>IFERROR('2) Nil Settled (NY)'!G9/'1) Claims Notified'!G9,"")</f>
        <v>0.37132987910189985</v>
      </c>
      <c r="W33" s="76">
        <f>IFERROR('2) Nil Settled (NY)'!I9/'1) Claims Notified'!I9,"")</f>
        <v>0.24833887043189368</v>
      </c>
      <c r="X33" s="77">
        <f>IFERROR(('2) Nil Settled (NY)'!G9+'2) Nil Settled (NY)'!E9)/('1) Claims Notified'!G9+'1) Claims Notified'!E9),"")</f>
        <v>0.44125526215078453</v>
      </c>
      <c r="Z33" s="38">
        <f t="shared" si="12"/>
        <v>2005</v>
      </c>
      <c r="AA33" s="74">
        <f>1-IFERROR(SUM('2) Nil Settled (NY)'!D9,'4) Settled At Cost (NY)'!D9)/'1) Claims Notified'!D9,"")</f>
        <v>1.7442874585726909E-4</v>
      </c>
      <c r="AB33" s="75">
        <f>1-IFERROR(SUM('2) Nil Settled (NY)'!E9,'4) Settled At Cost (NY)'!E9)/'1) Claims Notified'!E9,"")</f>
        <v>2.3107177974434623E-2</v>
      </c>
      <c r="AC33" s="75">
        <f>1-IFERROR(SUM('2) Nil Settled (NY)'!F9,'4) Settled At Cost (NY)'!F9)/'1) Claims Notified'!F9,"")</f>
        <v>0</v>
      </c>
      <c r="AD33" s="75">
        <f>1-IFERROR(SUM('2) Nil Settled (NY)'!G9,'4) Settled At Cost (NY)'!G9)/'1) Claims Notified'!G9,"")</f>
        <v>5.1813471502590858E-3</v>
      </c>
      <c r="AE33" s="76">
        <f>1-IFERROR(SUM('2) Nil Settled (NY)'!I9,'4) Settled At Cost (NY)'!I9)/'1) Claims Notified'!I9,"")</f>
        <v>3.3222591362126463E-3</v>
      </c>
      <c r="AF33" s="77">
        <f>1-IFERROR(SUM('2) Nil Settled (NY)'!G9,'4) Settled At Cost (NY)'!G9,'2) Nil Settled (NY)'!E9,'4) Settled At Cost (NY)'!E9)/('1) Claims Notified'!G9+'1) Claims Notified'!E9),"")</f>
        <v>1.9135093761959432E-2</v>
      </c>
      <c r="AH33" s="38">
        <f t="shared" si="13"/>
        <v>2005</v>
      </c>
      <c r="AI33" s="74">
        <f>IFERROR('4) Settled At Cost (NY)'!D9/'1) Claims Notified'!D9,"")</f>
        <v>0.26042211756497469</v>
      </c>
      <c r="AJ33" s="75">
        <f>IFERROR('4) Settled At Cost (NY)'!E9/'1) Claims Notified'!E9,"")</f>
        <v>0.515732546705998</v>
      </c>
      <c r="AK33" s="75">
        <f>IFERROR('4) Settled At Cost (NY)'!F9/'1) Claims Notified'!F9,"")</f>
        <v>0.70860927152317876</v>
      </c>
      <c r="AL33" s="75">
        <f>IFERROR('4) Settled At Cost (NY)'!G9/'1) Claims Notified'!G9,"")</f>
        <v>0.62348877374784106</v>
      </c>
      <c r="AM33" s="76">
        <f>IFERROR('4) Settled At Cost (NY)'!I9/'1) Claims Notified'!I9,"")</f>
        <v>0.74833887043189373</v>
      </c>
      <c r="AN33" s="43">
        <f>IFERROR(('4) Settled At Cost (NY)'!G9+'4) Settled At Cost (NY)'!E9)/('1) Claims Notified'!G9+'1) Claims Notified'!E9),"")</f>
        <v>0.53960964408725598</v>
      </c>
      <c r="AO33" s="78"/>
      <c r="AP33" s="78"/>
      <c r="AQ33" s="78"/>
      <c r="AR33" s="78"/>
      <c r="AS33" s="78"/>
    </row>
    <row r="34" spans="2:45" x14ac:dyDescent="0.2">
      <c r="B34" s="38">
        <f t="shared" si="9"/>
        <v>2006</v>
      </c>
      <c r="C34" s="39">
        <f>IFERROR('6) Incurred (NY)'!D10/'1) Claims Notified'!D10,"")</f>
        <v>2152.8892185954501</v>
      </c>
      <c r="D34" s="40">
        <f>IFERROR('6) Incurred (NY)'!E10/'1) Claims Notified'!E10,"")</f>
        <v>15935.557004281773</v>
      </c>
      <c r="E34" s="40">
        <f>IFERROR('6) Incurred (NY)'!F10/'1) Claims Notified'!F10,"")</f>
        <v>22819.493437500001</v>
      </c>
      <c r="F34" s="40">
        <f>IFERROR('6) Incurred (NY)'!G10/'1) Claims Notified'!G10,"")</f>
        <v>13178.773671586714</v>
      </c>
      <c r="G34" s="41">
        <f>IFERROR('6) Incurred (NY)'!I10/'1) Claims Notified'!I10,"")</f>
        <v>62773.360880039843</v>
      </c>
      <c r="H34" s="42"/>
      <c r="I34" s="43"/>
      <c r="J34" s="38">
        <f t="shared" si="10"/>
        <v>2006</v>
      </c>
      <c r="K34" s="39">
        <f>IFERROR('6) Incurred (NY)'!D10/('1) Claims Notified'!D10-'2) Nil Settled (NY)'!D10),"")</f>
        <v>10194.711943793911</v>
      </c>
      <c r="L34" s="40">
        <f>IFERROR('6) Incurred (NY)'!E10/('1) Claims Notified'!E10-'2) Nil Settled (NY)'!E10),"")</f>
        <v>29733.175926001517</v>
      </c>
      <c r="M34" s="40">
        <f>IFERROR('6) Incurred (NY)'!F10/('1) Claims Notified'!F10-'2) Nil Settled (NY)'!F10),"")</f>
        <v>36511.1895</v>
      </c>
      <c r="N34" s="40">
        <f>IFERROR('6) Incurred (NY)'!G10/('1) Claims Notified'!G10-'2) Nil Settled (NY)'!G10),"")</f>
        <v>23041.597838709673</v>
      </c>
      <c r="O34" s="41">
        <f>IFERROR('6) Incurred (NY)'!I10/('1) Claims Notified'!I10-'2) Nil Settled (NY)'!I10),"")</f>
        <v>82756.966771707201</v>
      </c>
      <c r="R34" s="38">
        <f t="shared" si="11"/>
        <v>2006</v>
      </c>
      <c r="S34" s="74">
        <f>IFERROR('2) Nil Settled (NY)'!D10/'1) Claims Notified'!D10,"")</f>
        <v>0.78882294757665683</v>
      </c>
      <c r="T34" s="75">
        <f>IFERROR('2) Nil Settled (NY)'!E10/'1) Claims Notified'!E10,"")</f>
        <v>0.46404793608521971</v>
      </c>
      <c r="U34" s="75">
        <f>IFERROR('2) Nil Settled (NY)'!F10/'1) Claims Notified'!F10,"")</f>
        <v>0.375</v>
      </c>
      <c r="V34" s="75">
        <f>IFERROR('2) Nil Settled (NY)'!G10/'1) Claims Notified'!G10,"")</f>
        <v>0.4280442804428044</v>
      </c>
      <c r="W34" s="76">
        <f>IFERROR('2) Nil Settled (NY)'!I10/'1) Claims Notified'!I10,"")</f>
        <v>0.24147339699863574</v>
      </c>
      <c r="X34" s="77">
        <f>IFERROR(('2) Nil Settled (NY)'!G10+'2) Nil Settled (NY)'!E10)/('1) Claims Notified'!G10+'1) Claims Notified'!E10),"")</f>
        <v>0.45450097847358123</v>
      </c>
      <c r="Z34" s="38">
        <f t="shared" si="12"/>
        <v>2006</v>
      </c>
      <c r="AA34" s="74">
        <f>1-IFERROR(SUM('2) Nil Settled (NY)'!D10,'4) Settled At Cost (NY)'!D10)/'1) Claims Notified'!D10,"")</f>
        <v>0</v>
      </c>
      <c r="AB34" s="75">
        <f>1-IFERROR(SUM('2) Nil Settled (NY)'!E10,'4) Settled At Cost (NY)'!E10)/'1) Claims Notified'!E10,"")</f>
        <v>8.6551264980027076E-3</v>
      </c>
      <c r="AC34" s="75">
        <f>1-IFERROR(SUM('2) Nil Settled (NY)'!F10,'4) Settled At Cost (NY)'!F10)/'1) Claims Notified'!F10,"")</f>
        <v>0</v>
      </c>
      <c r="AD34" s="75">
        <f>1-IFERROR(SUM('2) Nil Settled (NY)'!G10,'4) Settled At Cost (NY)'!G10)/'1) Claims Notified'!G10,"")</f>
        <v>0</v>
      </c>
      <c r="AE34" s="76">
        <f>1-IFERROR(SUM('2) Nil Settled (NY)'!I10,'4) Settled At Cost (NY)'!I10)/'1) Claims Notified'!I10,"")</f>
        <v>6.8212824010915885E-4</v>
      </c>
      <c r="AF34" s="77">
        <f>1-IFERROR(SUM('2) Nil Settled (NY)'!G10,'4) Settled At Cost (NY)'!G10,'2) Nil Settled (NY)'!E10,'4) Settled At Cost (NY)'!E10)/('1) Claims Notified'!G10+'1) Claims Notified'!E10),"")</f>
        <v>6.3600782778865383E-3</v>
      </c>
      <c r="AH34" s="38">
        <f t="shared" si="13"/>
        <v>2006</v>
      </c>
      <c r="AI34" s="74">
        <f>IFERROR('4) Settled At Cost (NY)'!D10/'1) Claims Notified'!D10,"")</f>
        <v>0.21117705242334323</v>
      </c>
      <c r="AJ34" s="75">
        <f>IFERROR('4) Settled At Cost (NY)'!E10/'1) Claims Notified'!E10,"")</f>
        <v>0.52729693741677763</v>
      </c>
      <c r="AK34" s="75">
        <f>IFERROR('4) Settled At Cost (NY)'!F10/'1) Claims Notified'!F10,"")</f>
        <v>0.625</v>
      </c>
      <c r="AL34" s="75">
        <f>IFERROR('4) Settled At Cost (NY)'!G10/'1) Claims Notified'!G10,"")</f>
        <v>0.5719557195571956</v>
      </c>
      <c r="AM34" s="76">
        <f>IFERROR('4) Settled At Cost (NY)'!I10/'1) Claims Notified'!I10,"")</f>
        <v>0.75784447476125516</v>
      </c>
      <c r="AN34" s="43">
        <f>IFERROR(('4) Settled At Cost (NY)'!G10+'4) Settled At Cost (NY)'!E10)/('1) Claims Notified'!G10+'1) Claims Notified'!E10),"")</f>
        <v>0.53913894324853229</v>
      </c>
      <c r="AO34" s="78"/>
      <c r="AP34" s="78"/>
      <c r="AQ34" s="78"/>
      <c r="AR34" s="78"/>
      <c r="AS34" s="78"/>
    </row>
    <row r="35" spans="2:45" x14ac:dyDescent="0.2">
      <c r="B35" s="38">
        <f t="shared" si="9"/>
        <v>2007</v>
      </c>
      <c r="C35" s="39">
        <f>IFERROR('6) Incurred (NY)'!D11/'1) Claims Notified'!D11,"")</f>
        <v>1298.9716231555051</v>
      </c>
      <c r="D35" s="40">
        <f>IFERROR('6) Incurred (NY)'!E11/'1) Claims Notified'!E11,"")</f>
        <v>15368.845304442346</v>
      </c>
      <c r="E35" s="40">
        <f>IFERROR('6) Incurred (NY)'!F11/'1) Claims Notified'!F11,"")</f>
        <v>29002.523574468087</v>
      </c>
      <c r="F35" s="40">
        <f>IFERROR('6) Incurred (NY)'!G11/'1) Claims Notified'!G11,"")</f>
        <v>18112.363541666666</v>
      </c>
      <c r="G35" s="41">
        <f>IFERROR('6) Incurred (NY)'!I11/'1) Claims Notified'!I11,"")</f>
        <v>71951.227700709991</v>
      </c>
      <c r="H35" s="42"/>
      <c r="I35" s="43"/>
      <c r="J35" s="38">
        <f t="shared" si="10"/>
        <v>2007</v>
      </c>
      <c r="K35" s="39">
        <f>IFERROR('6) Incurred (NY)'!D11/('1) Claims Notified'!D11-'2) Nil Settled (NY)'!D11),"")</f>
        <v>6393.2625698324018</v>
      </c>
      <c r="L35" s="40">
        <f>IFERROR('6) Incurred (NY)'!E11/('1) Claims Notified'!E11-'2) Nil Settled (NY)'!E11),"")</f>
        <v>25806.756733096594</v>
      </c>
      <c r="M35" s="40">
        <f>IFERROR('6) Incurred (NY)'!F11/('1) Claims Notified'!F11-'2) Nil Settled (NY)'!F11),"")</f>
        <v>43971.567999999999</v>
      </c>
      <c r="N35" s="40">
        <f>IFERROR('6) Incurred (NY)'!G11/('1) Claims Notified'!G11-'2) Nil Settled (NY)'!G11),"")</f>
        <v>28872.845202952027</v>
      </c>
      <c r="O35" s="41">
        <f>IFERROR('6) Incurred (NY)'!I11/('1) Claims Notified'!I11-'2) Nil Settled (NY)'!I11),"")</f>
        <v>95121.081530685915</v>
      </c>
      <c r="R35" s="38">
        <f t="shared" si="11"/>
        <v>2007</v>
      </c>
      <c r="S35" s="74">
        <f>IFERROR('2) Nil Settled (NY)'!D11/'1) Claims Notified'!D11,"")</f>
        <v>0.79682179341657211</v>
      </c>
      <c r="T35" s="75">
        <f>IFERROR('2) Nil Settled (NY)'!E11/'1) Claims Notified'!E11,"")</f>
        <v>0.40446428571428572</v>
      </c>
      <c r="U35" s="75">
        <f>IFERROR('2) Nil Settled (NY)'!F11/'1) Claims Notified'!F11,"")</f>
        <v>0.34042553191489361</v>
      </c>
      <c r="V35" s="75">
        <f>IFERROR('2) Nil Settled (NY)'!G11/'1) Claims Notified'!G11,"")</f>
        <v>0.37268518518518517</v>
      </c>
      <c r="W35" s="76">
        <f>IFERROR('2) Nil Settled (NY)'!I11/'1) Claims Notified'!I11,"")</f>
        <v>0.24358274167121791</v>
      </c>
      <c r="X35" s="77">
        <f>IFERROR(('2) Nil Settled (NY)'!G11+'2) Nil Settled (NY)'!E11)/('1) Claims Notified'!G11+'1) Claims Notified'!E11),"")</f>
        <v>0.39561855670103091</v>
      </c>
      <c r="Z35" s="38">
        <f t="shared" si="12"/>
        <v>2007</v>
      </c>
      <c r="AA35" s="74">
        <f>1-IFERROR(SUM('2) Nil Settled (NY)'!D11,'4) Settled At Cost (NY)'!D11)/'1) Claims Notified'!D11,"")</f>
        <v>1.1350737797957144E-3</v>
      </c>
      <c r="AB35" s="75">
        <f>1-IFERROR(SUM('2) Nil Settled (NY)'!E11,'4) Settled At Cost (NY)'!E11)/'1) Claims Notified'!E11,"")</f>
        <v>5.3571428571428381E-3</v>
      </c>
      <c r="AC35" s="75">
        <f>1-IFERROR(SUM('2) Nil Settled (NY)'!F11,'4) Settled At Cost (NY)'!F11)/'1) Claims Notified'!F11,"")</f>
        <v>0</v>
      </c>
      <c r="AD35" s="75">
        <f>1-IFERROR(SUM('2) Nil Settled (NY)'!G11,'4) Settled At Cost (NY)'!G11)/'1) Claims Notified'!G11,"")</f>
        <v>2.3148148148147696E-3</v>
      </c>
      <c r="AE35" s="76">
        <f>1-IFERROR(SUM('2) Nil Settled (NY)'!I11,'4) Settled At Cost (NY)'!I11)/'1) Claims Notified'!I11,"")</f>
        <v>1.6384489350081965E-3</v>
      </c>
      <c r="AF35" s="77">
        <f>1-IFERROR(SUM('2) Nil Settled (NY)'!G11,'4) Settled At Cost (NY)'!G11,'2) Nil Settled (NY)'!E11,'4) Settled At Cost (NY)'!E11)/('1) Claims Notified'!G11+'1) Claims Notified'!E11),"")</f>
        <v>4.5103092783504994E-3</v>
      </c>
      <c r="AH35" s="38">
        <f t="shared" si="13"/>
        <v>2007</v>
      </c>
      <c r="AI35" s="74">
        <f>IFERROR('4) Settled At Cost (NY)'!D11/'1) Claims Notified'!D11,"")</f>
        <v>0.20204313280363223</v>
      </c>
      <c r="AJ35" s="75">
        <f>IFERROR('4) Settled At Cost (NY)'!E11/'1) Claims Notified'!E11,"")</f>
        <v>0.59017857142857144</v>
      </c>
      <c r="AK35" s="75">
        <f>IFERROR('4) Settled At Cost (NY)'!F11/'1) Claims Notified'!F11,"")</f>
        <v>0.65957446808510634</v>
      </c>
      <c r="AL35" s="75">
        <f>IFERROR('4) Settled At Cost (NY)'!G11/'1) Claims Notified'!G11,"")</f>
        <v>0.625</v>
      </c>
      <c r="AM35" s="76">
        <f>IFERROR('4) Settled At Cost (NY)'!I11/'1) Claims Notified'!I11,"")</f>
        <v>0.75477880939377384</v>
      </c>
      <c r="AN35" s="43">
        <f>IFERROR(('4) Settled At Cost (NY)'!G11+'4) Settled At Cost (NY)'!E11)/('1) Claims Notified'!G11+'1) Claims Notified'!E11),"")</f>
        <v>0.59987113402061853</v>
      </c>
      <c r="AO35" s="78"/>
      <c r="AP35" s="78"/>
      <c r="AQ35" s="78"/>
      <c r="AR35" s="78"/>
      <c r="AS35" s="78"/>
    </row>
    <row r="36" spans="2:45" x14ac:dyDescent="0.2">
      <c r="B36" s="38">
        <f t="shared" si="9"/>
        <v>2008</v>
      </c>
      <c r="C36" s="39">
        <f>IFERROR('6) Incurred (NY)'!D12/'1) Claims Notified'!D12,"")</f>
        <v>3671.2925170068029</v>
      </c>
      <c r="D36" s="40">
        <f>IFERROR('6) Incurred (NY)'!E12/'1) Claims Notified'!E12,"")</f>
        <v>16955.517523719165</v>
      </c>
      <c r="E36" s="40">
        <f>IFERROR('6) Incurred (NY)'!F12/'1) Claims Notified'!F12,"")</f>
        <v>23041.707023809522</v>
      </c>
      <c r="F36" s="40">
        <f>IFERROR('6) Incurred (NY)'!G12/'1) Claims Notified'!G12,"")</f>
        <v>18355.124851694916</v>
      </c>
      <c r="G36" s="41">
        <f>IFERROR('6) Incurred (NY)'!I12/'1) Claims Notified'!I12,"")</f>
        <v>71058.78304427203</v>
      </c>
      <c r="H36" s="42"/>
      <c r="I36" s="43"/>
      <c r="J36" s="38">
        <f t="shared" si="10"/>
        <v>2008</v>
      </c>
      <c r="K36" s="39">
        <f>IFERROR('6) Incurred (NY)'!D12/('1) Claims Notified'!D12-'2) Nil Settled (NY)'!D12),"")</f>
        <v>6424.7619047619046</v>
      </c>
      <c r="L36" s="40">
        <f>IFERROR('6) Incurred (NY)'!E12/('1) Claims Notified'!E12-'2) Nil Settled (NY)'!E12),"")</f>
        <v>27242.554070121951</v>
      </c>
      <c r="M36" s="40">
        <f>IFERROR('6) Incurred (NY)'!F12/('1) Claims Notified'!F12-'2) Nil Settled (NY)'!F12),"")</f>
        <v>40604.966223776224</v>
      </c>
      <c r="N36" s="40">
        <f>IFERROR('6) Incurred (NY)'!G12/('1) Claims Notified'!G12-'2) Nil Settled (NY)'!G12),"")</f>
        <v>28878.729766666667</v>
      </c>
      <c r="O36" s="41">
        <f>IFERROR('6) Incurred (NY)'!I12/('1) Claims Notified'!I12-'2) Nil Settled (NY)'!I12),"")</f>
        <v>92452.371526128263</v>
      </c>
      <c r="R36" s="38">
        <f t="shared" si="11"/>
        <v>2008</v>
      </c>
      <c r="S36" s="74">
        <f>IFERROR('2) Nil Settled (NY)'!D12/'1) Claims Notified'!D12,"")</f>
        <v>0.42857142857142855</v>
      </c>
      <c r="T36" s="75">
        <f>IFERROR('2) Nil Settled (NY)'!E12/'1) Claims Notified'!E12,"")</f>
        <v>0.3776091081593928</v>
      </c>
      <c r="U36" s="75">
        <f>IFERROR('2) Nil Settled (NY)'!F12/'1) Claims Notified'!F12,"")</f>
        <v>0.43253968253968256</v>
      </c>
      <c r="V36" s="75">
        <f>IFERROR('2) Nil Settled (NY)'!G12/'1) Claims Notified'!G12,"")</f>
        <v>0.36440677966101692</v>
      </c>
      <c r="W36" s="76">
        <f>IFERROR('2) Nil Settled (NY)'!I12/'1) Claims Notified'!I12,"")</f>
        <v>0.23140118667275217</v>
      </c>
      <c r="X36" s="77">
        <f>IFERROR(('2) Nil Settled (NY)'!G12+'2) Nil Settled (NY)'!E12)/('1) Claims Notified'!G12+'1) Claims Notified'!E12),"")</f>
        <v>0.37352555701179552</v>
      </c>
      <c r="Z36" s="38">
        <f t="shared" si="12"/>
        <v>2008</v>
      </c>
      <c r="AA36" s="74">
        <f>1-IFERROR(SUM('2) Nil Settled (NY)'!D12,'4) Settled At Cost (NY)'!D12)/'1) Claims Notified'!D12,"")</f>
        <v>0</v>
      </c>
      <c r="AB36" s="75">
        <f>1-IFERROR(SUM('2) Nil Settled (NY)'!E12,'4) Settled At Cost (NY)'!E12)/'1) Claims Notified'!E12,"")</f>
        <v>0</v>
      </c>
      <c r="AC36" s="75">
        <f>1-IFERROR(SUM('2) Nil Settled (NY)'!F12,'4) Settled At Cost (NY)'!F12)/'1) Claims Notified'!F12,"")</f>
        <v>3.9682539682539542E-3</v>
      </c>
      <c r="AD36" s="75">
        <f>1-IFERROR(SUM('2) Nil Settled (NY)'!G12,'4) Settled At Cost (NY)'!G12)/'1) Claims Notified'!G12,"")</f>
        <v>2.1186440677966045E-3</v>
      </c>
      <c r="AE36" s="76">
        <f>1-IFERROR(SUM('2) Nil Settled (NY)'!I12,'4) Settled At Cost (NY)'!I12)/'1) Claims Notified'!I12,"")</f>
        <v>4.5641259698769865E-4</v>
      </c>
      <c r="AF36" s="77">
        <f>1-IFERROR(SUM('2) Nil Settled (NY)'!G12,'4) Settled At Cost (NY)'!G12,'2) Nil Settled (NY)'!E12,'4) Settled At Cost (NY)'!E12)/('1) Claims Notified'!G12+'1) Claims Notified'!E12),"")</f>
        <v>6.5530799475754797E-4</v>
      </c>
      <c r="AH36" s="38">
        <f t="shared" si="13"/>
        <v>2008</v>
      </c>
      <c r="AI36" s="74">
        <f>IFERROR('4) Settled At Cost (NY)'!D12/'1) Claims Notified'!D12,"")</f>
        <v>0.5714285714285714</v>
      </c>
      <c r="AJ36" s="75">
        <f>IFERROR('4) Settled At Cost (NY)'!E12/'1) Claims Notified'!E12,"")</f>
        <v>0.62239089184060725</v>
      </c>
      <c r="AK36" s="75">
        <f>IFERROR('4) Settled At Cost (NY)'!F12/'1) Claims Notified'!F12,"")</f>
        <v>0.56349206349206349</v>
      </c>
      <c r="AL36" s="75">
        <f>IFERROR('4) Settled At Cost (NY)'!G12/'1) Claims Notified'!G12,"")</f>
        <v>0.63347457627118642</v>
      </c>
      <c r="AM36" s="76">
        <f>IFERROR('4) Settled At Cost (NY)'!I12/'1) Claims Notified'!I12,"")</f>
        <v>0.76814240073026019</v>
      </c>
      <c r="AN36" s="43">
        <f>IFERROR(('4) Settled At Cost (NY)'!G12+'4) Settled At Cost (NY)'!E12)/('1) Claims Notified'!G12+'1) Claims Notified'!E12),"")</f>
        <v>0.62581913499344688</v>
      </c>
      <c r="AO36" s="78"/>
      <c r="AP36" s="78"/>
      <c r="AQ36" s="78"/>
      <c r="AR36" s="78"/>
      <c r="AS36" s="78"/>
    </row>
    <row r="37" spans="2:45" x14ac:dyDescent="0.2">
      <c r="B37" s="38">
        <f t="shared" si="9"/>
        <v>2009</v>
      </c>
      <c r="C37" s="39">
        <f>IFERROR('6) Incurred (NY)'!D13/'1) Claims Notified'!D13,"")</f>
        <v>4436.3577777777782</v>
      </c>
      <c r="D37" s="40">
        <f>IFERROR('6) Incurred (NY)'!E13/'1) Claims Notified'!E13,"")</f>
        <v>17355.795159045727</v>
      </c>
      <c r="E37" s="40">
        <f>IFERROR('6) Incurred (NY)'!F13/'1) Claims Notified'!F13,"")</f>
        <v>27741.218848920864</v>
      </c>
      <c r="F37" s="40">
        <f>IFERROR('6) Incurred (NY)'!G13/'1) Claims Notified'!G13,"")</f>
        <v>18289.072237093693</v>
      </c>
      <c r="G37" s="41">
        <f>IFERROR('6) Incurred (NY)'!I13/'1) Claims Notified'!I13,"")</f>
        <v>69397.559701957303</v>
      </c>
      <c r="H37" s="42"/>
      <c r="I37" s="43"/>
      <c r="J37" s="38">
        <f t="shared" si="10"/>
        <v>2009</v>
      </c>
      <c r="K37" s="39">
        <f>IFERROR('6) Incurred (NY)'!D13/('1) Claims Notified'!D13-'2) Nil Settled (NY)'!D13),"")</f>
        <v>5655.413597733711</v>
      </c>
      <c r="L37" s="40">
        <f>IFERROR('6) Incurred (NY)'!E13/('1) Claims Notified'!E13-'2) Nil Settled (NY)'!E13),"")</f>
        <v>28390.129967479676</v>
      </c>
      <c r="M37" s="40">
        <f>IFERROR('6) Incurred (NY)'!F13/('1) Claims Notified'!F13-'2) Nil Settled (NY)'!F13),"")</f>
        <v>46739.750545454546</v>
      </c>
      <c r="N37" s="40">
        <f>IFERROR('6) Incurred (NY)'!G13/('1) Claims Notified'!G13-'2) Nil Settled (NY)'!G13),"")</f>
        <v>28299.363254437874</v>
      </c>
      <c r="O37" s="41">
        <f>IFERROR('6) Incurred (NY)'!I13/('1) Claims Notified'!I13-'2) Nil Settled (NY)'!I13),"")</f>
        <v>91018.503039673291</v>
      </c>
      <c r="R37" s="38">
        <f t="shared" si="11"/>
        <v>2009</v>
      </c>
      <c r="S37" s="74">
        <f>IFERROR('2) Nil Settled (NY)'!D13/'1) Claims Notified'!D13,"")</f>
        <v>0.21555555555555556</v>
      </c>
      <c r="T37" s="75">
        <f>IFERROR('2) Nil Settled (NY)'!E13/'1) Claims Notified'!E13,"")</f>
        <v>0.38866799204771374</v>
      </c>
      <c r="U37" s="75">
        <f>IFERROR('2) Nil Settled (NY)'!F13/'1) Claims Notified'!F13,"")</f>
        <v>0.40647482014388492</v>
      </c>
      <c r="V37" s="75">
        <f>IFERROR('2) Nil Settled (NY)'!G13/'1) Claims Notified'!G13,"")</f>
        <v>0.35372848948374763</v>
      </c>
      <c r="W37" s="76">
        <f>IFERROR('2) Nil Settled (NY)'!I13/'1) Claims Notified'!I13,"")</f>
        <v>0.23754448398576514</v>
      </c>
      <c r="X37" s="77">
        <f>IFERROR(('2) Nil Settled (NY)'!G13+'2) Nil Settled (NY)'!E13)/('1) Claims Notified'!G13+'1) Claims Notified'!E13),"")</f>
        <v>0.37671680837148463</v>
      </c>
      <c r="Z37" s="38">
        <f t="shared" si="12"/>
        <v>2009</v>
      </c>
      <c r="AA37" s="74">
        <f>1-IFERROR(SUM('2) Nil Settled (NY)'!D13,'4) Settled At Cost (NY)'!D13)/'1) Claims Notified'!D13,"")</f>
        <v>2.2222222222222365E-3</v>
      </c>
      <c r="AB37" s="75">
        <f>1-IFERROR(SUM('2) Nil Settled (NY)'!E13,'4) Settled At Cost (NY)'!E13)/'1) Claims Notified'!E13,"")</f>
        <v>0</v>
      </c>
      <c r="AC37" s="75">
        <f>1-IFERROR(SUM('2) Nil Settled (NY)'!F13,'4) Settled At Cost (NY)'!F13)/'1) Claims Notified'!F13,"")</f>
        <v>0</v>
      </c>
      <c r="AD37" s="75">
        <f>1-IFERROR(SUM('2) Nil Settled (NY)'!G13,'4) Settled At Cost (NY)'!G13)/'1) Claims Notified'!G13,"")</f>
        <v>3.8240917782026429E-3</v>
      </c>
      <c r="AE37" s="76">
        <f>1-IFERROR(SUM('2) Nil Settled (NY)'!I13,'4) Settled At Cost (NY)'!I13)/'1) Claims Notified'!I13,"")</f>
        <v>3.1138790035587505E-3</v>
      </c>
      <c r="AF37" s="77">
        <f>1-IFERROR(SUM('2) Nil Settled (NY)'!G13,'4) Settled At Cost (NY)'!G13,'2) Nil Settled (NY)'!E13,'4) Settled At Cost (NY)'!E13)/('1) Claims Notified'!G13+'1) Claims Notified'!E13),"")</f>
        <v>1.3080444735120711E-3</v>
      </c>
      <c r="AH37" s="38">
        <f t="shared" si="13"/>
        <v>2009</v>
      </c>
      <c r="AI37" s="74">
        <f>IFERROR('4) Settled At Cost (NY)'!D13/'1) Claims Notified'!D13,"")</f>
        <v>0.78222222222222226</v>
      </c>
      <c r="AJ37" s="75">
        <f>IFERROR('4) Settled At Cost (NY)'!E13/'1) Claims Notified'!E13,"")</f>
        <v>0.61133200795228626</v>
      </c>
      <c r="AK37" s="75">
        <f>IFERROR('4) Settled At Cost (NY)'!F13/'1) Claims Notified'!F13,"")</f>
        <v>0.59352517985611508</v>
      </c>
      <c r="AL37" s="75">
        <f>IFERROR('4) Settled At Cost (NY)'!G13/'1) Claims Notified'!G13,"")</f>
        <v>0.64244741873804967</v>
      </c>
      <c r="AM37" s="76">
        <f>IFERROR('4) Settled At Cost (NY)'!I13/'1) Claims Notified'!I13,"")</f>
        <v>0.75934163701067614</v>
      </c>
      <c r="AN37" s="43">
        <f>IFERROR(('4) Settled At Cost (NY)'!G13+'4) Settled At Cost (NY)'!E13)/('1) Claims Notified'!G13+'1) Claims Notified'!E13),"")</f>
        <v>0.62197514715500324</v>
      </c>
      <c r="AO37" s="78"/>
      <c r="AP37" s="78"/>
      <c r="AQ37" s="78"/>
      <c r="AR37" s="78"/>
      <c r="AS37" s="78"/>
    </row>
    <row r="38" spans="2:45" x14ac:dyDescent="0.2">
      <c r="B38" s="38">
        <f t="shared" si="9"/>
        <v>2010</v>
      </c>
      <c r="C38" s="39">
        <f>IFERROR('6) Incurred (NY)'!D14/'1) Claims Notified'!D14,"")</f>
        <v>4196.321329639889</v>
      </c>
      <c r="D38" s="40">
        <f>IFERROR('6) Incurred (NY)'!E14/'1) Claims Notified'!E14,"")</f>
        <v>16523.310670785526</v>
      </c>
      <c r="E38" s="40">
        <f>IFERROR('6) Incurred (NY)'!F14/'1) Claims Notified'!F14,"")</f>
        <v>27600.839580645159</v>
      </c>
      <c r="F38" s="40">
        <f>IFERROR('6) Incurred (NY)'!G14/'1) Claims Notified'!G14,"")</f>
        <v>15785.131115311908</v>
      </c>
      <c r="G38" s="41">
        <f>IFERROR('6) Incurred (NY)'!I14/'1) Claims Notified'!I14,"")</f>
        <v>72283.363269230773</v>
      </c>
      <c r="H38" s="42"/>
      <c r="I38" s="43"/>
      <c r="J38" s="38">
        <f t="shared" si="10"/>
        <v>2010</v>
      </c>
      <c r="K38" s="39">
        <f>IFERROR('6) Incurred (NY)'!D14/('1) Claims Notified'!D14-'2) Nil Settled (NY)'!D14),"")</f>
        <v>5848.9266409266411</v>
      </c>
      <c r="L38" s="40">
        <f>IFERROR('6) Incurred (NY)'!E14/('1) Claims Notified'!E14-'2) Nil Settled (NY)'!E14),"")</f>
        <v>28109.475960960965</v>
      </c>
      <c r="M38" s="40">
        <f>IFERROR('6) Incurred (NY)'!F14/('1) Claims Notified'!F14-'2) Nil Settled (NY)'!F14),"")</f>
        <v>44332.954766839379</v>
      </c>
      <c r="N38" s="40">
        <f>IFERROR('6) Incurred (NY)'!G14/('1) Claims Notified'!G14-'2) Nil Settled (NY)'!G14),"")</f>
        <v>25614.522576687115</v>
      </c>
      <c r="O38" s="41">
        <f>IFERROR('6) Incurred (NY)'!I14/('1) Claims Notified'!I14-'2) Nil Settled (NY)'!I14),"")</f>
        <v>96213.350426621168</v>
      </c>
      <c r="R38" s="38">
        <f t="shared" si="11"/>
        <v>2010</v>
      </c>
      <c r="S38" s="74">
        <f>IFERROR('2) Nil Settled (NY)'!D14/'1) Claims Notified'!D14,"")</f>
        <v>0.28254847645429365</v>
      </c>
      <c r="T38" s="75">
        <f>IFERROR('2) Nil Settled (NY)'!E14/'1) Claims Notified'!E14,"")</f>
        <v>0.41218005295675197</v>
      </c>
      <c r="U38" s="75">
        <f>IFERROR('2) Nil Settled (NY)'!F14/'1) Claims Notified'!F14,"")</f>
        <v>0.3774193548387097</v>
      </c>
      <c r="V38" s="75">
        <f>IFERROR('2) Nil Settled (NY)'!G14/'1) Claims Notified'!G14,"")</f>
        <v>0.38374291115311909</v>
      </c>
      <c r="W38" s="76">
        <f>IFERROR('2) Nil Settled (NY)'!I14/'1) Claims Notified'!I14,"")</f>
        <v>0.24871794871794872</v>
      </c>
      <c r="X38" s="77">
        <f>IFERROR(('2) Nil Settled (NY)'!G14+'2) Nil Settled (NY)'!E14)/('1) Claims Notified'!G14+'1) Claims Notified'!E14),"")</f>
        <v>0.40312876052948254</v>
      </c>
      <c r="Z38" s="38">
        <f t="shared" si="12"/>
        <v>2010</v>
      </c>
      <c r="AA38" s="74">
        <f>1-IFERROR(SUM('2) Nil Settled (NY)'!D14,'4) Settled At Cost (NY)'!D14)/'1) Claims Notified'!D14,"")</f>
        <v>0</v>
      </c>
      <c r="AB38" s="75">
        <f>1-IFERROR(SUM('2) Nil Settled (NY)'!E14,'4) Settled At Cost (NY)'!E14)/'1) Claims Notified'!E14,"")</f>
        <v>8.8261253309795951E-4</v>
      </c>
      <c r="AC38" s="75">
        <f>1-IFERROR(SUM('2) Nil Settled (NY)'!F14,'4) Settled At Cost (NY)'!F14)/'1) Claims Notified'!F14,"")</f>
        <v>3.225806451612856E-3</v>
      </c>
      <c r="AD38" s="75">
        <f>1-IFERROR(SUM('2) Nil Settled (NY)'!G14,'4) Settled At Cost (NY)'!G14)/'1) Claims Notified'!G14,"")</f>
        <v>0</v>
      </c>
      <c r="AE38" s="76">
        <f>1-IFERROR(SUM('2) Nil Settled (NY)'!I14,'4) Settled At Cost (NY)'!I14)/'1) Claims Notified'!I14,"")</f>
        <v>1.2820512820512775E-3</v>
      </c>
      <c r="AF38" s="77">
        <f>1-IFERROR(SUM('2) Nil Settled (NY)'!G14,'4) Settled At Cost (NY)'!G14,'2) Nil Settled (NY)'!E14,'4) Settled At Cost (NY)'!E14)/('1) Claims Notified'!G14+'1) Claims Notified'!E14),"")</f>
        <v>6.0168471720822847E-4</v>
      </c>
      <c r="AH38" s="38">
        <f t="shared" si="13"/>
        <v>2010</v>
      </c>
      <c r="AI38" s="74">
        <f>IFERROR('4) Settled At Cost (NY)'!D14/'1) Claims Notified'!D14,"")</f>
        <v>0.7174515235457064</v>
      </c>
      <c r="AJ38" s="75">
        <f>IFERROR('4) Settled At Cost (NY)'!E14/'1) Claims Notified'!E14,"")</f>
        <v>0.58693733451015007</v>
      </c>
      <c r="AK38" s="75">
        <f>IFERROR('4) Settled At Cost (NY)'!F14/'1) Claims Notified'!F14,"")</f>
        <v>0.61935483870967745</v>
      </c>
      <c r="AL38" s="75">
        <f>IFERROR('4) Settled At Cost (NY)'!G14/'1) Claims Notified'!G14,"")</f>
        <v>0.61625708884688091</v>
      </c>
      <c r="AM38" s="76">
        <f>IFERROR('4) Settled At Cost (NY)'!I14/'1) Claims Notified'!I14,"")</f>
        <v>0.75</v>
      </c>
      <c r="AN38" s="43">
        <f>IFERROR(('4) Settled At Cost (NY)'!G14+'4) Settled At Cost (NY)'!E14)/('1) Claims Notified'!G14+'1) Claims Notified'!E14),"")</f>
        <v>0.59626955475330923</v>
      </c>
      <c r="AO38" s="78"/>
      <c r="AP38" s="78"/>
      <c r="AQ38" s="78"/>
      <c r="AR38" s="78"/>
      <c r="AS38" s="78"/>
    </row>
    <row r="39" spans="2:45" x14ac:dyDescent="0.2">
      <c r="B39" s="38">
        <f t="shared" si="9"/>
        <v>2011</v>
      </c>
      <c r="C39" s="39">
        <f>IFERROR('6) Incurred (NY)'!D15/'1) Claims Notified'!D15,"")</f>
        <v>4727.7381974248929</v>
      </c>
      <c r="D39" s="40">
        <f>IFERROR('6) Incurred (NY)'!E15/'1) Claims Notified'!E15,"")</f>
        <v>17052.778482647296</v>
      </c>
      <c r="E39" s="40">
        <f>IFERROR('6) Incurred (NY)'!F15/'1) Claims Notified'!F15,"")</f>
        <v>26020.625660847883</v>
      </c>
      <c r="F39" s="40">
        <f>IFERROR('6) Incurred (NY)'!G15/'1) Claims Notified'!G15,"")</f>
        <v>19949.150932475884</v>
      </c>
      <c r="G39" s="41">
        <f>IFERROR('6) Incurred (NY)'!I15/'1) Claims Notified'!I15,"")</f>
        <v>68367.052967403535</v>
      </c>
      <c r="H39" s="42"/>
      <c r="I39" s="43"/>
      <c r="J39" s="38">
        <f t="shared" si="10"/>
        <v>2011</v>
      </c>
      <c r="K39" s="39">
        <f>IFERROR('6) Incurred (NY)'!D15/('1) Claims Notified'!D15-'2) Nil Settled (NY)'!D15),"")</f>
        <v>6696.4316109422489</v>
      </c>
      <c r="L39" s="40">
        <f>IFERROR('6) Incurred (NY)'!E15/('1) Claims Notified'!E15-'2) Nil Settled (NY)'!E15),"")</f>
        <v>28436.598304172272</v>
      </c>
      <c r="M39" s="40">
        <f>IFERROR('6) Incurred (NY)'!F15/('1) Claims Notified'!F15-'2) Nil Settled (NY)'!F15),"")</f>
        <v>41737.083559999999</v>
      </c>
      <c r="N39" s="40">
        <f>IFERROR('6) Incurred (NY)'!G15/('1) Claims Notified'!G15-'2) Nil Settled (NY)'!G15),"")</f>
        <v>30713.791782178221</v>
      </c>
      <c r="O39" s="41">
        <f>IFERROR('6) Incurred (NY)'!I15/('1) Claims Notified'!I15-'2) Nil Settled (NY)'!I15),"")</f>
        <v>91786.551493963794</v>
      </c>
      <c r="R39" s="38">
        <f t="shared" si="11"/>
        <v>2011</v>
      </c>
      <c r="S39" s="74">
        <f>IFERROR('2) Nil Settled (NY)'!D15/'1) Claims Notified'!D15,"")</f>
        <v>0.29399141630901288</v>
      </c>
      <c r="T39" s="75">
        <f>IFERROR('2) Nil Settled (NY)'!E15/'1) Claims Notified'!E15,"")</f>
        <v>0.40032284100080712</v>
      </c>
      <c r="U39" s="75">
        <f>IFERROR('2) Nil Settled (NY)'!F15/'1) Claims Notified'!F15,"")</f>
        <v>0.37655860349127179</v>
      </c>
      <c r="V39" s="75">
        <f>IFERROR('2) Nil Settled (NY)'!G15/'1) Claims Notified'!G15,"")</f>
        <v>0.35048231511254019</v>
      </c>
      <c r="W39" s="76">
        <f>IFERROR('2) Nil Settled (NY)'!I15/'1) Claims Notified'!I15,"")</f>
        <v>0.25515174222555265</v>
      </c>
      <c r="X39" s="77">
        <f>IFERROR(('2) Nil Settled (NY)'!G15+'2) Nil Settled (NY)'!E15)/('1) Claims Notified'!G15+'1) Claims Notified'!E15),"")</f>
        <v>0.38366469639978507</v>
      </c>
      <c r="Z39" s="38">
        <f t="shared" si="12"/>
        <v>2011</v>
      </c>
      <c r="AA39" s="74">
        <f>1-IFERROR(SUM('2) Nil Settled (NY)'!D15,'4) Settled At Cost (NY)'!D15)/'1) Claims Notified'!D15,"")</f>
        <v>2.1459227467811592E-3</v>
      </c>
      <c r="AB39" s="75">
        <f>1-IFERROR(SUM('2) Nil Settled (NY)'!E15,'4) Settled At Cost (NY)'!E15)/'1) Claims Notified'!E15,"")</f>
        <v>1.6142050040355294E-3</v>
      </c>
      <c r="AC39" s="75">
        <f>1-IFERROR(SUM('2) Nil Settled (NY)'!F15,'4) Settled At Cost (NY)'!F15)/'1) Claims Notified'!F15,"")</f>
        <v>4.9875311720698479E-3</v>
      </c>
      <c r="AD39" s="75">
        <f>1-IFERROR(SUM('2) Nil Settled (NY)'!G15,'4) Settled At Cost (NY)'!G15)/'1) Claims Notified'!G15,"")</f>
        <v>0</v>
      </c>
      <c r="AE39" s="76">
        <f>1-IFERROR(SUM('2) Nil Settled (NY)'!I15,'4) Settled At Cost (NY)'!I15)/'1) Claims Notified'!I15,"")</f>
        <v>1.8733608092919019E-3</v>
      </c>
      <c r="AF39" s="77">
        <f>1-IFERROR(SUM('2) Nil Settled (NY)'!G15,'4) Settled At Cost (NY)'!G15,'2) Nil Settled (NY)'!E15,'4) Settled At Cost (NY)'!E15)/('1) Claims Notified'!G15+'1) Claims Notified'!E15),"")</f>
        <v>1.0746910263299547E-3</v>
      </c>
      <c r="AH39" s="38">
        <f t="shared" si="13"/>
        <v>2011</v>
      </c>
      <c r="AI39" s="74">
        <f>IFERROR('4) Settled At Cost (NY)'!D15/'1) Claims Notified'!D15,"")</f>
        <v>0.70386266094420602</v>
      </c>
      <c r="AJ39" s="75">
        <f>IFERROR('4) Settled At Cost (NY)'!E15/'1) Claims Notified'!E15,"")</f>
        <v>0.59806295399515741</v>
      </c>
      <c r="AK39" s="75">
        <f>IFERROR('4) Settled At Cost (NY)'!F15/'1) Claims Notified'!F15,"")</f>
        <v>0.61845386533665836</v>
      </c>
      <c r="AL39" s="75">
        <f>IFERROR('4) Settled At Cost (NY)'!G15/'1) Claims Notified'!G15,"")</f>
        <v>0.64951768488745976</v>
      </c>
      <c r="AM39" s="76">
        <f>IFERROR('4) Settled At Cost (NY)'!I15/'1) Claims Notified'!I15,"")</f>
        <v>0.74297489696515551</v>
      </c>
      <c r="AN39" s="43">
        <f>IFERROR(('4) Settled At Cost (NY)'!G15+'4) Settled At Cost (NY)'!E15)/('1) Claims Notified'!G15+'1) Claims Notified'!E15),"")</f>
        <v>0.61526061257388498</v>
      </c>
      <c r="AO39" s="78"/>
      <c r="AP39" s="78"/>
      <c r="AQ39" s="78"/>
      <c r="AR39" s="78"/>
      <c r="AS39" s="78"/>
    </row>
    <row r="40" spans="2:45" x14ac:dyDescent="0.2">
      <c r="B40" s="38">
        <f t="shared" si="9"/>
        <v>2012</v>
      </c>
      <c r="C40" s="39">
        <f>IFERROR('6) Incurred (NY)'!D16/'1) Claims Notified'!D16,"")</f>
        <v>5504.0932038834953</v>
      </c>
      <c r="D40" s="40">
        <f>IFERROR('6) Incurred (NY)'!E16/'1) Claims Notified'!E16,"")</f>
        <v>17263.443560295324</v>
      </c>
      <c r="E40" s="40">
        <f>IFERROR('6) Incurred (NY)'!F16/'1) Claims Notified'!F16,"")</f>
        <v>27178.151826697893</v>
      </c>
      <c r="F40" s="40">
        <f>IFERROR('6) Incurred (NY)'!G16/'1) Claims Notified'!G16,"")</f>
        <v>19776.06411598303</v>
      </c>
      <c r="G40" s="41">
        <f>IFERROR('6) Incurred (NY)'!I16/'1) Claims Notified'!I16,"")</f>
        <v>70311.457654899146</v>
      </c>
      <c r="H40" s="42"/>
      <c r="I40" s="43"/>
      <c r="J40" s="38">
        <f t="shared" si="10"/>
        <v>2012</v>
      </c>
      <c r="K40" s="39">
        <f>IFERROR('6) Incurred (NY)'!D16/('1) Claims Notified'!D16-'2) Nil Settled (NY)'!D16),"")</f>
        <v>7343.5440414507775</v>
      </c>
      <c r="L40" s="40">
        <f>IFERROR('6) Incurred (NY)'!E16/('1) Claims Notified'!E16-'2) Nil Settled (NY)'!E16),"")</f>
        <v>28476.505683355885</v>
      </c>
      <c r="M40" s="40">
        <f>IFERROR('6) Incurred (NY)'!F16/('1) Claims Notified'!F16-'2) Nil Settled (NY)'!F16),"")</f>
        <v>48354.461791666668</v>
      </c>
      <c r="N40" s="40">
        <f>IFERROR('6) Incurred (NY)'!G16/('1) Claims Notified'!G16-'2) Nil Settled (NY)'!G16),"")</f>
        <v>28828.200680412374</v>
      </c>
      <c r="O40" s="41">
        <f>IFERROR('6) Incurred (NY)'!I16/('1) Claims Notified'!I16-'2) Nil Settled (NY)'!I16),"")</f>
        <v>96673.901163942559</v>
      </c>
      <c r="R40" s="38">
        <f t="shared" si="11"/>
        <v>2012</v>
      </c>
      <c r="S40" s="74">
        <f>IFERROR('2) Nil Settled (NY)'!D16/'1) Claims Notified'!D16,"")</f>
        <v>0.25048543689320391</v>
      </c>
      <c r="T40" s="75">
        <f>IFERROR('2) Nil Settled (NY)'!E16/'1) Claims Notified'!E16,"")</f>
        <v>0.39376538146021328</v>
      </c>
      <c r="U40" s="75">
        <f>IFERROR('2) Nil Settled (NY)'!F16/'1) Claims Notified'!F16,"")</f>
        <v>0.4379391100702576</v>
      </c>
      <c r="V40" s="75">
        <f>IFERROR('2) Nil Settled (NY)'!G16/'1) Claims Notified'!G16,"")</f>
        <v>0.31400282885431402</v>
      </c>
      <c r="W40" s="76">
        <f>IFERROR('2) Nil Settled (NY)'!I16/'1) Claims Notified'!I16,"")</f>
        <v>0.27269452449567722</v>
      </c>
      <c r="X40" s="77">
        <f>IFERROR(('2) Nil Settled (NY)'!G16+'2) Nil Settled (NY)'!E16)/('1) Claims Notified'!G16+'1) Claims Notified'!E16),"")</f>
        <v>0.3644859813084112</v>
      </c>
      <c r="Z40" s="38">
        <f t="shared" si="12"/>
        <v>2012</v>
      </c>
      <c r="AA40" s="74">
        <f>1-IFERROR(SUM('2) Nil Settled (NY)'!D16,'4) Settled At Cost (NY)'!D16)/'1) Claims Notified'!D16,"")</f>
        <v>0</v>
      </c>
      <c r="AB40" s="75">
        <f>1-IFERROR(SUM('2) Nil Settled (NY)'!E16,'4) Settled At Cost (NY)'!E16)/'1) Claims Notified'!E16,"")</f>
        <v>4.1017227235439213E-3</v>
      </c>
      <c r="AC40" s="75">
        <f>1-IFERROR(SUM('2) Nil Settled (NY)'!F16,'4) Settled At Cost (NY)'!F16)/'1) Claims Notified'!F16,"")</f>
        <v>4.6838407494145251E-3</v>
      </c>
      <c r="AD40" s="75">
        <f>1-IFERROR(SUM('2) Nil Settled (NY)'!G16,'4) Settled At Cost (NY)'!G16)/'1) Claims Notified'!G16,"")</f>
        <v>2.8288543140028155E-3</v>
      </c>
      <c r="AE40" s="76">
        <f>1-IFERROR(SUM('2) Nil Settled (NY)'!I16,'4) Settled At Cost (NY)'!I16)/'1) Claims Notified'!I16,"")</f>
        <v>2.1613832853025761E-3</v>
      </c>
      <c r="AF40" s="77">
        <f>1-IFERROR(SUM('2) Nil Settled (NY)'!G16,'4) Settled At Cost (NY)'!G16,'2) Nil Settled (NY)'!E16,'4) Settled At Cost (NY)'!E16)/('1) Claims Notified'!G16+'1) Claims Notified'!E16),"")</f>
        <v>3.6344755970924014E-3</v>
      </c>
      <c r="AH40" s="38">
        <f t="shared" si="13"/>
        <v>2012</v>
      </c>
      <c r="AI40" s="74">
        <f>IFERROR('4) Settled At Cost (NY)'!D16/'1) Claims Notified'!D16,"")</f>
        <v>0.74951456310679609</v>
      </c>
      <c r="AJ40" s="75">
        <f>IFERROR('4) Settled At Cost (NY)'!E16/'1) Claims Notified'!E16,"")</f>
        <v>0.60213289581624285</v>
      </c>
      <c r="AK40" s="75">
        <f>IFERROR('4) Settled At Cost (NY)'!F16/'1) Claims Notified'!F16,"")</f>
        <v>0.55737704918032782</v>
      </c>
      <c r="AL40" s="75">
        <f>IFERROR('4) Settled At Cost (NY)'!G16/'1) Claims Notified'!G16,"")</f>
        <v>0.68316831683168322</v>
      </c>
      <c r="AM40" s="76">
        <f>IFERROR('4) Settled At Cost (NY)'!I16/'1) Claims Notified'!I16,"")</f>
        <v>0.72514409221902021</v>
      </c>
      <c r="AN40" s="43">
        <f>IFERROR(('4) Settled At Cost (NY)'!G16+'4) Settled At Cost (NY)'!E16)/('1) Claims Notified'!G16+'1) Claims Notified'!E16),"")</f>
        <v>0.63187954309449634</v>
      </c>
      <c r="AO40" s="78"/>
      <c r="AP40" s="78"/>
      <c r="AQ40" s="78"/>
      <c r="AR40" s="78"/>
      <c r="AS40" s="78"/>
    </row>
    <row r="41" spans="2:45" x14ac:dyDescent="0.2">
      <c r="B41" s="38">
        <f t="shared" si="9"/>
        <v>2013</v>
      </c>
      <c r="C41" s="39">
        <f>IFERROR('6) Incurred (NY)'!D17/'1) Claims Notified'!D17,"")</f>
        <v>6703.5815450643777</v>
      </c>
      <c r="D41" s="40">
        <f>IFERROR('6) Incurred (NY)'!E17/'1) Claims Notified'!E17,"")</f>
        <v>14407.468357305072</v>
      </c>
      <c r="E41" s="40">
        <f>IFERROR('6) Incurred (NY)'!F17/'1) Claims Notified'!F17,"")</f>
        <v>20749.060842391307</v>
      </c>
      <c r="F41" s="40">
        <f>IFERROR('6) Incurred (NY)'!G17/'1) Claims Notified'!G17,"")</f>
        <v>18632.608854024558</v>
      </c>
      <c r="G41" s="41">
        <f>IFERROR('6) Incurred (NY)'!I17/'1) Claims Notified'!I17,"")</f>
        <v>70182.813244985664</v>
      </c>
      <c r="H41" s="42"/>
      <c r="I41" s="43"/>
      <c r="J41" s="38">
        <f t="shared" si="10"/>
        <v>2013</v>
      </c>
      <c r="K41" s="39">
        <f>IFERROR('6) Incurred (NY)'!D17/('1) Claims Notified'!D17-'2) Nil Settled (NY)'!D17),"")</f>
        <v>8689.4826147426975</v>
      </c>
      <c r="L41" s="40">
        <f>IFERROR('6) Incurred (NY)'!E17/('1) Claims Notified'!E17-'2) Nil Settled (NY)'!E17),"")</f>
        <v>26655.834313725489</v>
      </c>
      <c r="M41" s="40">
        <f>IFERROR('6) Incurred (NY)'!F17/('1) Claims Notified'!F17-'2) Nil Settled (NY)'!F17),"")</f>
        <v>35514.671581395349</v>
      </c>
      <c r="N41" s="40">
        <f>IFERROR('6) Incurred (NY)'!G17/('1) Claims Notified'!G17-'2) Nil Settled (NY)'!G17),"")</f>
        <v>28572.598933054396</v>
      </c>
      <c r="O41" s="41">
        <f>IFERROR('6) Incurred (NY)'!I17/('1) Claims Notified'!I17-'2) Nil Settled (NY)'!I17),"")</f>
        <v>97926.24416791604</v>
      </c>
      <c r="R41" s="38">
        <f t="shared" si="11"/>
        <v>2013</v>
      </c>
      <c r="S41" s="74">
        <f>IFERROR('2) Nil Settled (NY)'!D17/'1) Claims Notified'!D17,"")</f>
        <v>0.22854077253218885</v>
      </c>
      <c r="T41" s="75">
        <f>IFERROR('2) Nil Settled (NY)'!E17/'1) Claims Notified'!E17,"")</f>
        <v>0.45950037850113551</v>
      </c>
      <c r="U41" s="75">
        <f>IFERROR('2) Nil Settled (NY)'!F17/'1) Claims Notified'!F17,"")</f>
        <v>0.41576086956521741</v>
      </c>
      <c r="V41" s="75">
        <f>IFERROR('2) Nil Settled (NY)'!G17/'1) Claims Notified'!G17,"")</f>
        <v>0.34788540245566169</v>
      </c>
      <c r="W41" s="76">
        <f>IFERROR('2) Nil Settled (NY)'!I17/'1) Claims Notified'!I17,"")</f>
        <v>0.28330945558739257</v>
      </c>
      <c r="X41" s="77">
        <f>IFERROR(('2) Nil Settled (NY)'!G17+'2) Nil Settled (NY)'!E17)/('1) Claims Notified'!G17+'1) Claims Notified'!E17),"")</f>
        <v>0.41966893865628041</v>
      </c>
      <c r="Z41" s="38">
        <f t="shared" si="12"/>
        <v>2013</v>
      </c>
      <c r="AA41" s="74">
        <f>1-IFERROR(SUM('2) Nil Settled (NY)'!D17,'4) Settled At Cost (NY)'!D17)/'1) Claims Notified'!D17,"")</f>
        <v>3.2188841201716833E-3</v>
      </c>
      <c r="AB41" s="75">
        <f>1-IFERROR(SUM('2) Nil Settled (NY)'!E17,'4) Settled At Cost (NY)'!E17)/'1) Claims Notified'!E17,"")</f>
        <v>4.5420136260408972E-3</v>
      </c>
      <c r="AC41" s="75">
        <f>1-IFERROR(SUM('2) Nil Settled (NY)'!F17,'4) Settled At Cost (NY)'!F17)/'1) Claims Notified'!F17,"")</f>
        <v>0</v>
      </c>
      <c r="AD41" s="75">
        <f>1-IFERROR(SUM('2) Nil Settled (NY)'!G17,'4) Settled At Cost (NY)'!G17)/'1) Claims Notified'!G17,"")</f>
        <v>4.0927694406548421E-3</v>
      </c>
      <c r="AE41" s="76">
        <f>1-IFERROR(SUM('2) Nil Settled (NY)'!I17,'4) Settled At Cost (NY)'!I17)/'1) Claims Notified'!I17,"")</f>
        <v>2.1489971346705383E-3</v>
      </c>
      <c r="AF41" s="77">
        <f>1-IFERROR(SUM('2) Nil Settled (NY)'!G17,'4) Settled At Cost (NY)'!G17,'2) Nil Settled (NY)'!E17,'4) Settled At Cost (NY)'!E17)/('1) Claims Notified'!G17+'1) Claims Notified'!E17),"")</f>
        <v>4.3816942551119231E-3</v>
      </c>
      <c r="AH41" s="38">
        <f t="shared" si="13"/>
        <v>2013</v>
      </c>
      <c r="AI41" s="74">
        <f>IFERROR('4) Settled At Cost (NY)'!D17/'1) Claims Notified'!D17,"")</f>
        <v>0.76824034334763946</v>
      </c>
      <c r="AJ41" s="75">
        <f>IFERROR('4) Settled At Cost (NY)'!E17/'1) Claims Notified'!E17,"")</f>
        <v>0.53595760787282365</v>
      </c>
      <c r="AK41" s="75">
        <f>IFERROR('4) Settled At Cost (NY)'!F17/'1) Claims Notified'!F17,"")</f>
        <v>0.58423913043478259</v>
      </c>
      <c r="AL41" s="75">
        <f>IFERROR('4) Settled At Cost (NY)'!G17/'1) Claims Notified'!G17,"")</f>
        <v>0.64802182810368347</v>
      </c>
      <c r="AM41" s="76">
        <f>IFERROR('4) Settled At Cost (NY)'!I17/'1) Claims Notified'!I17,"")</f>
        <v>0.71454154727793695</v>
      </c>
      <c r="AN41" s="43">
        <f>IFERROR(('4) Settled At Cost (NY)'!G17+'4) Settled At Cost (NY)'!E17)/('1) Claims Notified'!G17+'1) Claims Notified'!E17),"")</f>
        <v>0.57594936708860756</v>
      </c>
      <c r="AO41" s="78"/>
      <c r="AP41" s="78"/>
      <c r="AQ41" s="78"/>
      <c r="AR41" s="78"/>
      <c r="AS41" s="78"/>
    </row>
    <row r="42" spans="2:45" x14ac:dyDescent="0.2">
      <c r="B42" s="38">
        <f t="shared" si="9"/>
        <v>2014</v>
      </c>
      <c r="C42" s="39">
        <f>IFERROR('6) Incurred (NY)'!D18/'1) Claims Notified'!D18,"")</f>
        <v>7530.227783452503</v>
      </c>
      <c r="D42" s="40">
        <f>IFERROR('6) Incurred (NY)'!E18/'1) Claims Notified'!E18,"")</f>
        <v>12952.9361221253</v>
      </c>
      <c r="E42" s="40">
        <f>IFERROR('6) Incurred (NY)'!F18/'1) Claims Notified'!F18,"")</f>
        <v>22109.916746666666</v>
      </c>
      <c r="F42" s="40">
        <f>IFERROR('6) Incurred (NY)'!G18/'1) Claims Notified'!G18,"")</f>
        <v>16678.871690140848</v>
      </c>
      <c r="G42" s="41">
        <f>IFERROR('6) Incurred (NY)'!I18/'1) Claims Notified'!I18,"")</f>
        <v>69216.564678782845</v>
      </c>
      <c r="H42" s="42"/>
      <c r="I42" s="43"/>
      <c r="J42" s="38">
        <f t="shared" si="10"/>
        <v>2014</v>
      </c>
      <c r="K42" s="39">
        <f>IFERROR('6) Incurred (NY)'!D18/('1) Claims Notified'!D18-'2) Nil Settled (NY)'!D18),"")</f>
        <v>9611.5945241199479</v>
      </c>
      <c r="L42" s="40">
        <f>IFERROR('6) Incurred (NY)'!E18/('1) Claims Notified'!E18-'2) Nil Settled (NY)'!E18),"")</f>
        <v>22685.62840277778</v>
      </c>
      <c r="M42" s="40">
        <f>IFERROR('6) Incurred (NY)'!F18/('1) Claims Notified'!F18-'2) Nil Settled (NY)'!F18),"")</f>
        <v>37687.358090909089</v>
      </c>
      <c r="N42" s="40">
        <f>IFERROR('6) Incurred (NY)'!G18/('1) Claims Notified'!G18-'2) Nil Settled (NY)'!G18),"")</f>
        <v>25681.443397590367</v>
      </c>
      <c r="O42" s="41">
        <f>IFERROR('6) Incurred (NY)'!I18/('1) Claims Notified'!I18-'2) Nil Settled (NY)'!I18),"")</f>
        <v>97788.719813552787</v>
      </c>
      <c r="R42" s="38">
        <f t="shared" si="11"/>
        <v>2014</v>
      </c>
      <c r="S42" s="74">
        <f>IFERROR('2) Nil Settled (NY)'!D18/'1) Claims Notified'!D18,"")</f>
        <v>0.21654749744637386</v>
      </c>
      <c r="T42" s="75">
        <f>IFERROR('2) Nil Settled (NY)'!E18/'1) Claims Notified'!E18,"")</f>
        <v>0.4290245836637589</v>
      </c>
      <c r="U42" s="75">
        <f>IFERROR('2) Nil Settled (NY)'!F18/'1) Claims Notified'!F18,"")</f>
        <v>0.41333333333333333</v>
      </c>
      <c r="V42" s="75">
        <f>IFERROR('2) Nil Settled (NY)'!G18/'1) Claims Notified'!G18,"")</f>
        <v>0.35054773082942098</v>
      </c>
      <c r="W42" s="76">
        <f>IFERROR('2) Nil Settled (NY)'!I18/'1) Claims Notified'!I18,"")</f>
        <v>0.29218252564556069</v>
      </c>
      <c r="X42" s="77">
        <f>IFERROR(('2) Nil Settled (NY)'!G18+'2) Nil Settled (NY)'!E18)/('1) Claims Notified'!G18+'1) Claims Notified'!E18),"")</f>
        <v>0.4026315789473684</v>
      </c>
      <c r="Z42" s="38">
        <f t="shared" si="12"/>
        <v>2014</v>
      </c>
      <c r="AA42" s="74">
        <f>1-IFERROR(SUM('2) Nil Settled (NY)'!D18,'4) Settled At Cost (NY)'!D18)/'1) Claims Notified'!D18,"")</f>
        <v>4.0858018386108474E-3</v>
      </c>
      <c r="AB42" s="75">
        <f>1-IFERROR(SUM('2) Nil Settled (NY)'!E18,'4) Settled At Cost (NY)'!E18)/'1) Claims Notified'!E18,"")</f>
        <v>-1.5860428231562196E-3</v>
      </c>
      <c r="AC42" s="75">
        <f>1-IFERROR(SUM('2) Nil Settled (NY)'!F18,'4) Settled At Cost (NY)'!F18)/'1) Claims Notified'!F18,"")</f>
        <v>8.0000000000000071E-3</v>
      </c>
      <c r="AD42" s="75">
        <f>1-IFERROR(SUM('2) Nil Settled (NY)'!G18,'4) Settled At Cost (NY)'!G18)/'1) Claims Notified'!G18,"")</f>
        <v>7.8247261345852914E-3</v>
      </c>
      <c r="AE42" s="76">
        <f>1-IFERROR(SUM('2) Nil Settled (NY)'!I18,'4) Settled At Cost (NY)'!I18)/'1) Claims Notified'!I18,"")</f>
        <v>3.1835868411743684E-3</v>
      </c>
      <c r="AF42" s="77">
        <f>1-IFERROR(SUM('2) Nil Settled (NY)'!G18,'4) Settled At Cost (NY)'!G18,'2) Nil Settled (NY)'!E18,'4) Settled At Cost (NY)'!E18)/('1) Claims Notified'!G18+'1) Claims Notified'!E18),"")</f>
        <v>1.5789473684210131E-3</v>
      </c>
      <c r="AH42" s="38">
        <f t="shared" si="13"/>
        <v>2014</v>
      </c>
      <c r="AI42" s="74">
        <f>IFERROR('4) Settled At Cost (NY)'!D18/'1) Claims Notified'!D18,"")</f>
        <v>0.77936670071501535</v>
      </c>
      <c r="AJ42" s="75">
        <f>IFERROR('4) Settled At Cost (NY)'!E18/'1) Claims Notified'!E18,"")</f>
        <v>0.57256145915939727</v>
      </c>
      <c r="AK42" s="75">
        <f>IFERROR('4) Settled At Cost (NY)'!F18/'1) Claims Notified'!F18,"")</f>
        <v>0.57866666666666666</v>
      </c>
      <c r="AL42" s="75">
        <f>IFERROR('4) Settled At Cost (NY)'!G18/'1) Claims Notified'!G18,"")</f>
        <v>0.64162754303599379</v>
      </c>
      <c r="AM42" s="76">
        <f>IFERROR('4) Settled At Cost (NY)'!I18/'1) Claims Notified'!I18,"")</f>
        <v>0.70463388751326494</v>
      </c>
      <c r="AN42" s="43">
        <f>IFERROR(('4) Settled At Cost (NY)'!G18+'4) Settled At Cost (NY)'!E18)/('1) Claims Notified'!G18+'1) Claims Notified'!E18),"")</f>
        <v>0.59578947368421054</v>
      </c>
      <c r="AO42" s="78"/>
      <c r="AP42" s="78"/>
      <c r="AQ42" s="78"/>
      <c r="AR42" s="78"/>
      <c r="AS42" s="78"/>
    </row>
    <row r="43" spans="2:45" x14ac:dyDescent="0.2">
      <c r="B43" s="38">
        <f t="shared" si="9"/>
        <v>2015</v>
      </c>
      <c r="C43" s="39">
        <f>IFERROR('6) Incurred (NY)'!D19/'1) Claims Notified'!D19,"")</f>
        <v>8439.5179786200188</v>
      </c>
      <c r="D43" s="40">
        <f>IFERROR('6) Incurred (NY)'!E19/'1) Claims Notified'!E19,"")</f>
        <v>15963.070933456565</v>
      </c>
      <c r="E43" s="40">
        <f>IFERROR('6) Incurred (NY)'!F19/'1) Claims Notified'!F19,"")</f>
        <v>18504.666863905328</v>
      </c>
      <c r="F43" s="40">
        <f>IFERROR('6) Incurred (NY)'!G19/'1) Claims Notified'!G19,"")</f>
        <v>19542.908330781011</v>
      </c>
      <c r="G43" s="41">
        <f>IFERROR('6) Incurred (NY)'!I19/'1) Claims Notified'!I19,"")</f>
        <v>73368.112099485414</v>
      </c>
      <c r="H43" s="42"/>
      <c r="I43" s="43"/>
      <c r="J43" s="38">
        <f t="shared" si="10"/>
        <v>2015</v>
      </c>
      <c r="K43" s="39">
        <f>IFERROR('6) Incurred (NY)'!D19/('1) Claims Notified'!D19-'2) Nil Settled (NY)'!D19),"")</f>
        <v>10774.521091811413</v>
      </c>
      <c r="L43" s="40">
        <f>IFERROR('6) Incurred (NY)'!E19/('1) Claims Notified'!E19-'2) Nil Settled (NY)'!E19),"")</f>
        <v>26695.583848531689</v>
      </c>
      <c r="M43" s="40">
        <f>IFERROR('6) Incurred (NY)'!F19/('1) Claims Notified'!F19-'2) Nil Settled (NY)'!F19),"")</f>
        <v>34747.652222222227</v>
      </c>
      <c r="N43" s="40">
        <f>IFERROR('6) Incurred (NY)'!G19/('1) Claims Notified'!G19-'2) Nil Settled (NY)'!G19),"")</f>
        <v>28613.271614349778</v>
      </c>
      <c r="O43" s="41">
        <f>IFERROR('6) Incurred (NY)'!I19/('1) Claims Notified'!I19-'2) Nil Settled (NY)'!I19),"")</f>
        <v>102036.28185591602</v>
      </c>
      <c r="R43" s="38">
        <f t="shared" si="11"/>
        <v>2015</v>
      </c>
      <c r="S43" s="74">
        <f>IFERROR('2) Nil Settled (NY)'!D19/'1) Claims Notified'!D19,"")</f>
        <v>0.21671525753158405</v>
      </c>
      <c r="T43" s="75">
        <f>IFERROR('2) Nil Settled (NY)'!E19/'1) Claims Notified'!E19,"")</f>
        <v>0.4020332717190388</v>
      </c>
      <c r="U43" s="75">
        <f>IFERROR('2) Nil Settled (NY)'!F19/'1) Claims Notified'!F19,"")</f>
        <v>0.46745562130177515</v>
      </c>
      <c r="V43" s="75">
        <f>IFERROR('2) Nil Settled (NY)'!G19/'1) Claims Notified'!G19,"")</f>
        <v>0.31699846860643183</v>
      </c>
      <c r="W43" s="76">
        <f>IFERROR('2) Nil Settled (NY)'!I19/'1) Claims Notified'!I19,"")</f>
        <v>0.28096054888507721</v>
      </c>
      <c r="X43" s="77">
        <f>IFERROR(('2) Nil Settled (NY)'!G19+'2) Nil Settled (NY)'!E19)/('1) Claims Notified'!G19+'1) Claims Notified'!E19),"")</f>
        <v>0.37002881844380403</v>
      </c>
      <c r="Z43" s="38">
        <f t="shared" si="12"/>
        <v>2015</v>
      </c>
      <c r="AA43" s="74">
        <f>1-IFERROR(SUM('2) Nil Settled (NY)'!D19,'4) Settled At Cost (NY)'!D19)/'1) Claims Notified'!D19,"")</f>
        <v>2.9154518950437192E-3</v>
      </c>
      <c r="AB43" s="75">
        <f>1-IFERROR(SUM('2) Nil Settled (NY)'!E19,'4) Settled At Cost (NY)'!E19)/'1) Claims Notified'!E19,"")</f>
        <v>9.2421441774491742E-3</v>
      </c>
      <c r="AC43" s="75">
        <f>1-IFERROR(SUM('2) Nil Settled (NY)'!F19,'4) Settled At Cost (NY)'!F19)/'1) Claims Notified'!F19,"")</f>
        <v>5.9171597633136397E-3</v>
      </c>
      <c r="AD43" s="75">
        <f>1-IFERROR(SUM('2) Nil Settled (NY)'!G19,'4) Settled At Cost (NY)'!G19)/'1) Claims Notified'!G19,"")</f>
        <v>6.1255742725880857E-3</v>
      </c>
      <c r="AE43" s="76">
        <f>1-IFERROR(SUM('2) Nil Settled (NY)'!I19,'4) Settled At Cost (NY)'!I19)/'1) Claims Notified'!I19,"")</f>
        <v>9.9485420240137401E-3</v>
      </c>
      <c r="AF43" s="77">
        <f>1-IFERROR(SUM('2) Nil Settled (NY)'!G19,'4) Settled At Cost (NY)'!G19,'2) Nil Settled (NY)'!E19,'4) Settled At Cost (NY)'!E19)/('1) Claims Notified'!G19+'1) Claims Notified'!E19),"")</f>
        <v>8.0691642651297135E-3</v>
      </c>
      <c r="AH43" s="38">
        <f t="shared" si="13"/>
        <v>2015</v>
      </c>
      <c r="AI43" s="74">
        <f>IFERROR('4) Settled At Cost (NY)'!D19/'1) Claims Notified'!D19,"")</f>
        <v>0.78036929057337223</v>
      </c>
      <c r="AJ43" s="75">
        <f>IFERROR('4) Settled At Cost (NY)'!E19/'1) Claims Notified'!E19,"")</f>
        <v>0.58872458410351203</v>
      </c>
      <c r="AK43" s="75">
        <f>IFERROR('4) Settled At Cost (NY)'!F19/'1) Claims Notified'!F19,"")</f>
        <v>0.52662721893491127</v>
      </c>
      <c r="AL43" s="75">
        <f>IFERROR('4) Settled At Cost (NY)'!G19/'1) Claims Notified'!G19,"")</f>
        <v>0.67687595712098014</v>
      </c>
      <c r="AM43" s="76">
        <f>IFERROR('4) Settled At Cost (NY)'!I19/'1) Claims Notified'!I19,"")</f>
        <v>0.70909090909090911</v>
      </c>
      <c r="AN43" s="43">
        <f>IFERROR(('4) Settled At Cost (NY)'!G19+'4) Settled At Cost (NY)'!E19)/('1) Claims Notified'!G19+'1) Claims Notified'!E19),"")</f>
        <v>0.62190201729106631</v>
      </c>
      <c r="AO43" s="78"/>
      <c r="AP43" s="78"/>
      <c r="AQ43" s="78"/>
      <c r="AR43" s="78"/>
      <c r="AS43" s="78"/>
    </row>
    <row r="44" spans="2:45" x14ac:dyDescent="0.2">
      <c r="B44" s="38">
        <f t="shared" si="9"/>
        <v>2016</v>
      </c>
      <c r="C44" s="39">
        <f>IFERROR('6) Incurred (NY)'!D20/'1) Claims Notified'!D20,"")</f>
        <v>8464.4225988700564</v>
      </c>
      <c r="D44" s="40">
        <f>IFERROR('6) Incurred (NY)'!E20/'1) Claims Notified'!E20,"")</f>
        <v>18128.452402862989</v>
      </c>
      <c r="E44" s="40">
        <f>IFERROR('6) Incurred (NY)'!F20/'1) Claims Notified'!F20,"")</f>
        <v>30525.802871972322</v>
      </c>
      <c r="F44" s="40">
        <f>IFERROR('6) Incurred (NY)'!G20/'1) Claims Notified'!G20,"")</f>
        <v>21562.502168458785</v>
      </c>
      <c r="G44" s="41">
        <f>IFERROR('6) Incurred (NY)'!I20/'1) Claims Notified'!I20,"")</f>
        <v>77078.647753058947</v>
      </c>
      <c r="H44" s="42"/>
      <c r="I44" s="43"/>
      <c r="J44" s="38">
        <f t="shared" si="10"/>
        <v>2016</v>
      </c>
      <c r="K44" s="39">
        <f>IFERROR('6) Incurred (NY)'!D20/('1) Claims Notified'!D20-'2) Nil Settled (NY)'!D20),"")</f>
        <v>11613.975193798449</v>
      </c>
      <c r="L44" s="40">
        <f>IFERROR('6) Incurred (NY)'!E20/('1) Claims Notified'!E20-'2) Nil Settled (NY)'!E20),"")</f>
        <v>29064.961393442627</v>
      </c>
      <c r="M44" s="40">
        <f>IFERROR('6) Incurred (NY)'!F20/('1) Claims Notified'!F20-'2) Nil Settled (NY)'!F20),"")</f>
        <v>52200.929171597643</v>
      </c>
      <c r="N44" s="40">
        <f>IFERROR('6) Incurred (NY)'!G20/('1) Claims Notified'!G20-'2) Nil Settled (NY)'!G20),"")</f>
        <v>31090.119405684756</v>
      </c>
      <c r="O44" s="41">
        <f>IFERROR('6) Incurred (NY)'!I20/('1) Claims Notified'!I20-'2) Nil Settled (NY)'!I20),"")</f>
        <v>107487.64890899688</v>
      </c>
      <c r="R44" s="38">
        <f t="shared" si="11"/>
        <v>2016</v>
      </c>
      <c r="S44" s="74">
        <f>IFERROR('2) Nil Settled (NY)'!D20/'1) Claims Notified'!D20,"")</f>
        <v>0.2711864406779661</v>
      </c>
      <c r="T44" s="75">
        <f>IFERROR('2) Nil Settled (NY)'!E20/'1) Claims Notified'!E20,"")</f>
        <v>0.37627811860940696</v>
      </c>
      <c r="U44" s="75">
        <f>IFERROR('2) Nil Settled (NY)'!F20/'1) Claims Notified'!F20,"")</f>
        <v>0.41522491349480967</v>
      </c>
      <c r="V44" s="75">
        <f>IFERROR('2) Nil Settled (NY)'!G20/'1) Claims Notified'!G20,"")</f>
        <v>0.30645161290322581</v>
      </c>
      <c r="W44" s="76">
        <f>IFERROR('2) Nil Settled (NY)'!I20/'1) Claims Notified'!I20,"")</f>
        <v>0.28290693362995922</v>
      </c>
      <c r="X44" s="77">
        <f>IFERROR(('2) Nil Settled (NY)'!G20+'2) Nil Settled (NY)'!E20)/('1) Claims Notified'!G20+'1) Claims Notified'!E20),"")</f>
        <v>0.35091145833333331</v>
      </c>
      <c r="Z44" s="38">
        <f t="shared" si="12"/>
        <v>2016</v>
      </c>
      <c r="AA44" s="74">
        <f>1-IFERROR(SUM('2) Nil Settled (NY)'!D20,'4) Settled At Cost (NY)'!D20)/'1) Claims Notified'!D20,"")</f>
        <v>5.6497175141242417E-3</v>
      </c>
      <c r="AB44" s="75">
        <f>1-IFERROR(SUM('2) Nil Settled (NY)'!E20,'4) Settled At Cost (NY)'!E20)/'1) Claims Notified'!E20,"")</f>
        <v>7.1574642126789323E-3</v>
      </c>
      <c r="AC44" s="75">
        <f>1-IFERROR(SUM('2) Nil Settled (NY)'!F20,'4) Settled At Cost (NY)'!F20)/'1) Claims Notified'!F20,"")</f>
        <v>1.038062283737029E-2</v>
      </c>
      <c r="AD44" s="75">
        <f>1-IFERROR(SUM('2) Nil Settled (NY)'!G20,'4) Settled At Cost (NY)'!G20)/'1) Claims Notified'!G20,"")</f>
        <v>3.5842293906810374E-3</v>
      </c>
      <c r="AE44" s="76">
        <f>1-IFERROR(SUM('2) Nil Settled (NY)'!I20,'4) Settled At Cost (NY)'!I20)/'1) Claims Notified'!I20,"")</f>
        <v>1.3718946978123814E-2</v>
      </c>
      <c r="AF44" s="77">
        <f>1-IFERROR(SUM('2) Nil Settled (NY)'!G20,'4) Settled At Cost (NY)'!G20,'2) Nil Settled (NY)'!E20,'4) Settled At Cost (NY)'!E20)/('1) Claims Notified'!G20+'1) Claims Notified'!E20),"")</f>
        <v>5.859375E-3</v>
      </c>
      <c r="AH44" s="38">
        <f t="shared" si="13"/>
        <v>2016</v>
      </c>
      <c r="AI44" s="74">
        <f>IFERROR('4) Settled At Cost (NY)'!D20/'1) Claims Notified'!D20,"")</f>
        <v>0.7231638418079096</v>
      </c>
      <c r="AJ44" s="75">
        <f>IFERROR('4) Settled At Cost (NY)'!E20/'1) Claims Notified'!E20,"")</f>
        <v>0.6165644171779141</v>
      </c>
      <c r="AK44" s="75">
        <f>IFERROR('4) Settled At Cost (NY)'!F20/'1) Claims Notified'!F20,"")</f>
        <v>0.5743944636678201</v>
      </c>
      <c r="AL44" s="75">
        <f>IFERROR('4) Settled At Cost (NY)'!G20/'1) Claims Notified'!G20,"")</f>
        <v>0.68996415770609321</v>
      </c>
      <c r="AM44" s="76">
        <f>IFERROR('4) Settled At Cost (NY)'!I20/'1) Claims Notified'!I20,"")</f>
        <v>0.70337411939191696</v>
      </c>
      <c r="AN44" s="43">
        <f>IFERROR(('4) Settled At Cost (NY)'!G20+'4) Settled At Cost (NY)'!E20)/('1) Claims Notified'!G20+'1) Claims Notified'!E20),"")</f>
        <v>0.64322916666666663</v>
      </c>
      <c r="AO44" s="78"/>
      <c r="AP44" s="78"/>
      <c r="AQ44" s="78"/>
      <c r="AR44" s="78"/>
      <c r="AS44" s="78"/>
    </row>
    <row r="45" spans="2:45" x14ac:dyDescent="0.2">
      <c r="B45" s="38">
        <f t="shared" si="9"/>
        <v>2017</v>
      </c>
      <c r="C45" s="39">
        <f>IFERROR('6) Incurred (NY)'!D21/'1) Claims Notified'!D21,"")</f>
        <v>9783.3512511584795</v>
      </c>
      <c r="D45" s="40">
        <f>IFERROR('6) Incurred (NY)'!E21/'1) Claims Notified'!E21,"")</f>
        <v>19897.618754919786</v>
      </c>
      <c r="E45" s="40">
        <f>IFERROR('6) Incurred (NY)'!F21/'1) Claims Notified'!F21,"")</f>
        <v>39904.522280701756</v>
      </c>
      <c r="F45" s="40">
        <f>IFERROR('6) Incurred (NY)'!G21/'1) Claims Notified'!G21,"")</f>
        <v>19423.880849909583</v>
      </c>
      <c r="G45" s="41">
        <f>IFERROR('6) Incurred (NY)'!I21/'1) Claims Notified'!I21,"")</f>
        <v>85039.766413251433</v>
      </c>
      <c r="H45" s="42"/>
      <c r="I45" s="43"/>
      <c r="J45" s="38">
        <f t="shared" si="10"/>
        <v>2017</v>
      </c>
      <c r="K45" s="39">
        <f>IFERROR('6) Incurred (NY)'!D21/('1) Claims Notified'!D21-'2) Nil Settled (NY)'!D21),"")</f>
        <v>12952.43680981595</v>
      </c>
      <c r="L45" s="40">
        <f>IFERROR('6) Incurred (NY)'!E21/('1) Claims Notified'!E21-'2) Nil Settled (NY)'!E21),"")</f>
        <v>29861.948895839054</v>
      </c>
      <c r="M45" s="40">
        <f>IFERROR('6) Incurred (NY)'!F21/('1) Claims Notified'!F21-'2) Nil Settled (NY)'!F21),"")</f>
        <v>66120.865406976751</v>
      </c>
      <c r="N45" s="40">
        <f>IFERROR('6) Incurred (NY)'!G21/('1) Claims Notified'!G21-'2) Nil Settled (NY)'!G21),"")</f>
        <v>27827.476968911917</v>
      </c>
      <c r="O45" s="41">
        <f>IFERROR('6) Incurred (NY)'!I21/('1) Claims Notified'!I21-'2) Nil Settled (NY)'!I21),"")</f>
        <v>114551.06791701719</v>
      </c>
      <c r="R45" s="38">
        <f t="shared" si="11"/>
        <v>2017</v>
      </c>
      <c r="S45" s="74">
        <f>IFERROR('2) Nil Settled (NY)'!D21/'1) Claims Notified'!D21,"")</f>
        <v>0.24467099165894346</v>
      </c>
      <c r="T45" s="75">
        <f>IFERROR('2) Nil Settled (NY)'!E21/'1) Claims Notified'!E21,"")</f>
        <v>0.33367983367983367</v>
      </c>
      <c r="U45" s="75">
        <f>IFERROR('2) Nil Settled (NY)'!F21/'1) Claims Notified'!F21,"")</f>
        <v>0.39649122807017545</v>
      </c>
      <c r="V45" s="75">
        <f>IFERROR('2) Nil Settled (NY)'!G21/'1) Claims Notified'!G21,"")</f>
        <v>0.30198915009041594</v>
      </c>
      <c r="W45" s="76">
        <f>IFERROR('2) Nil Settled (NY)'!I21/'1) Claims Notified'!I21,"")</f>
        <v>0.25762572135201978</v>
      </c>
      <c r="X45" s="77">
        <f>IFERROR(('2) Nil Settled (NY)'!G21+'2) Nil Settled (NY)'!E21)/('1) Claims Notified'!G21+'1) Claims Notified'!E21),"")</f>
        <v>0.3221122112211221</v>
      </c>
      <c r="Z45" s="38">
        <f t="shared" si="12"/>
        <v>2017</v>
      </c>
      <c r="AA45" s="74">
        <f>1-IFERROR(SUM('2) Nil Settled (NY)'!D21,'4) Settled At Cost (NY)'!D21)/'1) Claims Notified'!D21,"")</f>
        <v>8.3410565338276621E-3</v>
      </c>
      <c r="AB45" s="75">
        <f>1-IFERROR(SUM('2) Nil Settled (NY)'!E21,'4) Settled At Cost (NY)'!E21)/'1) Claims Notified'!E21,"")</f>
        <v>1.5592515592515621E-2</v>
      </c>
      <c r="AC45" s="75">
        <f>1-IFERROR(SUM('2) Nil Settled (NY)'!F21,'4) Settled At Cost (NY)'!F21)/'1) Claims Notified'!F21,"")</f>
        <v>5.6140350877192935E-2</v>
      </c>
      <c r="AD45" s="75">
        <f>1-IFERROR(SUM('2) Nil Settled (NY)'!G21,'4) Settled At Cost (NY)'!G21)/'1) Claims Notified'!G21,"")</f>
        <v>9.0415913200723175E-3</v>
      </c>
      <c r="AE45" s="76">
        <f>1-IFERROR(SUM('2) Nil Settled (NY)'!I21,'4) Settled At Cost (NY)'!I21)/'1) Claims Notified'!I21,"")</f>
        <v>2.3495465787304215E-2</v>
      </c>
      <c r="AF45" s="77">
        <f>1-IFERROR(SUM('2) Nil Settled (NY)'!G21,'4) Settled At Cost (NY)'!G21,'2) Nil Settled (NY)'!E21,'4) Settled At Cost (NY)'!E21)/('1) Claims Notified'!G21+'1) Claims Notified'!E21),"")</f>
        <v>1.320132013201325E-2</v>
      </c>
      <c r="AH45" s="38">
        <f t="shared" si="13"/>
        <v>2017</v>
      </c>
      <c r="AI45" s="74">
        <f>IFERROR('4) Settled At Cost (NY)'!D21/'1) Claims Notified'!D21,"")</f>
        <v>0.74698795180722888</v>
      </c>
      <c r="AJ45" s="75">
        <f>IFERROR('4) Settled At Cost (NY)'!E21/'1) Claims Notified'!E21,"")</f>
        <v>0.65072765072765071</v>
      </c>
      <c r="AK45" s="75">
        <f>IFERROR('4) Settled At Cost (NY)'!F21/'1) Claims Notified'!F21,"")</f>
        <v>0.54736842105263162</v>
      </c>
      <c r="AL45" s="75">
        <f>IFERROR('4) Settled At Cost (NY)'!G21/'1) Claims Notified'!G21,"")</f>
        <v>0.68896925858951175</v>
      </c>
      <c r="AM45" s="76">
        <f>IFERROR('4) Settled At Cost (NY)'!I21/'1) Claims Notified'!I21,"")</f>
        <v>0.71887881286067601</v>
      </c>
      <c r="AN45" s="43">
        <f>IFERROR(('4) Settled At Cost (NY)'!G21+'4) Settled At Cost (NY)'!E21)/('1) Claims Notified'!G21+'1) Claims Notified'!E21),"")</f>
        <v>0.66468646864686465</v>
      </c>
      <c r="AO45" s="78"/>
      <c r="AP45" s="78"/>
      <c r="AQ45" s="78"/>
      <c r="AR45" s="78"/>
      <c r="AS45" s="78"/>
    </row>
    <row r="46" spans="2:45" x14ac:dyDescent="0.2">
      <c r="B46" s="38">
        <f t="shared" si="9"/>
        <v>2018</v>
      </c>
      <c r="C46" s="39">
        <f>IFERROR('6) Incurred (NY)'!D22/'1) Claims Notified'!D22,"")</f>
        <v>11135.622665006227</v>
      </c>
      <c r="D46" s="40">
        <f>IFERROR('6) Incurred (NY)'!E22/'1) Claims Notified'!E22,"")</f>
        <v>18849.42729330128</v>
      </c>
      <c r="E46" s="40">
        <f>IFERROR('6) Incurred (NY)'!F22/'1) Claims Notified'!F22,"")</f>
        <v>32959.534552845529</v>
      </c>
      <c r="F46" s="40">
        <f>IFERROR('6) Incurred (NY)'!G22/'1) Claims Notified'!G22,"")</f>
        <v>21298.684462540718</v>
      </c>
      <c r="G46" s="41">
        <f>IFERROR('6) Incurred (NY)'!I22/'1) Claims Notified'!I22,"")</f>
        <v>95790.028014498603</v>
      </c>
      <c r="H46" s="42"/>
      <c r="I46" s="43"/>
      <c r="J46" s="38">
        <f t="shared" si="10"/>
        <v>2018</v>
      </c>
      <c r="K46" s="39">
        <f>IFERROR('6) Incurred (NY)'!D22/('1) Claims Notified'!D22-'2) Nil Settled (NY)'!D22),"")</f>
        <v>14238.702229299362</v>
      </c>
      <c r="L46" s="40">
        <f>IFERROR('6) Incurred (NY)'!E22/('1) Claims Notified'!E22-'2) Nil Settled (NY)'!E22),"")</f>
        <v>29847.630137413387</v>
      </c>
      <c r="M46" s="40">
        <f>IFERROR('6) Incurred (NY)'!F22/('1) Claims Notified'!F22-'2) Nil Settled (NY)'!F22),"")</f>
        <v>52993.761437908499</v>
      </c>
      <c r="N46" s="40">
        <f>IFERROR('6) Incurred (NY)'!G22/('1) Claims Notified'!G22-'2) Nil Settled (NY)'!G22),"")</f>
        <v>32693.480650000005</v>
      </c>
      <c r="O46" s="41">
        <f>IFERROR('6) Incurred (NY)'!I22/('1) Claims Notified'!I22-'2) Nil Settled (NY)'!I22),"")</f>
        <v>126851.54109866668</v>
      </c>
      <c r="R46" s="38">
        <f t="shared" si="11"/>
        <v>2018</v>
      </c>
      <c r="S46" s="74">
        <f>IFERROR('2) Nil Settled (NY)'!D22/'1) Claims Notified'!D22,"")</f>
        <v>0.21793275217932753</v>
      </c>
      <c r="T46" s="75">
        <f>IFERROR('2) Nil Settled (NY)'!E22/'1) Claims Notified'!E22,"")</f>
        <v>0.3684782608695652</v>
      </c>
      <c r="U46" s="75">
        <f>IFERROR('2) Nil Settled (NY)'!F22/'1) Claims Notified'!F22,"")</f>
        <v>0.37804878048780488</v>
      </c>
      <c r="V46" s="75">
        <f>IFERROR('2) Nil Settled (NY)'!G22/'1) Claims Notified'!G22,"")</f>
        <v>0.34853420195439738</v>
      </c>
      <c r="W46" s="76">
        <f>IFERROR('2) Nil Settled (NY)'!I22/'1) Claims Notified'!I22,"")</f>
        <v>0.24486508256141765</v>
      </c>
      <c r="X46" s="77">
        <f>IFERROR(('2) Nil Settled (NY)'!G22+'2) Nil Settled (NY)'!E22)/('1) Claims Notified'!G22+'1) Claims Notified'!E22),"")</f>
        <v>0.36049543676662321</v>
      </c>
      <c r="Z46" s="38">
        <f t="shared" si="12"/>
        <v>2018</v>
      </c>
      <c r="AA46" s="74">
        <f>1-IFERROR(SUM('2) Nil Settled (NY)'!D22,'4) Settled At Cost (NY)'!D22)/'1) Claims Notified'!D22,"")</f>
        <v>4.1095890410958957E-2</v>
      </c>
      <c r="AB46" s="75">
        <f>1-IFERROR(SUM('2) Nil Settled (NY)'!E22,'4) Settled At Cost (NY)'!E22)/'1) Claims Notified'!E22,"")</f>
        <v>4.7826086956521685E-2</v>
      </c>
      <c r="AC46" s="75">
        <f>1-IFERROR(SUM('2) Nil Settled (NY)'!F22,'4) Settled At Cost (NY)'!F22)/'1) Claims Notified'!F22,"")</f>
        <v>6.9105691056910556E-2</v>
      </c>
      <c r="AD46" s="75">
        <f>1-IFERROR(SUM('2) Nil Settled (NY)'!G22,'4) Settled At Cost (NY)'!G22)/'1) Claims Notified'!G22,"")</f>
        <v>3.5830618892508159E-2</v>
      </c>
      <c r="AE46" s="76">
        <f>1-IFERROR(SUM('2) Nil Settled (NY)'!I22,'4) Settled At Cost (NY)'!I22)/'1) Claims Notified'!I22,"")</f>
        <v>6.1619009262988356E-2</v>
      </c>
      <c r="AF46" s="77">
        <f>1-IFERROR(SUM('2) Nil Settled (NY)'!G22,'4) Settled At Cost (NY)'!G22,'2) Nil Settled (NY)'!E22,'4) Settled At Cost (NY)'!E22)/('1) Claims Notified'!G22+'1) Claims Notified'!E22),"")</f>
        <v>4.3024771838331199E-2</v>
      </c>
      <c r="AH46" s="38">
        <f t="shared" si="13"/>
        <v>2018</v>
      </c>
      <c r="AI46" s="74">
        <f>IFERROR('4) Settled At Cost (NY)'!D22/'1) Claims Notified'!D22,"")</f>
        <v>0.74097135740971354</v>
      </c>
      <c r="AJ46" s="75">
        <f>IFERROR('4) Settled At Cost (NY)'!E22/'1) Claims Notified'!E22,"")</f>
        <v>0.58369565217391306</v>
      </c>
      <c r="AK46" s="75">
        <f>IFERROR('4) Settled At Cost (NY)'!F22/'1) Claims Notified'!F22,"")</f>
        <v>0.55284552845528456</v>
      </c>
      <c r="AL46" s="75">
        <f>IFERROR('4) Settled At Cost (NY)'!G22/'1) Claims Notified'!G22,"")</f>
        <v>0.61563517915309451</v>
      </c>
      <c r="AM46" s="76">
        <f>IFERROR('4) Settled At Cost (NY)'!I22/'1) Claims Notified'!I22,"")</f>
        <v>0.69351590817559405</v>
      </c>
      <c r="AN46" s="43">
        <f>IFERROR(('4) Settled At Cost (NY)'!G22+'4) Settled At Cost (NY)'!E22)/('1) Claims Notified'!G22+'1) Claims Notified'!E22),"")</f>
        <v>0.59647979139504559</v>
      </c>
      <c r="AO46" s="78"/>
      <c r="AP46" s="78"/>
      <c r="AQ46" s="78"/>
      <c r="AR46" s="78"/>
      <c r="AS46" s="78"/>
    </row>
    <row r="47" spans="2:45" x14ac:dyDescent="0.2">
      <c r="B47" s="38">
        <f t="shared" si="9"/>
        <v>2019</v>
      </c>
      <c r="C47" s="39">
        <f>IFERROR('6) Incurred (NY)'!D23/'1) Claims Notified'!D23,"")</f>
        <v>11127.242980561556</v>
      </c>
      <c r="D47" s="40">
        <f>IFERROR('6) Incurred (NY)'!E23/'1) Claims Notified'!E23,"")</f>
        <v>19949.053104125738</v>
      </c>
      <c r="E47" s="40">
        <f>IFERROR('6) Incurred (NY)'!F23/'1) Claims Notified'!F23,"")</f>
        <v>35292.185227272726</v>
      </c>
      <c r="F47" s="40">
        <f>IFERROR('6) Incurred (NY)'!G23/'1) Claims Notified'!G23,"")</f>
        <v>21637.757504761903</v>
      </c>
      <c r="G47" s="41">
        <f>IFERROR('6) Incurred (NY)'!I23/'1) Claims Notified'!I23,"")</f>
        <v>96360.918160120884</v>
      </c>
      <c r="H47" s="42"/>
      <c r="I47" s="43"/>
      <c r="J47" s="38">
        <f t="shared" si="10"/>
        <v>2019</v>
      </c>
      <c r="K47" s="39">
        <f>IFERROR('6) Incurred (NY)'!D23/('1) Claims Notified'!D23-'2) Nil Settled (NY)'!D23),"")</f>
        <v>14114.831506849316</v>
      </c>
      <c r="L47" s="40">
        <f>IFERROR('6) Incurred (NY)'!E23/('1) Claims Notified'!E23-'2) Nil Settled (NY)'!E23),"")</f>
        <v>31485.482263565897</v>
      </c>
      <c r="M47" s="40">
        <f>IFERROR('6) Incurred (NY)'!F23/('1) Claims Notified'!F23-'2) Nil Settled (NY)'!F23),"")</f>
        <v>52766.956553398064</v>
      </c>
      <c r="N47" s="40">
        <f>IFERROR('6) Incurred (NY)'!G23/('1) Claims Notified'!G23-'2) Nil Settled (NY)'!G23),"")</f>
        <v>30785.42734417344</v>
      </c>
      <c r="O47" s="41">
        <f>IFERROR('6) Incurred (NY)'!I23/('1) Claims Notified'!I23-'2) Nil Settled (NY)'!I23),"")</f>
        <v>128391.20093419694</v>
      </c>
      <c r="R47" s="38">
        <f t="shared" si="11"/>
        <v>2019</v>
      </c>
      <c r="S47" s="74">
        <f>IFERROR('2) Nil Settled (NY)'!D23/'1) Claims Notified'!D23,"")</f>
        <v>0.21166306695464362</v>
      </c>
      <c r="T47" s="75">
        <f>IFERROR('2) Nil Settled (NY)'!E23/'1) Claims Notified'!E23,"")</f>
        <v>0.3664047151277014</v>
      </c>
      <c r="U47" s="75">
        <f>IFERROR('2) Nil Settled (NY)'!F23/'1) Claims Notified'!F23,"")</f>
        <v>0.33116883116883117</v>
      </c>
      <c r="V47" s="75">
        <f>IFERROR('2) Nil Settled (NY)'!G23/'1) Claims Notified'!G23,"")</f>
        <v>0.29714285714285715</v>
      </c>
      <c r="W47" s="76">
        <f>IFERROR('2) Nil Settled (NY)'!I23/'1) Claims Notified'!I23,"")</f>
        <v>0.24947412705090449</v>
      </c>
      <c r="X47" s="77">
        <f>IFERROR(('2) Nil Settled (NY)'!G23+'2) Nil Settled (NY)'!E23)/('1) Claims Notified'!G23+'1) Claims Notified'!E23),"")</f>
        <v>0.34283862605314325</v>
      </c>
      <c r="Z47" s="38">
        <f t="shared" si="12"/>
        <v>2019</v>
      </c>
      <c r="AA47" s="74">
        <f>1-IFERROR(SUM('2) Nil Settled (NY)'!D23,'4) Settled At Cost (NY)'!D23)/'1) Claims Notified'!D23,"")</f>
        <v>8.4233261339092924E-2</v>
      </c>
      <c r="AB47" s="75">
        <f>1-IFERROR(SUM('2) Nil Settled (NY)'!E23,'4) Settled At Cost (NY)'!E23)/'1) Claims Notified'!E23,"")</f>
        <v>8.7426326129666054E-2</v>
      </c>
      <c r="AC47" s="75">
        <f>1-IFERROR(SUM('2) Nil Settled (NY)'!F23,'4) Settled At Cost (NY)'!F23)/'1) Claims Notified'!F23,"")</f>
        <v>0.10064935064935066</v>
      </c>
      <c r="AD47" s="75">
        <f>1-IFERROR(SUM('2) Nil Settled (NY)'!G23,'4) Settled At Cost (NY)'!G23)/'1) Claims Notified'!G23,"")</f>
        <v>5.3333333333333344E-2</v>
      </c>
      <c r="AE47" s="76">
        <f>1-IFERROR(SUM('2) Nil Settled (NY)'!I23,'4) Settled At Cost (NY)'!I23)/'1) Claims Notified'!I23,"")</f>
        <v>0.14472023559108116</v>
      </c>
      <c r="AF47" s="77">
        <f>1-IFERROR(SUM('2) Nil Settled (NY)'!G23,'4) Settled At Cost (NY)'!G23,'2) Nil Settled (NY)'!E23,'4) Settled At Cost (NY)'!E23)/('1) Claims Notified'!G23+'1) Claims Notified'!E23),"")</f>
        <v>7.5826312378483474E-2</v>
      </c>
      <c r="AH47" s="38">
        <f t="shared" si="13"/>
        <v>2019</v>
      </c>
      <c r="AI47" s="74">
        <f>IFERROR('4) Settled At Cost (NY)'!D23/'1) Claims Notified'!D23,"")</f>
        <v>0.70410367170626353</v>
      </c>
      <c r="AJ47" s="75">
        <f>IFERROR('4) Settled At Cost (NY)'!E23/'1) Claims Notified'!E23,"")</f>
        <v>0.5461689587426326</v>
      </c>
      <c r="AK47" s="75">
        <f>IFERROR('4) Settled At Cost (NY)'!F23/'1) Claims Notified'!F23,"")</f>
        <v>0.56818181818181823</v>
      </c>
      <c r="AL47" s="75">
        <f>IFERROR('4) Settled At Cost (NY)'!G23/'1) Claims Notified'!G23,"")</f>
        <v>0.6495238095238095</v>
      </c>
      <c r="AM47" s="76">
        <f>IFERROR('4) Settled At Cost (NY)'!I23/'1) Claims Notified'!I23,"")</f>
        <v>0.60580563735801429</v>
      </c>
      <c r="AN47" s="43">
        <f>IFERROR(('4) Settled At Cost (NY)'!G23+'4) Settled At Cost (NY)'!E23)/('1) Claims Notified'!G23+'1) Claims Notified'!E23),"")</f>
        <v>0.58133506156837333</v>
      </c>
      <c r="AO47" s="78"/>
      <c r="AP47" s="78"/>
      <c r="AQ47" s="78"/>
      <c r="AR47" s="78"/>
      <c r="AS47" s="78"/>
    </row>
    <row r="48" spans="2:45" x14ac:dyDescent="0.2">
      <c r="B48" s="38">
        <f t="shared" si="9"/>
        <v>2020</v>
      </c>
      <c r="C48" s="39">
        <f>IFERROR('6) Incurred (NY)'!D24/'1) Claims Notified'!D24,"")</f>
        <v>11654.534313725489</v>
      </c>
      <c r="D48" s="40">
        <f>IFERROR('6) Incurred (NY)'!E24/'1) Claims Notified'!E24,"")</f>
        <v>20653.388711150707</v>
      </c>
      <c r="E48" s="40">
        <f>IFERROR('6) Incurred (NY)'!F24/'1) Claims Notified'!F24,"")</f>
        <v>47894.894472361811</v>
      </c>
      <c r="F48" s="40">
        <f>IFERROR('6) Incurred (NY)'!G24/'1) Claims Notified'!G24,"")</f>
        <v>22575.763927765242</v>
      </c>
      <c r="G48" s="41">
        <f>IFERROR('6) Incurred (NY)'!I24/'1) Claims Notified'!I24,"")</f>
        <v>98042.73198060233</v>
      </c>
      <c r="H48" s="42"/>
      <c r="I48" s="43"/>
      <c r="J48" s="38">
        <f t="shared" si="10"/>
        <v>2020</v>
      </c>
      <c r="K48" s="39">
        <f>IFERROR('6) Incurred (NY)'!D24/('1) Claims Notified'!D24-'2) Nil Settled (NY)'!D24),"")</f>
        <v>14519.236641221374</v>
      </c>
      <c r="L48" s="40">
        <f>IFERROR('6) Incurred (NY)'!E24/('1) Claims Notified'!E24-'2) Nil Settled (NY)'!E24),"")</f>
        <v>31759.079352736582</v>
      </c>
      <c r="M48" s="40">
        <f>IFERROR('6) Incurred (NY)'!F24/('1) Claims Notified'!F24-'2) Nil Settled (NY)'!F24),"")</f>
        <v>68568.94964028777</v>
      </c>
      <c r="N48" s="40">
        <f>IFERROR('6) Incurred (NY)'!G24/('1) Claims Notified'!G24-'2) Nil Settled (NY)'!G24),"")</f>
        <v>32683.213790849681</v>
      </c>
      <c r="O48" s="41">
        <f>IFERROR('6) Incurred (NY)'!I24/('1) Claims Notified'!I24-'2) Nil Settled (NY)'!I24),"")</f>
        <v>131732.31272290807</v>
      </c>
      <c r="R48" s="38">
        <f t="shared" si="11"/>
        <v>2020</v>
      </c>
      <c r="S48" s="74">
        <f>IFERROR('2) Nil Settled (NY)'!D24/'1) Claims Notified'!D24,"")</f>
        <v>0.19730392156862744</v>
      </c>
      <c r="T48" s="75">
        <f>IFERROR('2) Nil Settled (NY)'!E24/'1) Claims Notified'!E24,"")</f>
        <v>0.34968553459119495</v>
      </c>
      <c r="U48" s="75">
        <f>IFERROR('2) Nil Settled (NY)'!F24/'1) Claims Notified'!F24,"")</f>
        <v>0.30150753768844218</v>
      </c>
      <c r="V48" s="75">
        <f>IFERROR('2) Nil Settled (NY)'!G24/'1) Claims Notified'!G24,"")</f>
        <v>0.30925507900677202</v>
      </c>
      <c r="W48" s="76">
        <f>IFERROR('2) Nil Settled (NY)'!I24/'1) Claims Notified'!I24,"")</f>
        <v>0.2557427258805513</v>
      </c>
      <c r="X48" s="77">
        <f>IFERROR(('2) Nil Settled (NY)'!G24+'2) Nil Settled (NY)'!E24)/('1) Claims Notified'!G24+'1) Claims Notified'!E24),"")</f>
        <v>0.33521809369951533</v>
      </c>
      <c r="Z48" s="38">
        <f t="shared" si="12"/>
        <v>2020</v>
      </c>
      <c r="AA48" s="74">
        <f>1-IFERROR(SUM('2) Nil Settled (NY)'!D24,'4) Settled At Cost (NY)'!D24)/'1) Claims Notified'!D24,"")</f>
        <v>0.19975490196078427</v>
      </c>
      <c r="AB48" s="75">
        <f>1-IFERROR(SUM('2) Nil Settled (NY)'!E24,'4) Settled At Cost (NY)'!E24)/'1) Claims Notified'!E24,"")</f>
        <v>0.16855345911949682</v>
      </c>
      <c r="AC48" s="75">
        <f>1-IFERROR(SUM('2) Nil Settled (NY)'!F24,'4) Settled At Cost (NY)'!F24)/'1) Claims Notified'!F24,"")</f>
        <v>0.20100502512562812</v>
      </c>
      <c r="AD48" s="75">
        <f>1-IFERROR(SUM('2) Nil Settled (NY)'!G24,'4) Settled At Cost (NY)'!G24)/'1) Claims Notified'!G24,"")</f>
        <v>0.1489841986455982</v>
      </c>
      <c r="AE48" s="76">
        <f>1-IFERROR(SUM('2) Nil Settled (NY)'!I24,'4) Settled At Cost (NY)'!I24)/'1) Claims Notified'!I24,"")</f>
        <v>0.24502297090352221</v>
      </c>
      <c r="AF48" s="77">
        <f>1-IFERROR(SUM('2) Nil Settled (NY)'!G24,'4) Settled At Cost (NY)'!G24,'2) Nil Settled (NY)'!E24,'4) Settled At Cost (NY)'!E24)/('1) Claims Notified'!G24+'1) Claims Notified'!E24),"")</f>
        <v>0.16155088852988686</v>
      </c>
      <c r="AH48" s="38">
        <f t="shared" si="13"/>
        <v>2020</v>
      </c>
      <c r="AI48" s="74">
        <f>IFERROR('4) Settled At Cost (NY)'!D24/'1) Claims Notified'!D24,"")</f>
        <v>0.6029411764705882</v>
      </c>
      <c r="AJ48" s="75">
        <f>IFERROR('4) Settled At Cost (NY)'!E24/'1) Claims Notified'!E24,"")</f>
        <v>0.48176100628930818</v>
      </c>
      <c r="AK48" s="75">
        <f>IFERROR('4) Settled At Cost (NY)'!F24/'1) Claims Notified'!F24,"")</f>
        <v>0.49748743718592964</v>
      </c>
      <c r="AL48" s="75">
        <f>IFERROR('4) Settled At Cost (NY)'!G24/'1) Claims Notified'!G24,"")</f>
        <v>0.54176072234762984</v>
      </c>
      <c r="AM48" s="76">
        <f>IFERROR('4) Settled At Cost (NY)'!I24/'1) Claims Notified'!I24,"")</f>
        <v>0.49923430321592649</v>
      </c>
      <c r="AN48" s="43">
        <f>IFERROR(('4) Settled At Cost (NY)'!G24+'4) Settled At Cost (NY)'!E24)/('1) Claims Notified'!G24+'1) Claims Notified'!E24),"")</f>
        <v>0.50323101777059775</v>
      </c>
      <c r="AO48" s="78"/>
      <c r="AP48" s="78"/>
      <c r="AQ48" s="78"/>
      <c r="AR48" s="78"/>
      <c r="AS48" s="78"/>
    </row>
    <row r="49" spans="2:45" x14ac:dyDescent="0.2">
      <c r="B49" s="38">
        <f>B48+1</f>
        <v>2021</v>
      </c>
      <c r="C49" s="39">
        <f>IFERROR('6) Incurred (NY)'!D25/'1) Claims Notified'!D25,"")</f>
        <v>12400.802377414562</v>
      </c>
      <c r="D49" s="40">
        <f>IFERROR('6) Incurred (NY)'!E25/'1) Claims Notified'!E25,"")</f>
        <v>22531.485672727275</v>
      </c>
      <c r="E49" s="40">
        <f>IFERROR('6) Incurred (NY)'!F25/'1) Claims Notified'!F25,"")</f>
        <v>56214.293862433864</v>
      </c>
      <c r="F49" s="40">
        <f>IFERROR('6) Incurred (NY)'!G25/'1) Claims Notified'!G25,"")</f>
        <v>31374.44859195402</v>
      </c>
      <c r="G49" s="41">
        <f>IFERROR('6) Incurred (NY)'!I25/'1) Claims Notified'!I25,"")</f>
        <v>107989.98147384307</v>
      </c>
      <c r="H49" s="42"/>
      <c r="I49" s="43"/>
      <c r="J49" s="38">
        <f>J48+1</f>
        <v>2021</v>
      </c>
      <c r="K49" s="39">
        <f>IFERROR('6) Incurred (NY)'!D25/('1) Claims Notified'!D25-'2) Nil Settled (NY)'!D25),"")</f>
        <v>15119.09420289855</v>
      </c>
      <c r="L49" s="40">
        <f>IFERROR('6) Incurred (NY)'!E25/('1) Claims Notified'!E25-'2) Nil Settled (NY)'!E25),"")</f>
        <v>31372.95473417722</v>
      </c>
      <c r="M49" s="40">
        <f>IFERROR('6) Incurred (NY)'!F25/('1) Claims Notified'!F25-'2) Nil Settled (NY)'!F25),"")</f>
        <v>72275.520680272122</v>
      </c>
      <c r="N49" s="40">
        <f>IFERROR('6) Incurred (NY)'!G25/('1) Claims Notified'!G25-'2) Nil Settled (NY)'!G25),"")</f>
        <v>38175.902482517478</v>
      </c>
      <c r="O49" s="41">
        <f>IFERROR('6) Incurred (NY)'!I25/('1) Claims Notified'!I25-'2) Nil Settled (NY)'!I25),"")</f>
        <v>134345.48383604508</v>
      </c>
      <c r="R49" s="38">
        <f>R48+1</f>
        <v>2021</v>
      </c>
      <c r="S49" s="74">
        <f>IFERROR('2) Nil Settled (NY)'!D25/'1) Claims Notified'!D25,"")</f>
        <v>0.17979197622585438</v>
      </c>
      <c r="T49" s="75">
        <f>IFERROR('2) Nil Settled (NY)'!E25/'1) Claims Notified'!E25,"")</f>
        <v>0.2818181818181818</v>
      </c>
      <c r="U49" s="75">
        <f>IFERROR('2) Nil Settled (NY)'!F25/'1) Claims Notified'!F25,"")</f>
        <v>0.22222222222222221</v>
      </c>
      <c r="V49" s="75">
        <f>IFERROR('2) Nil Settled (NY)'!G25/'1) Claims Notified'!G25,"")</f>
        <v>0.17816091954022989</v>
      </c>
      <c r="W49" s="76">
        <f>IFERROR('2) Nil Settled (NY)'!I25/'1) Claims Notified'!I25,"")</f>
        <v>0.19617706237424548</v>
      </c>
      <c r="X49" s="77">
        <f>IFERROR(('2) Nil Settled (NY)'!G25+'2) Nil Settled (NY)'!E25)/('1) Claims Notified'!G25+'1) Claims Notified'!E25),"")</f>
        <v>0.24164810690423164</v>
      </c>
      <c r="Z49" s="38">
        <f>Z48+1</f>
        <v>2021</v>
      </c>
      <c r="AA49" s="74">
        <f>1-IFERROR(SUM('2) Nil Settled (NY)'!D25,'4) Settled At Cost (NY)'!D25)/'1) Claims Notified'!D25,"")</f>
        <v>0.3684992570579495</v>
      </c>
      <c r="AB49" s="75">
        <f>1-IFERROR(SUM('2) Nil Settled (NY)'!E25,'4) Settled At Cost (NY)'!E25)/'1) Claims Notified'!E25,"")</f>
        <v>0.37818181818181817</v>
      </c>
      <c r="AC49" s="75">
        <f>1-IFERROR(SUM('2) Nil Settled (NY)'!F25,'4) Settled At Cost (NY)'!F25)/'1) Claims Notified'!F25,"")</f>
        <v>0.36507936507936511</v>
      </c>
      <c r="AD49" s="75">
        <f>1-IFERROR(SUM('2) Nil Settled (NY)'!G25,'4) Settled At Cost (NY)'!G25)/'1) Claims Notified'!G25,"")</f>
        <v>0.40517241379310343</v>
      </c>
      <c r="AE49" s="76">
        <f>1-IFERROR(SUM('2) Nil Settled (NY)'!I25,'4) Settled At Cost (NY)'!I25)/'1) Claims Notified'!I25,"")</f>
        <v>0.45171026156941652</v>
      </c>
      <c r="AF49" s="77">
        <f>1-IFERROR(SUM('2) Nil Settled (NY)'!G25,'4) Settled At Cost (NY)'!G25,'2) Nil Settled (NY)'!E25,'4) Settled At Cost (NY)'!E25)/('1) Claims Notified'!G25+'1) Claims Notified'!E25),"")</f>
        <v>0.38864142538975499</v>
      </c>
      <c r="AH49" s="38">
        <f>AH48+1</f>
        <v>2021</v>
      </c>
      <c r="AI49" s="74">
        <f>IFERROR('4) Settled At Cost (NY)'!D25/'1) Claims Notified'!D25,"")</f>
        <v>0.45170876671619614</v>
      </c>
      <c r="AJ49" s="75">
        <f>IFERROR('4) Settled At Cost (NY)'!E25/'1) Claims Notified'!E25,"")</f>
        <v>0.34</v>
      </c>
      <c r="AK49" s="75">
        <f>IFERROR('4) Settled At Cost (NY)'!F25/'1) Claims Notified'!F25,"")</f>
        <v>0.41269841269841268</v>
      </c>
      <c r="AL49" s="75">
        <f>IFERROR('4) Settled At Cost (NY)'!G25/'1) Claims Notified'!G25,"")</f>
        <v>0.41666666666666669</v>
      </c>
      <c r="AM49" s="76">
        <f>IFERROR('4) Settled At Cost (NY)'!I25/'1) Claims Notified'!I25,"")</f>
        <v>0.352112676056338</v>
      </c>
      <c r="AN49" s="43">
        <f>IFERROR(('4) Settled At Cost (NY)'!G25+'4) Settled At Cost (NY)'!E25)/('1) Claims Notified'!G25+'1) Claims Notified'!E25),"")</f>
        <v>0.36971046770601335</v>
      </c>
      <c r="AO49" s="78"/>
      <c r="AP49" s="78"/>
      <c r="AQ49" s="78"/>
      <c r="AR49" s="78"/>
      <c r="AS49" s="78"/>
    </row>
    <row r="50" spans="2:45" x14ac:dyDescent="0.2">
      <c r="B50" s="38">
        <f>B49+1</f>
        <v>2022</v>
      </c>
      <c r="C50" s="39">
        <f>IFERROR('6) Incurred (NY)'!D26/'1) Claims Notified'!D26,"")</f>
        <v>13733.121904761905</v>
      </c>
      <c r="D50" s="40">
        <f>IFERROR('6) Incurred (NY)'!E26/'1) Claims Notified'!E26,"")</f>
        <v>27206.29624489796</v>
      </c>
      <c r="E50" s="40">
        <f>IFERROR('6) Incurred (NY)'!F26/'1) Claims Notified'!F26,"")</f>
        <v>85517.844013605427</v>
      </c>
      <c r="F50" s="40">
        <f>IFERROR('6) Incurred (NY)'!G26/'1) Claims Notified'!G26,"")</f>
        <v>30755.705750798716</v>
      </c>
      <c r="G50" s="41">
        <f>IFERROR('6) Incurred (NY)'!I26/'1) Claims Notified'!I26,"")</f>
        <v>118010.46186022068</v>
      </c>
      <c r="H50" s="42"/>
      <c r="I50" s="43"/>
      <c r="J50" s="38">
        <f>J49+1</f>
        <v>2022</v>
      </c>
      <c r="K50" s="39">
        <f>IFERROR('6) Incurred (NY)'!D26/('1) Claims Notified'!D26-'2) Nil Settled (NY)'!D26),"")</f>
        <v>16021.975555555555</v>
      </c>
      <c r="L50" s="40">
        <f>IFERROR('6) Incurred (NY)'!E26/('1) Claims Notified'!E26-'2) Nil Settled (NY)'!E26),"")</f>
        <v>32594.340244498777</v>
      </c>
      <c r="M50" s="40">
        <f>IFERROR('6) Incurred (NY)'!F26/('1) Claims Notified'!F26-'2) Nil Settled (NY)'!F26),"")</f>
        <v>109314.1136521739</v>
      </c>
      <c r="N50" s="40">
        <f>IFERROR('6) Incurred (NY)'!G26/('1) Claims Notified'!G26-'2) Nil Settled (NY)'!G26),"")</f>
        <v>36883.27931034482</v>
      </c>
      <c r="O50" s="41">
        <f>IFERROR('6) Incurred (NY)'!I26/('1) Claims Notified'!I26-'2) Nil Settled (NY)'!I26),"")</f>
        <v>141419.33811083122</v>
      </c>
      <c r="R50" s="38">
        <f>R49+1</f>
        <v>2022</v>
      </c>
      <c r="S50" s="74">
        <f>IFERROR('2) Nil Settled (NY)'!D26/'1) Claims Notified'!D26,"")</f>
        <v>0.14285714285714285</v>
      </c>
      <c r="T50" s="75">
        <f>IFERROR('2) Nil Settled (NY)'!E26/'1) Claims Notified'!E26,"")</f>
        <v>0.1653061224489796</v>
      </c>
      <c r="U50" s="75">
        <f>IFERROR('2) Nil Settled (NY)'!F26/'1) Claims Notified'!F26,"")</f>
        <v>0.21768707482993196</v>
      </c>
      <c r="V50" s="75">
        <f>IFERROR('2) Nil Settled (NY)'!G26/'1) Claims Notified'!G26,"")</f>
        <v>0.16613418530351437</v>
      </c>
      <c r="W50" s="76">
        <f>IFERROR('2) Nil Settled (NY)'!I26/'1) Claims Notified'!I26,"")</f>
        <v>0.16552811350499211</v>
      </c>
      <c r="X50" s="77">
        <f>IFERROR(('2) Nil Settled (NY)'!G26+'2) Nil Settled (NY)'!E26)/('1) Claims Notified'!G26+'1) Claims Notified'!E26),"")</f>
        <v>0.16562889165628891</v>
      </c>
      <c r="Z50" s="38">
        <f>Z49+1</f>
        <v>2022</v>
      </c>
      <c r="AA50" s="74">
        <f>1-IFERROR(SUM('2) Nil Settled (NY)'!D26,'4) Settled At Cost (NY)'!D26)/'1) Claims Notified'!D26,"")</f>
        <v>0.67809523809523808</v>
      </c>
      <c r="AB50" s="75">
        <f>1-IFERROR(SUM('2) Nil Settled (NY)'!E26,'4) Settled At Cost (NY)'!E26)/'1) Claims Notified'!E26,"")</f>
        <v>0.72448979591836737</v>
      </c>
      <c r="AC50" s="75">
        <f>1-IFERROR(SUM('2) Nil Settled (NY)'!F26,'4) Settled At Cost (NY)'!F26)/'1) Claims Notified'!F26,"")</f>
        <v>0.65986394557823136</v>
      </c>
      <c r="AD50" s="75">
        <f>1-IFERROR(SUM('2) Nil Settled (NY)'!G26,'4) Settled At Cost (NY)'!G26)/'1) Claims Notified'!G26,"")</f>
        <v>0.72204472843450485</v>
      </c>
      <c r="AE50" s="76">
        <f>1-IFERROR(SUM('2) Nil Settled (NY)'!I26,'4) Settled At Cost (NY)'!I26)/'1) Claims Notified'!I26,"")</f>
        <v>0.7167630057803468</v>
      </c>
      <c r="AF50" s="77">
        <f>1-IFERROR(SUM('2) Nil Settled (NY)'!G26,'4) Settled At Cost (NY)'!G26,'2) Nil Settled (NY)'!E26,'4) Settled At Cost (NY)'!E26)/('1) Claims Notified'!G26+'1) Claims Notified'!E26),"")</f>
        <v>0.72353673723536738</v>
      </c>
      <c r="AH50" s="38">
        <f>AH49+1</f>
        <v>2022</v>
      </c>
      <c r="AI50" s="74">
        <f>IFERROR('4) Settled At Cost (NY)'!D26/'1) Claims Notified'!D26,"")</f>
        <v>0.17904761904761904</v>
      </c>
      <c r="AJ50" s="75">
        <f>IFERROR('4) Settled At Cost (NY)'!E26/'1) Claims Notified'!E26,"")</f>
        <v>0.11020408163265306</v>
      </c>
      <c r="AK50" s="75">
        <f>IFERROR('4) Settled At Cost (NY)'!F26/'1) Claims Notified'!F26,"")</f>
        <v>0.12244897959183673</v>
      </c>
      <c r="AL50" s="75">
        <f>IFERROR('4) Settled At Cost (NY)'!G26/'1) Claims Notified'!G26,"")</f>
        <v>0.11182108626198083</v>
      </c>
      <c r="AM50" s="76">
        <f>IFERROR('4) Settled At Cost (NY)'!I26/'1) Claims Notified'!I26,"")</f>
        <v>0.11770888071466107</v>
      </c>
      <c r="AN50" s="43">
        <f>IFERROR(('4) Settled At Cost (NY)'!G26+'4) Settled At Cost (NY)'!E26)/('1) Claims Notified'!G26+'1) Claims Notified'!E26),"")</f>
        <v>0.11083437110834371</v>
      </c>
      <c r="AO50" s="78"/>
      <c r="AP50" s="78"/>
      <c r="AQ50" s="78"/>
      <c r="AR50" s="78"/>
      <c r="AS50" s="78"/>
    </row>
    <row r="51" spans="2:45" x14ac:dyDescent="0.2">
      <c r="B51" s="57" t="s">
        <v>70</v>
      </c>
      <c r="C51" s="54">
        <f>IFERROR('6) Incurred (NY)'!D30/'1) Claims Notified'!D30,"")</f>
        <v>17016.368159203979</v>
      </c>
      <c r="D51" s="55">
        <f>IFERROR('6) Incurred (NY)'!E30/'1) Claims Notified'!E30,"")</f>
        <v>39527.189589632835</v>
      </c>
      <c r="E51" s="55">
        <f>IFERROR('6) Incurred (NY)'!F30/'1) Claims Notified'!F30,"")</f>
        <v>91248.751520000005</v>
      </c>
      <c r="F51" s="55">
        <f>IFERROR('6) Incurred (NY)'!G30/'1) Claims Notified'!G30,"")</f>
        <v>36687.299534883721</v>
      </c>
      <c r="G51" s="56">
        <f>IFERROR('6) Incurred (NY)'!I30/'1) Claims Notified'!I30,"")</f>
        <v>115232.52613296401</v>
      </c>
      <c r="H51" s="42"/>
      <c r="J51" s="57" t="s">
        <v>70</v>
      </c>
      <c r="K51" s="54">
        <f>IFERROR('6) Incurred (NY)'!D30/('1) Claims Notified'!D30-'2) Nil Settled (NY)'!D30),"")</f>
        <v>17569.982876712329</v>
      </c>
      <c r="L51" s="55">
        <f>IFERROR('6) Incurred (NY)'!E30/('1) Claims Notified'!E30-'2) Nil Settled (NY)'!E30),"")</f>
        <v>41593.383590909092</v>
      </c>
      <c r="M51" s="55">
        <f>IFERROR('6) Incurred (NY)'!F30/('1) Claims Notified'!F30-'2) Nil Settled (NY)'!F30),"")</f>
        <v>95050.782833333345</v>
      </c>
      <c r="N51" s="55">
        <f>IFERROR('6) Incurred (NY)'!G30/('1) Claims Notified'!G30-'2) Nil Settled (NY)'!G30),"")</f>
        <v>38078.886758620691</v>
      </c>
      <c r="O51" s="56">
        <f>IFERROR('6) Incurred (NY)'!I30/('1) Claims Notified'!I30-'2) Nil Settled (NY)'!I30),"")</f>
        <v>121350.47238623105</v>
      </c>
      <c r="R51" s="57">
        <f t="shared" si="11"/>
        <v>2023</v>
      </c>
      <c r="S51" s="79">
        <f>IFERROR('2) Nil Settled (NY)'!D30/'1) Claims Notified'!D30,"")</f>
        <v>3.150912106135987E-2</v>
      </c>
      <c r="T51" s="80">
        <f>IFERROR('2) Nil Settled (NY)'!E30/'1) Claims Notified'!E30,"")</f>
        <v>4.9676025917926567E-2</v>
      </c>
      <c r="U51" s="80">
        <f>IFERROR('2) Nil Settled (NY)'!F30/'1) Claims Notified'!F30,"")</f>
        <v>0.04</v>
      </c>
      <c r="V51" s="80">
        <f>IFERROR('2) Nil Settled (NY)'!G30/'1) Claims Notified'!G30,"")</f>
        <v>3.6544850498338874E-2</v>
      </c>
      <c r="W51" s="81">
        <f>IFERROR('2) Nil Settled (NY)'!H30/'1) Claims Notified'!H30,"")</f>
        <v>3.8873994638069703E-2</v>
      </c>
      <c r="X51" s="77">
        <f>IFERROR(('2) Nil Settled (NY)'!G30+'2) Nil Settled (NY)'!E30)/('1) Claims Notified'!G30+'1) Claims Notified'!E30),"")</f>
        <v>4.4502617801047119E-2</v>
      </c>
      <c r="Z51" s="57">
        <f t="shared" si="12"/>
        <v>2023</v>
      </c>
      <c r="AA51" s="79">
        <f>1-IFERROR(SUM('2) Nil Settled (NY)'!D30,'4) Settled At Cost (NY)'!D30)/'1) Claims Notified'!D30,"")</f>
        <v>0.9436152570480929</v>
      </c>
      <c r="AB51" s="80">
        <f>1-IFERROR(SUM('2) Nil Settled (NY)'!E30,'4) Settled At Cost (NY)'!E30)/'1) Claims Notified'!E30,"")</f>
        <v>0.93520518358531313</v>
      </c>
      <c r="AC51" s="80">
        <f>1-IFERROR(SUM('2) Nil Settled (NY)'!F30,'4) Settled At Cost (NY)'!F30)/'1) Claims Notified'!F30,"")</f>
        <v>0.95199999999999996</v>
      </c>
      <c r="AD51" s="80">
        <f>1-IFERROR(SUM('2) Nil Settled (NY)'!G30,'4) Settled At Cost (NY)'!G30)/'1) Claims Notified'!G30,"")</f>
        <v>0.96013289036544847</v>
      </c>
      <c r="AE51" s="81">
        <f>1-IFERROR(SUM('2) Nil Settled (NY)'!H30,'4) Settled At Cost (NY)'!H30)/'1) Claims Notified'!H30,"")</f>
        <v>0.93498659517426275</v>
      </c>
      <c r="AF51" s="77">
        <f>1-IFERROR(SUM('2) Nil Settled (NY)'!G30,'4) Settled At Cost (NY)'!G30,'2) Nil Settled (NY)'!E30,'4) Settled At Cost (NY)'!E30)/('1) Claims Notified'!G30+'1) Claims Notified'!E30),"")</f>
        <v>0.94502617801047117</v>
      </c>
      <c r="AH51" s="57">
        <f t="shared" si="13"/>
        <v>2023</v>
      </c>
      <c r="AI51" s="79">
        <f>IFERROR('4) Settled At Cost (NY)'!D30/'1) Claims Notified'!D30,"")</f>
        <v>2.4875621890547265E-2</v>
      </c>
      <c r="AJ51" s="80">
        <f>IFERROR('4) Settled At Cost (NY)'!E30/'1) Claims Notified'!E30,"")</f>
        <v>1.511879049676026E-2</v>
      </c>
      <c r="AK51" s="80">
        <f>IFERROR('4) Settled At Cost (NY)'!F30/'1) Claims Notified'!F30,"")</f>
        <v>8.0000000000000002E-3</v>
      </c>
      <c r="AL51" s="80">
        <f>IFERROR('4) Settled At Cost (NY)'!G30/'1) Claims Notified'!G30,"")</f>
        <v>3.3222591362126247E-3</v>
      </c>
      <c r="AM51" s="81">
        <f>IFERROR('4) Settled At Cost (NY)'!I30/'1) Claims Notified'!I30,"")</f>
        <v>1.2742382271468145E-2</v>
      </c>
      <c r="AN51" s="43">
        <f>IFERROR(('4) Settled At Cost (NY)'!G30+'4) Settled At Cost (NY)'!E30)/('1) Claims Notified'!G30+'1) Claims Notified'!E30),"")</f>
        <v>1.0471204188481676E-2</v>
      </c>
      <c r="AO51" s="78"/>
      <c r="AP51" s="78"/>
      <c r="AQ51" s="78"/>
      <c r="AR51" s="78"/>
      <c r="AS51" s="78"/>
    </row>
    <row r="52" spans="2:45" x14ac:dyDescent="0.2">
      <c r="J52" s="71"/>
      <c r="K52" s="72"/>
      <c r="L52" s="72"/>
      <c r="M52" s="72"/>
      <c r="N52" s="72"/>
      <c r="O52" s="72"/>
      <c r="R52" s="71"/>
      <c r="S52" s="82"/>
      <c r="T52" s="82"/>
      <c r="U52" s="82"/>
      <c r="V52" s="82"/>
      <c r="W52" s="82"/>
      <c r="Z52" s="69"/>
      <c r="AA52" s="75"/>
      <c r="AB52" s="75"/>
      <c r="AC52" s="75"/>
      <c r="AD52" s="75"/>
      <c r="AE52" s="75"/>
      <c r="AH52" s="69"/>
      <c r="AI52" s="75"/>
      <c r="AJ52" s="75"/>
      <c r="AK52" s="75"/>
      <c r="AL52" s="75"/>
      <c r="AM52" s="75"/>
      <c r="AN52" s="43"/>
      <c r="AO52" s="78"/>
      <c r="AP52" s="78"/>
      <c r="AQ52" s="78"/>
      <c r="AR52" s="78"/>
      <c r="AS52" s="78"/>
    </row>
    <row r="53" spans="2:45" x14ac:dyDescent="0.2">
      <c r="J53" s="71"/>
      <c r="K53" s="72"/>
      <c r="L53" s="72"/>
      <c r="M53" s="72"/>
      <c r="N53" s="72"/>
      <c r="O53" s="72"/>
      <c r="R53" s="71"/>
      <c r="S53" s="82"/>
      <c r="T53" s="82"/>
      <c r="U53" s="82"/>
      <c r="V53" s="82"/>
      <c r="W53" s="82"/>
      <c r="Z53" s="69"/>
      <c r="AA53" s="75"/>
      <c r="AB53" s="75"/>
      <c r="AC53" s="75"/>
      <c r="AD53" s="75"/>
      <c r="AE53" s="75"/>
      <c r="AH53" s="69"/>
      <c r="AI53" s="75"/>
      <c r="AJ53" s="75"/>
      <c r="AK53" s="75"/>
      <c r="AL53" s="75"/>
      <c r="AM53" s="75"/>
      <c r="AN53" s="43"/>
      <c r="AO53" s="78"/>
      <c r="AP53" s="78"/>
      <c r="AQ53" s="78"/>
      <c r="AR53" s="78"/>
      <c r="AS53" s="78"/>
    </row>
    <row r="54" spans="2:45" x14ac:dyDescent="0.2">
      <c r="J54" s="71"/>
      <c r="K54" s="43"/>
      <c r="L54" s="43"/>
      <c r="M54" s="43"/>
      <c r="N54" s="43"/>
      <c r="O54" s="43"/>
      <c r="R54" s="71"/>
      <c r="S54" s="43"/>
      <c r="T54" s="43"/>
      <c r="U54" s="43"/>
      <c r="V54" s="43"/>
      <c r="W54" s="43"/>
      <c r="Z54" s="69"/>
      <c r="AA54" s="75"/>
      <c r="AB54" s="75"/>
      <c r="AC54" s="75"/>
      <c r="AD54" s="75"/>
      <c r="AE54" s="75"/>
      <c r="AH54" s="69"/>
      <c r="AI54" s="75"/>
      <c r="AJ54" s="75"/>
      <c r="AK54" s="75"/>
      <c r="AL54" s="75"/>
      <c r="AM54" s="75"/>
      <c r="AN54" s="43"/>
      <c r="AO54" s="78"/>
      <c r="AP54" s="78"/>
      <c r="AQ54" s="78"/>
      <c r="AR54" s="78"/>
      <c r="AS54" s="78"/>
    </row>
    <row r="55" spans="2:45" x14ac:dyDescent="0.2">
      <c r="B55" s="29" t="s">
        <v>59</v>
      </c>
      <c r="C55" s="30"/>
      <c r="D55" s="30"/>
      <c r="E55" s="30"/>
      <c r="F55" s="30"/>
      <c r="G55" s="31"/>
      <c r="J55" s="29" t="s">
        <v>60</v>
      </c>
      <c r="K55" s="30"/>
      <c r="L55" s="30"/>
      <c r="M55" s="30"/>
      <c r="N55" s="30"/>
      <c r="O55" s="31"/>
      <c r="S55" s="75"/>
      <c r="U55" s="75"/>
      <c r="V55" s="75"/>
      <c r="W55" s="69"/>
      <c r="Z55" s="69"/>
      <c r="AA55" s="75"/>
      <c r="AB55" s="75"/>
      <c r="AC55" s="75"/>
      <c r="AD55" s="75"/>
      <c r="AE55" s="75"/>
      <c r="AH55" s="69"/>
      <c r="AI55" s="75"/>
      <c r="AJ55" s="75"/>
      <c r="AK55" s="75"/>
      <c r="AL55" s="75"/>
      <c r="AM55" s="75"/>
      <c r="AN55" s="43"/>
      <c r="AO55" s="78"/>
      <c r="AP55" s="78"/>
      <c r="AQ55" s="78"/>
      <c r="AR55" s="78"/>
      <c r="AS55" s="78"/>
    </row>
    <row r="56" spans="2:45" ht="25.5" x14ac:dyDescent="0.2">
      <c r="B56" s="32" t="s">
        <v>3</v>
      </c>
      <c r="C56" s="33" t="s">
        <v>4</v>
      </c>
      <c r="D56" s="33" t="s">
        <v>6</v>
      </c>
      <c r="E56" s="33" t="s">
        <v>7</v>
      </c>
      <c r="F56" s="33" t="s">
        <v>8</v>
      </c>
      <c r="G56" s="34" t="s">
        <v>10</v>
      </c>
      <c r="J56" s="32" t="s">
        <v>3</v>
      </c>
      <c r="K56" s="33" t="s">
        <v>4</v>
      </c>
      <c r="L56" s="33" t="s">
        <v>6</v>
      </c>
      <c r="M56" s="33" t="s">
        <v>7</v>
      </c>
      <c r="N56" s="33" t="s">
        <v>8</v>
      </c>
      <c r="O56" s="34" t="s">
        <v>10</v>
      </c>
      <c r="S56" s="73"/>
      <c r="T56" s="73"/>
      <c r="U56" s="73"/>
      <c r="V56" s="73"/>
      <c r="W56" s="73"/>
      <c r="Z56" s="75"/>
      <c r="AA56" s="75"/>
      <c r="AB56" s="75"/>
      <c r="AC56" s="75"/>
      <c r="AD56" s="75"/>
      <c r="AE56" s="75"/>
      <c r="AH56" s="69"/>
      <c r="AI56" s="75"/>
      <c r="AJ56" s="75"/>
      <c r="AK56" s="75"/>
      <c r="AL56" s="75"/>
      <c r="AM56" s="75"/>
      <c r="AN56" s="43"/>
      <c r="AO56" s="78"/>
      <c r="AP56" s="78"/>
      <c r="AQ56" s="78"/>
      <c r="AR56" s="78"/>
      <c r="AS56" s="78"/>
    </row>
    <row r="57" spans="2:45" x14ac:dyDescent="0.2">
      <c r="B57" s="38">
        <f>$B$5</f>
        <v>2003</v>
      </c>
      <c r="C57" s="39">
        <f>IFERROR('7) Paid on Settled (NY)'!D7/SUM('4) Settled At Cost (NY)'!D7,'2) Nil Settled (NY)'!D7),"")</f>
        <v>6131.8350490196081</v>
      </c>
      <c r="D57" s="40">
        <f>IFERROR('7) Paid on Settled (NY)'!E7/SUM('4) Settled At Cost (NY)'!E7,'2) Nil Settled (NY)'!E7),"")</f>
        <v>11742.841204569053</v>
      </c>
      <c r="E57" s="40">
        <f>IFERROR('7) Paid on Settled (NY)'!F7/SUM('4) Settled At Cost (NY)'!F7,'2) Nil Settled (NY)'!F7),"")</f>
        <v>28074.387600000002</v>
      </c>
      <c r="F57" s="40">
        <f>IFERROR('7) Paid on Settled (NY)'!G7/SUM('4) Settled At Cost (NY)'!G7,'2) Nil Settled (NY)'!G7),"")</f>
        <v>14087.490510510508</v>
      </c>
      <c r="G57" s="41">
        <f>IFERROR('7) Paid on Settled (NY)'!I7/SUM('4) Settled At Cost (NY)'!I7,'2) Nil Settled (NY)'!I7),"")</f>
        <v>58495.492560823084</v>
      </c>
      <c r="J57" s="38">
        <f>$B$5</f>
        <v>2003</v>
      </c>
      <c r="K57" s="39">
        <f>IFERROR('7) Paid on Settled (NY)'!D7/'4) Settled At Cost (NY)'!D7,"")</f>
        <v>8600.1674114816087</v>
      </c>
      <c r="L57" s="40">
        <f>IFERROR('7) Paid on Settled (NY)'!E7/'4) Settled At Cost (NY)'!E7,"")</f>
        <v>20284.046780269055</v>
      </c>
      <c r="M57" s="40">
        <f>IFERROR('7) Paid on Settled (NY)'!F7/'4) Settled At Cost (NY)'!F7,"")</f>
        <v>42796.322560975612</v>
      </c>
      <c r="N57" s="40">
        <f>IFERROR('7) Paid on Settled (NY)'!G7/'4) Settled At Cost (NY)'!G7,"")</f>
        <v>18042.824384615382</v>
      </c>
      <c r="O57" s="41">
        <f>IFERROR('7) Paid on Settled (NY)'!I7/'4) Settled At Cost (NY)'!I7,"")</f>
        <v>76810.375215649474</v>
      </c>
      <c r="S57" s="69"/>
      <c r="T57" s="69"/>
      <c r="U57" s="69"/>
      <c r="V57" s="69"/>
      <c r="W57" s="69"/>
      <c r="Z57" s="75"/>
      <c r="AA57" s="75"/>
      <c r="AB57" s="75"/>
      <c r="AC57" s="75"/>
      <c r="AD57" s="75"/>
      <c r="AE57" s="75"/>
      <c r="AH57" s="69"/>
      <c r="AI57" s="75"/>
      <c r="AJ57" s="75"/>
      <c r="AK57" s="75"/>
      <c r="AL57" s="75"/>
      <c r="AM57" s="75"/>
      <c r="AN57" s="43"/>
      <c r="AO57" s="78"/>
      <c r="AP57" s="78"/>
      <c r="AQ57" s="78"/>
      <c r="AR57" s="78"/>
      <c r="AS57" s="78"/>
    </row>
    <row r="58" spans="2:45" x14ac:dyDescent="0.2">
      <c r="B58" s="38">
        <f t="shared" ref="B58:B77" si="14">B57+1</f>
        <v>2004</v>
      </c>
      <c r="C58" s="39">
        <f>IFERROR('7) Paid on Settled (NY)'!D8/SUM('4) Settled At Cost (NY)'!D8,'2) Nil Settled (NY)'!D8),"")</f>
        <v>3662.7564056297365</v>
      </c>
      <c r="D58" s="40">
        <f>IFERROR('7) Paid on Settled (NY)'!E8/SUM('4) Settled At Cost (NY)'!E8,'2) Nil Settled (NY)'!E8),"")</f>
        <v>13438.698293412914</v>
      </c>
      <c r="E58" s="40">
        <f>IFERROR('7) Paid on Settled (NY)'!F8/SUM('4) Settled At Cost (NY)'!F8,'2) Nil Settled (NY)'!F8),"")</f>
        <v>33830.031851851847</v>
      </c>
      <c r="F58" s="40">
        <f>IFERROR('7) Paid on Settled (NY)'!G8/SUM('4) Settled At Cost (NY)'!G8,'2) Nil Settled (NY)'!G8),"")</f>
        <v>15422.750479797978</v>
      </c>
      <c r="G58" s="41">
        <f>IFERROR('7) Paid on Settled (NY)'!I8/SUM('4) Settled At Cost (NY)'!I8,'2) Nil Settled (NY)'!I8),"")</f>
        <v>58302.015968543041</v>
      </c>
      <c r="J58" s="38">
        <f t="shared" ref="J58:J77" si="15">J57+1</f>
        <v>2004</v>
      </c>
      <c r="K58" s="39">
        <f>IFERROR('7) Paid on Settled (NY)'!D8/'4) Settled At Cost (NY)'!D8,"")</f>
        <v>6642.3416230366493</v>
      </c>
      <c r="L58" s="40">
        <f>IFERROR('7) Paid on Settled (NY)'!E8/'4) Settled At Cost (NY)'!E8,"")</f>
        <v>22796.399232733318</v>
      </c>
      <c r="M58" s="40">
        <f>IFERROR('7) Paid on Settled (NY)'!F8/'4) Settled At Cost (NY)'!F8,"")</f>
        <v>45218.359405940595</v>
      </c>
      <c r="N58" s="40">
        <f>IFERROR('7) Paid on Settled (NY)'!G8/'4) Settled At Cost (NY)'!G8,"")</f>
        <v>20358.030633333332</v>
      </c>
      <c r="O58" s="41">
        <f>IFERROR('7) Paid on Settled (NY)'!I8/'4) Settled At Cost (NY)'!I8,"")</f>
        <v>77224.600098684197</v>
      </c>
      <c r="S58" s="69"/>
      <c r="T58" s="69"/>
      <c r="U58" s="69"/>
      <c r="V58" s="69"/>
      <c r="W58" s="69"/>
      <c r="Z58" s="75"/>
      <c r="AA58" s="75"/>
      <c r="AB58" s="75"/>
      <c r="AC58" s="75"/>
      <c r="AD58" s="75"/>
      <c r="AE58" s="75"/>
      <c r="AH58" s="69"/>
      <c r="AI58" s="75"/>
      <c r="AJ58" s="75"/>
      <c r="AK58" s="75"/>
      <c r="AL58" s="75"/>
      <c r="AM58" s="75"/>
      <c r="AN58" s="43"/>
      <c r="AO58" s="78"/>
      <c r="AP58" s="78"/>
      <c r="AQ58" s="78"/>
      <c r="AR58" s="78"/>
      <c r="AS58" s="78"/>
    </row>
    <row r="59" spans="2:45" x14ac:dyDescent="0.2">
      <c r="B59" s="38">
        <f t="shared" si="14"/>
        <v>2005</v>
      </c>
      <c r="C59" s="39">
        <f>IFERROR('7) Paid on Settled (NY)'!D9/SUM('4) Settled At Cost (NY)'!D9,'2) Nil Settled (NY)'!D9),"")</f>
        <v>1671.2381367759945</v>
      </c>
      <c r="D59" s="40">
        <f>IFERROR('7) Paid on Settled (NY)'!E9/SUM('4) Settled At Cost (NY)'!E9,'2) Nil Settled (NY)'!E9),"")</f>
        <v>13153.396129843981</v>
      </c>
      <c r="E59" s="40">
        <f>IFERROR('7) Paid on Settled (NY)'!F9/SUM('4) Settled At Cost (NY)'!F9,'2) Nil Settled (NY)'!F9),"")</f>
        <v>24827.321059602647</v>
      </c>
      <c r="F59" s="40">
        <f>IFERROR('7) Paid on Settled (NY)'!G9/SUM('4) Settled At Cost (NY)'!G9,'2) Nil Settled (NY)'!G9),"")</f>
        <v>10823.325520833334</v>
      </c>
      <c r="G59" s="41">
        <f>IFERROR('7) Paid on Settled (NY)'!I9/SUM('4) Settled At Cost (NY)'!I9,'2) Nil Settled (NY)'!I9),"")</f>
        <v>63593.655325</v>
      </c>
      <c r="J59" s="38">
        <f t="shared" si="15"/>
        <v>2005</v>
      </c>
      <c r="K59" s="39">
        <f>IFERROR('7) Paid on Settled (NY)'!D9/'4) Settled At Cost (NY)'!D9,"")</f>
        <v>6416.3007367716009</v>
      </c>
      <c r="L59" s="40">
        <f>IFERROR('7) Paid on Settled (NY)'!E9/'4) Settled At Cost (NY)'!E9,"")</f>
        <v>24914.964833174439</v>
      </c>
      <c r="M59" s="40">
        <f>IFERROR('7) Paid on Settled (NY)'!F9/'4) Settled At Cost (NY)'!F9,"")</f>
        <v>35036.686728971959</v>
      </c>
      <c r="N59" s="40">
        <f>IFERROR('7) Paid on Settled (NY)'!G9/'4) Settled At Cost (NY)'!G9,"")</f>
        <v>17269.350415512465</v>
      </c>
      <c r="O59" s="41">
        <f>IFERROR('7) Paid on Settled (NY)'!I9/'4) Settled At Cost (NY)'!I9,"")</f>
        <v>84697.432175360707</v>
      </c>
      <c r="S59" s="69"/>
      <c r="T59" s="69"/>
      <c r="U59" s="69"/>
      <c r="V59" s="69"/>
      <c r="W59" s="69"/>
      <c r="Z59" s="75"/>
      <c r="AA59" s="75"/>
      <c r="AB59" s="75"/>
      <c r="AC59" s="75"/>
      <c r="AD59" s="75"/>
      <c r="AE59" s="75"/>
      <c r="AH59" s="69"/>
      <c r="AI59" s="75"/>
      <c r="AJ59" s="75"/>
      <c r="AK59" s="75"/>
      <c r="AL59" s="75"/>
      <c r="AM59" s="75"/>
      <c r="AN59" s="43"/>
      <c r="AO59" s="78"/>
      <c r="AP59" s="78"/>
      <c r="AQ59" s="78"/>
      <c r="AR59" s="78"/>
      <c r="AS59" s="78"/>
    </row>
    <row r="60" spans="2:45" x14ac:dyDescent="0.2">
      <c r="B60" s="38">
        <f t="shared" si="14"/>
        <v>2006</v>
      </c>
      <c r="C60" s="39">
        <f>IFERROR('7) Paid on Settled (NY)'!D10/SUM('4) Settled At Cost (NY)'!D10,'2) Nil Settled (NY)'!D10),"")</f>
        <v>2152.8892185954501</v>
      </c>
      <c r="D60" s="40">
        <f>IFERROR('7) Paid on Settled (NY)'!E10/SUM('4) Settled At Cost (NY)'!E10,'2) Nil Settled (NY)'!E10),"")</f>
        <v>16017.506373694574</v>
      </c>
      <c r="E60" s="40">
        <f>IFERROR('7) Paid on Settled (NY)'!F10/SUM('4) Settled At Cost (NY)'!F10,'2) Nil Settled (NY)'!F10),"")</f>
        <v>22819.493437500001</v>
      </c>
      <c r="F60" s="40">
        <f>IFERROR('7) Paid on Settled (NY)'!G10/SUM('4) Settled At Cost (NY)'!G10,'2) Nil Settled (NY)'!G10),"")</f>
        <v>13178.773671586714</v>
      </c>
      <c r="G60" s="41">
        <f>IFERROR('7) Paid on Settled (NY)'!I10/SUM('4) Settled At Cost (NY)'!I10,'2) Nil Settled (NY)'!I10),"")</f>
        <v>62816.209590538165</v>
      </c>
      <c r="J60" s="38">
        <f t="shared" si="15"/>
        <v>2006</v>
      </c>
      <c r="K60" s="39">
        <f>IFERROR('7) Paid on Settled (NY)'!D10/'4) Settled At Cost (NY)'!D10,"")</f>
        <v>10194.711943793911</v>
      </c>
      <c r="L60" s="40">
        <f>IFERROR('7) Paid on Settled (NY)'!E10/'4) Settled At Cost (NY)'!E10,"")</f>
        <v>30113.720947514164</v>
      </c>
      <c r="M60" s="40">
        <f>IFERROR('7) Paid on Settled (NY)'!F10/'4) Settled At Cost (NY)'!F10,"")</f>
        <v>36511.1895</v>
      </c>
      <c r="N60" s="40">
        <f>IFERROR('7) Paid on Settled (NY)'!G10/'4) Settled At Cost (NY)'!G10,"")</f>
        <v>23041.597838709673</v>
      </c>
      <c r="O60" s="41">
        <f>IFERROR('7) Paid on Settled (NY)'!I10/'4) Settled At Cost (NY)'!I10,"")</f>
        <v>82831.455490673645</v>
      </c>
      <c r="S60" s="69"/>
      <c r="T60" s="69"/>
      <c r="U60" s="69"/>
      <c r="V60" s="69"/>
      <c r="W60" s="69"/>
      <c r="Z60" s="75"/>
      <c r="AA60" s="75"/>
      <c r="AB60" s="75"/>
      <c r="AC60" s="75"/>
      <c r="AD60" s="75"/>
      <c r="AE60" s="75"/>
      <c r="AH60" s="69"/>
      <c r="AI60" s="75"/>
      <c r="AJ60" s="75"/>
      <c r="AK60" s="75"/>
      <c r="AL60" s="75"/>
      <c r="AM60" s="75"/>
      <c r="AN60" s="43"/>
      <c r="AO60" s="78"/>
      <c r="AP60" s="78"/>
      <c r="AQ60" s="78"/>
      <c r="AR60" s="78"/>
      <c r="AS60" s="78"/>
    </row>
    <row r="61" spans="2:45" x14ac:dyDescent="0.2">
      <c r="B61" s="38">
        <f t="shared" si="14"/>
        <v>2007</v>
      </c>
      <c r="C61" s="39">
        <f>IFERROR('7) Paid on Settled (NY)'!D11/SUM('4) Settled At Cost (NY)'!D11,'2) Nil Settled (NY)'!D11),"")</f>
        <v>1285.1568181818182</v>
      </c>
      <c r="D61" s="40">
        <f>IFERROR('7) Paid on Settled (NY)'!E11/SUM('4) Settled At Cost (NY)'!E11,'2) Nil Settled (NY)'!E11),"")</f>
        <v>15391.324327626056</v>
      </c>
      <c r="E61" s="40">
        <f>IFERROR('7) Paid on Settled (NY)'!F11/SUM('4) Settled At Cost (NY)'!F11,'2) Nil Settled (NY)'!F11),"")</f>
        <v>29002.523574468087</v>
      </c>
      <c r="F61" s="40">
        <f>IFERROR('7) Paid on Settled (NY)'!G11/SUM('4) Settled At Cost (NY)'!G11,'2) Nil Settled (NY)'!G11),"")</f>
        <v>17713.356542923433</v>
      </c>
      <c r="G61" s="41">
        <f>IFERROR('7) Paid on Settled (NY)'!I11/SUM('4) Settled At Cost (NY)'!I11,'2) Nil Settled (NY)'!I11),"")</f>
        <v>68769.254983588617</v>
      </c>
      <c r="J61" s="38">
        <f t="shared" si="15"/>
        <v>2007</v>
      </c>
      <c r="K61" s="39">
        <f>IFERROR('7) Paid on Settled (NY)'!D11/'4) Settled At Cost (NY)'!D11,"")</f>
        <v>6353.5842696629215</v>
      </c>
      <c r="L61" s="40">
        <f>IFERROR('7) Paid on Settled (NY)'!E11/'4) Settled At Cost (NY)'!E11,"")</f>
        <v>25939.387747315322</v>
      </c>
      <c r="M61" s="40">
        <f>IFERROR('7) Paid on Settled (NY)'!F11/'4) Settled At Cost (NY)'!F11,"")</f>
        <v>43971.567999999999</v>
      </c>
      <c r="N61" s="40">
        <f>IFERROR('7) Paid on Settled (NY)'!G11/'4) Settled At Cost (NY)'!G11,"")</f>
        <v>28275.765444444445</v>
      </c>
      <c r="O61" s="41">
        <f>IFERROR('7) Paid on Settled (NY)'!I11/'4) Settled At Cost (NY)'!I11,"")</f>
        <v>90962.516722141809</v>
      </c>
      <c r="S61" s="69"/>
      <c r="T61" s="69"/>
      <c r="U61" s="69"/>
      <c r="V61" s="69"/>
      <c r="W61" s="69"/>
      <c r="Z61" s="75"/>
      <c r="AA61" s="75"/>
      <c r="AB61" s="75"/>
      <c r="AC61" s="75"/>
      <c r="AD61" s="75"/>
      <c r="AE61" s="75"/>
      <c r="AH61" s="69"/>
      <c r="AI61" s="75"/>
      <c r="AJ61" s="75"/>
      <c r="AK61" s="75"/>
      <c r="AL61" s="75"/>
      <c r="AM61" s="75"/>
      <c r="AN61" s="43"/>
      <c r="AO61" s="78"/>
      <c r="AP61" s="78"/>
      <c r="AQ61" s="78"/>
      <c r="AR61" s="78"/>
      <c r="AS61" s="78"/>
    </row>
    <row r="62" spans="2:45" x14ac:dyDescent="0.2">
      <c r="B62" s="38">
        <f t="shared" si="14"/>
        <v>2008</v>
      </c>
      <c r="C62" s="39">
        <f>IFERROR('7) Paid on Settled (NY)'!D12/SUM('4) Settled At Cost (NY)'!D12,'2) Nil Settled (NY)'!D12),"")</f>
        <v>3671.2925170068029</v>
      </c>
      <c r="D62" s="40">
        <f>IFERROR('7) Paid on Settled (NY)'!E12/SUM('4) Settled At Cost (NY)'!E12,'2) Nil Settled (NY)'!E12),"")</f>
        <v>16955.517523719165</v>
      </c>
      <c r="E62" s="40">
        <f>IFERROR('7) Paid on Settled (NY)'!F12/SUM('4) Settled At Cost (NY)'!F12,'2) Nil Settled (NY)'!F12),"")</f>
        <v>23133.506653386456</v>
      </c>
      <c r="F62" s="40">
        <f>IFERROR('7) Paid on Settled (NY)'!G12/SUM('4) Settled At Cost (NY)'!G12,'2) Nil Settled (NY)'!G12),"")</f>
        <v>18232.145329087052</v>
      </c>
      <c r="G62" s="41">
        <f>IFERROR('7) Paid on Settled (NY)'!I12/SUM('4) Settled At Cost (NY)'!I12,'2) Nil Settled (NY)'!I12),"")</f>
        <v>71091.229972602741</v>
      </c>
      <c r="J62" s="38">
        <f t="shared" si="15"/>
        <v>2008</v>
      </c>
      <c r="K62" s="39">
        <f>IFERROR('7) Paid on Settled (NY)'!D12/'4) Settled At Cost (NY)'!D12,"")</f>
        <v>6424.7619047619046</v>
      </c>
      <c r="L62" s="40">
        <f>IFERROR('7) Paid on Settled (NY)'!E12/'4) Settled At Cost (NY)'!E12,"")</f>
        <v>27242.554070121951</v>
      </c>
      <c r="M62" s="40">
        <f>IFERROR('7) Paid on Settled (NY)'!F12/'4) Settled At Cost (NY)'!F12,"")</f>
        <v>40890.916690140846</v>
      </c>
      <c r="N62" s="40">
        <f>IFERROR('7) Paid on Settled (NY)'!G12/'4) Settled At Cost (NY)'!G12,"")</f>
        <v>28720.202173913047</v>
      </c>
      <c r="O62" s="41">
        <f>IFERROR('7) Paid on Settled (NY)'!I12/'4) Settled At Cost (NY)'!I12,"")</f>
        <v>92507.304598930496</v>
      </c>
      <c r="S62" s="69"/>
      <c r="T62" s="69"/>
      <c r="U62" s="69"/>
      <c r="V62" s="69"/>
      <c r="W62" s="69"/>
      <c r="Z62" s="75"/>
      <c r="AA62" s="75"/>
      <c r="AB62" s="75"/>
      <c r="AC62" s="75"/>
      <c r="AD62" s="75"/>
      <c r="AE62" s="75"/>
      <c r="AH62" s="69"/>
      <c r="AI62" s="75"/>
      <c r="AJ62" s="75"/>
      <c r="AK62" s="75"/>
      <c r="AL62" s="75"/>
      <c r="AM62" s="75"/>
      <c r="AN62" s="43"/>
      <c r="AO62" s="78"/>
      <c r="AP62" s="78"/>
      <c r="AQ62" s="78"/>
      <c r="AR62" s="78"/>
      <c r="AS62" s="78"/>
    </row>
    <row r="63" spans="2:45" x14ac:dyDescent="0.2">
      <c r="B63" s="38">
        <f t="shared" si="14"/>
        <v>2009</v>
      </c>
      <c r="C63" s="39">
        <f>IFERROR('7) Paid on Settled (NY)'!D13/SUM('4) Settled At Cost (NY)'!D13,'2) Nil Settled (NY)'!D13),"")</f>
        <v>4446.2383073496658</v>
      </c>
      <c r="D63" s="40">
        <f>IFERROR('7) Paid on Settled (NY)'!E13/SUM('4) Settled At Cost (NY)'!E13,'2) Nil Settled (NY)'!E13),"")</f>
        <v>17410.759741550693</v>
      </c>
      <c r="E63" s="40">
        <f>IFERROR('7) Paid on Settled (NY)'!F13/SUM('4) Settled At Cost (NY)'!F13,'2) Nil Settled (NY)'!F13),"")</f>
        <v>27741.218848920864</v>
      </c>
      <c r="F63" s="40">
        <f>IFERROR('7) Paid on Settled (NY)'!G13/SUM('4) Settled At Cost (NY)'!G13,'2) Nil Settled (NY)'!G13),"")</f>
        <v>18351.228368522075</v>
      </c>
      <c r="G63" s="41">
        <f>IFERROR('7) Paid on Settled (NY)'!I13/SUM('4) Settled At Cost (NY)'!I13,'2) Nil Settled (NY)'!I13),"")</f>
        <v>69161.88171352075</v>
      </c>
      <c r="J63" s="38">
        <f t="shared" si="15"/>
        <v>2009</v>
      </c>
      <c r="K63" s="39">
        <f>IFERROR('7) Paid on Settled (NY)'!D13/'4) Settled At Cost (NY)'!D13,"")</f>
        <v>5671.480113636364</v>
      </c>
      <c r="L63" s="40">
        <f>IFERROR('7) Paid on Settled (NY)'!E13/'4) Settled At Cost (NY)'!E13,"")</f>
        <v>28480.039512195119</v>
      </c>
      <c r="M63" s="40">
        <f>IFERROR('7) Paid on Settled (NY)'!F13/'4) Settled At Cost (NY)'!F13,"")</f>
        <v>46739.750545454546</v>
      </c>
      <c r="N63" s="40">
        <f>IFERROR('7) Paid on Settled (NY)'!G13/'4) Settled At Cost (NY)'!G13,"")</f>
        <v>28455.327321428573</v>
      </c>
      <c r="O63" s="41">
        <f>IFERROR('7) Paid on Settled (NY)'!I13/'4) Settled At Cost (NY)'!I13,"")</f>
        <v>90797.760351493853</v>
      </c>
      <c r="S63" s="69"/>
      <c r="T63" s="69"/>
      <c r="U63" s="69"/>
      <c r="V63" s="69"/>
      <c r="W63" s="69"/>
      <c r="Z63" s="75"/>
      <c r="AA63" s="75"/>
      <c r="AB63" s="75"/>
      <c r="AC63" s="75"/>
      <c r="AD63" s="75"/>
      <c r="AE63" s="75"/>
      <c r="AH63" s="69"/>
      <c r="AI63" s="75"/>
      <c r="AJ63" s="75"/>
      <c r="AK63" s="75"/>
      <c r="AL63" s="75"/>
      <c r="AM63" s="75"/>
      <c r="AN63" s="43"/>
      <c r="AO63" s="78"/>
      <c r="AP63" s="78"/>
      <c r="AQ63" s="78"/>
      <c r="AR63" s="78"/>
      <c r="AS63" s="78"/>
    </row>
    <row r="64" spans="2:45" x14ac:dyDescent="0.2">
      <c r="B64" s="38">
        <f t="shared" si="14"/>
        <v>2010</v>
      </c>
      <c r="C64" s="39">
        <f>IFERROR('7) Paid on Settled (NY)'!D14/SUM('4) Settled At Cost (NY)'!D14,'2) Nil Settled (NY)'!D14),"")</f>
        <v>4196.321329639889</v>
      </c>
      <c r="D64" s="40">
        <f>IFERROR('7) Paid on Settled (NY)'!E14/SUM('4) Settled At Cost (NY)'!E14,'2) Nil Settled (NY)'!E14),"")</f>
        <v>16534.063780918732</v>
      </c>
      <c r="E64" s="40">
        <f>IFERROR('7) Paid on Settled (NY)'!F14/SUM('4) Settled At Cost (NY)'!F14,'2) Nil Settled (NY)'!F14),"")</f>
        <v>27656.466569579286</v>
      </c>
      <c r="F64" s="40">
        <f>IFERROR('7) Paid on Settled (NY)'!G14/SUM('4) Settled At Cost (NY)'!G14,'2) Nil Settled (NY)'!G14),"")</f>
        <v>15785.131115311908</v>
      </c>
      <c r="G64" s="41">
        <f>IFERROR('7) Paid on Settled (NY)'!I14/SUM('4) Settled At Cost (NY)'!I14,'2) Nil Settled (NY)'!I14),"")</f>
        <v>72292.325776636702</v>
      </c>
      <c r="J64" s="38">
        <f t="shared" si="15"/>
        <v>2010</v>
      </c>
      <c r="K64" s="39">
        <f>IFERROR('7) Paid on Settled (NY)'!D14/'4) Settled At Cost (NY)'!D14,"")</f>
        <v>5848.9266409266411</v>
      </c>
      <c r="L64" s="40">
        <f>IFERROR('7) Paid on Settled (NY)'!E14/'4) Settled At Cost (NY)'!E14,"")</f>
        <v>28145.20330827068</v>
      </c>
      <c r="M64" s="40">
        <f>IFERROR('7) Paid on Settled (NY)'!F14/'4) Settled At Cost (NY)'!F14,"")</f>
        <v>44509.625885416666</v>
      </c>
      <c r="N64" s="40">
        <f>IFERROR('7) Paid on Settled (NY)'!G14/'4) Settled At Cost (NY)'!G14,"")</f>
        <v>25614.522576687115</v>
      </c>
      <c r="O64" s="41">
        <f>IFERROR('7) Paid on Settled (NY)'!I14/'4) Settled At Cost (NY)'!I14,"")</f>
        <v>96266.19107692306</v>
      </c>
      <c r="S64" s="69"/>
      <c r="T64" s="69"/>
      <c r="U64" s="69"/>
      <c r="V64" s="69"/>
      <c r="W64" s="69"/>
      <c r="Z64" s="75"/>
      <c r="AA64" s="75"/>
      <c r="AB64" s="75"/>
      <c r="AC64" s="75"/>
      <c r="AD64" s="75"/>
      <c r="AE64" s="75"/>
      <c r="AH64" s="69"/>
      <c r="AI64" s="75"/>
      <c r="AJ64" s="75"/>
      <c r="AK64" s="75"/>
      <c r="AL64" s="75"/>
      <c r="AM64" s="75"/>
      <c r="AN64" s="43"/>
      <c r="AO64" s="78"/>
      <c r="AP64" s="78"/>
      <c r="AQ64" s="78"/>
      <c r="AR64" s="78"/>
      <c r="AS64" s="78"/>
    </row>
    <row r="65" spans="2:45" x14ac:dyDescent="0.2">
      <c r="B65" s="38">
        <f t="shared" si="14"/>
        <v>2011</v>
      </c>
      <c r="C65" s="39">
        <f>IFERROR('7) Paid on Settled (NY)'!D15/SUM('4) Settled At Cost (NY)'!D15,'2) Nil Settled (NY)'!D15),"")</f>
        <v>4684.1419354838708</v>
      </c>
      <c r="D65" s="40">
        <f>IFERROR('7) Paid on Settled (NY)'!E15/SUM('4) Settled At Cost (NY)'!E15,'2) Nil Settled (NY)'!E15),"")</f>
        <v>17080.34966855295</v>
      </c>
      <c r="E65" s="40">
        <f>IFERROR('7) Paid on Settled (NY)'!F15/SUM('4) Settled At Cost (NY)'!F15,'2) Nil Settled (NY)'!F15),"")</f>
        <v>26151.05486215539</v>
      </c>
      <c r="F65" s="40">
        <f>IFERROR('7) Paid on Settled (NY)'!G15/SUM('4) Settled At Cost (NY)'!G15,'2) Nil Settled (NY)'!G15),"")</f>
        <v>19949.150932475884</v>
      </c>
      <c r="G65" s="41">
        <f>IFERROR('7) Paid on Settled (NY)'!I15/SUM('4) Settled At Cost (NY)'!I15,'2) Nil Settled (NY)'!I15),"")</f>
        <v>68386.701351351367</v>
      </c>
      <c r="J65" s="38">
        <f t="shared" si="15"/>
        <v>2011</v>
      </c>
      <c r="K65" s="39">
        <f>IFERROR('7) Paid on Settled (NY)'!D15/'4) Settled At Cost (NY)'!D15,"")</f>
        <v>6640.6280487804879</v>
      </c>
      <c r="L65" s="40">
        <f>IFERROR('7) Paid on Settled (NY)'!E15/'4) Settled At Cost (NY)'!E15,"")</f>
        <v>28513.350256410256</v>
      </c>
      <c r="M65" s="40">
        <f>IFERROR('7) Paid on Settled (NY)'!F15/'4) Settled At Cost (NY)'!F15,"")</f>
        <v>42073.672943548387</v>
      </c>
      <c r="N65" s="40">
        <f>IFERROR('7) Paid on Settled (NY)'!G15/'4) Settled At Cost (NY)'!G15,"")</f>
        <v>30713.791782178221</v>
      </c>
      <c r="O65" s="41">
        <f>IFERROR('7) Paid on Settled (NY)'!I15/'4) Settled At Cost (NY)'!I15,"")</f>
        <v>91871.99818456886</v>
      </c>
      <c r="S65" s="69"/>
      <c r="T65" s="69"/>
      <c r="U65" s="69"/>
      <c r="V65" s="69"/>
      <c r="W65" s="69"/>
      <c r="Z65" s="75"/>
      <c r="AA65" s="75"/>
      <c r="AB65" s="75"/>
      <c r="AC65" s="75"/>
      <c r="AD65" s="75"/>
      <c r="AE65" s="75"/>
      <c r="AH65" s="69"/>
      <c r="AI65" s="75"/>
      <c r="AJ65" s="75"/>
      <c r="AK65" s="75"/>
      <c r="AL65" s="75"/>
      <c r="AM65" s="75"/>
      <c r="AN65" s="43"/>
      <c r="AO65" s="78"/>
      <c r="AP65" s="78"/>
      <c r="AQ65" s="78"/>
      <c r="AR65" s="78"/>
      <c r="AS65" s="78"/>
    </row>
    <row r="66" spans="2:45" x14ac:dyDescent="0.2">
      <c r="B66" s="38">
        <f t="shared" si="14"/>
        <v>2012</v>
      </c>
      <c r="C66" s="39">
        <f>IFERROR('7) Paid on Settled (NY)'!D16/SUM('4) Settled At Cost (NY)'!D16,'2) Nil Settled (NY)'!D16),"")</f>
        <v>5504.0932038834953</v>
      </c>
      <c r="D66" s="40">
        <f>IFERROR('7) Paid on Settled (NY)'!E16/SUM('4) Settled At Cost (NY)'!E16,'2) Nil Settled (NY)'!E16),"")</f>
        <v>17186.287141680394</v>
      </c>
      <c r="E66" s="40">
        <f>IFERROR('7) Paid on Settled (NY)'!F16/SUM('4) Settled At Cost (NY)'!F16,'2) Nil Settled (NY)'!F16),"")</f>
        <v>26811.3596</v>
      </c>
      <c r="F66" s="40">
        <f>IFERROR('7) Paid on Settled (NY)'!G16/SUM('4) Settled At Cost (NY)'!G16,'2) Nil Settled (NY)'!G16),"")</f>
        <v>19759.706170212768</v>
      </c>
      <c r="G66" s="41">
        <f>IFERROR('7) Paid on Settled (NY)'!I16/SUM('4) Settled At Cost (NY)'!I16,'2) Nil Settled (NY)'!I16),"")</f>
        <v>68166.07745126354</v>
      </c>
      <c r="J66" s="38">
        <f t="shared" si="15"/>
        <v>2012</v>
      </c>
      <c r="K66" s="39">
        <f>IFERROR('7) Paid on Settled (NY)'!D16/'4) Settled At Cost (NY)'!D16,"")</f>
        <v>7343.5440414507775</v>
      </c>
      <c r="L66" s="40">
        <f>IFERROR('7) Paid on Settled (NY)'!E16/'4) Settled At Cost (NY)'!E16,"")</f>
        <v>28425.276008174387</v>
      </c>
      <c r="M66" s="40">
        <f>IFERROR('7) Paid on Settled (NY)'!F16/'4) Settled At Cost (NY)'!F16,"")</f>
        <v>47877.427857142859</v>
      </c>
      <c r="N66" s="40">
        <f>IFERROR('7) Paid on Settled (NY)'!G16/'4) Settled At Cost (NY)'!G16,"")</f>
        <v>28841.807142857146</v>
      </c>
      <c r="O66" s="41">
        <f>IFERROR('7) Paid on Settled (NY)'!I16/'4) Settled At Cost (NY)'!I16,"")</f>
        <v>93800.31522106308</v>
      </c>
      <c r="S66" s="69"/>
      <c r="T66" s="69"/>
      <c r="U66" s="69"/>
      <c r="V66" s="69"/>
      <c r="W66" s="69"/>
      <c r="Z66" s="75"/>
      <c r="AA66" s="75"/>
      <c r="AB66" s="75"/>
      <c r="AC66" s="75"/>
      <c r="AD66" s="75"/>
      <c r="AE66" s="75"/>
      <c r="AH66" s="69"/>
      <c r="AI66" s="75"/>
      <c r="AJ66" s="75"/>
      <c r="AK66" s="75"/>
      <c r="AL66" s="75"/>
      <c r="AM66" s="75"/>
      <c r="AN66" s="43"/>
      <c r="AO66" s="78"/>
      <c r="AP66" s="78"/>
      <c r="AQ66" s="78"/>
      <c r="AR66" s="78"/>
      <c r="AS66" s="78"/>
    </row>
    <row r="67" spans="2:45" x14ac:dyDescent="0.2">
      <c r="B67" s="38">
        <f t="shared" si="14"/>
        <v>2013</v>
      </c>
      <c r="C67" s="39">
        <f>IFERROR('7) Paid on Settled (NY)'!D17/SUM('4) Settled At Cost (NY)'!D17,'2) Nil Settled (NY)'!D17),"")</f>
        <v>6701.9375672766419</v>
      </c>
      <c r="D67" s="40">
        <f>IFERROR('7) Paid on Settled (NY)'!E17/SUM('4) Settled At Cost (NY)'!E17,'2) Nil Settled (NY)'!E17),"")</f>
        <v>13966.558615969581</v>
      </c>
      <c r="E67" s="40">
        <f>IFERROR('7) Paid on Settled (NY)'!F17/SUM('4) Settled At Cost (NY)'!F17,'2) Nil Settled (NY)'!F17),"")</f>
        <v>20757.936657608698</v>
      </c>
      <c r="F67" s="40">
        <f>IFERROR('7) Paid on Settled (NY)'!G17/SUM('4) Settled At Cost (NY)'!G17,'2) Nil Settled (NY)'!G17),"")</f>
        <v>18577.363164383562</v>
      </c>
      <c r="G67" s="41">
        <f>IFERROR('7) Paid on Settled (NY)'!I17/SUM('4) Settled At Cost (NY)'!I17,'2) Nil Settled (NY)'!I17),"")</f>
        <v>70198.32265613784</v>
      </c>
      <c r="J67" s="38">
        <f t="shared" si="15"/>
        <v>2013</v>
      </c>
      <c r="K67" s="39">
        <f>IFERROR('7) Paid on Settled (NY)'!D17/'4) Settled At Cost (NY)'!D17,"")</f>
        <v>8695.6703910614524</v>
      </c>
      <c r="L67" s="40">
        <f>IFERROR('7) Paid on Settled (NY)'!E17/'4) Settled At Cost (NY)'!E17,"")</f>
        <v>25940.712683615817</v>
      </c>
      <c r="M67" s="40">
        <f>IFERROR('7) Paid on Settled (NY)'!F17/'4) Settled At Cost (NY)'!F17,"")</f>
        <v>35529.863674418608</v>
      </c>
      <c r="N67" s="40">
        <f>IFERROR('7) Paid on Settled (NY)'!G17/'4) Settled At Cost (NY)'!G17,"")</f>
        <v>28550.473915789473</v>
      </c>
      <c r="O67" s="41">
        <f>IFERROR('7) Paid on Settled (NY)'!I17/'4) Settled At Cost (NY)'!I17,"")</f>
        <v>98031.341814536354</v>
      </c>
      <c r="S67" s="83"/>
      <c r="T67" s="83"/>
      <c r="U67" s="83"/>
      <c r="V67" s="83"/>
      <c r="W67" s="83"/>
      <c r="Z67" s="83"/>
      <c r="AA67" s="83"/>
      <c r="AB67" s="83"/>
      <c r="AC67" s="83"/>
      <c r="AD67" s="83"/>
      <c r="AE67" s="83"/>
      <c r="AH67" s="69"/>
      <c r="AI67" s="75"/>
      <c r="AJ67" s="75"/>
      <c r="AK67" s="75"/>
      <c r="AL67" s="75"/>
      <c r="AM67" s="75"/>
      <c r="AN67" s="43"/>
      <c r="AO67" s="78"/>
      <c r="AP67" s="78"/>
      <c r="AQ67" s="78"/>
      <c r="AR67" s="78"/>
      <c r="AS67" s="78"/>
    </row>
    <row r="68" spans="2:45" x14ac:dyDescent="0.2">
      <c r="B68" s="38">
        <f t="shared" si="14"/>
        <v>2014</v>
      </c>
      <c r="C68" s="39">
        <f>IFERROR('7) Paid on Settled (NY)'!D18/SUM('4) Settled At Cost (NY)'!D18,'2) Nil Settled (NY)'!D18),"")</f>
        <v>7464.3579487179486</v>
      </c>
      <c r="D68" s="40">
        <f>IFERROR('7) Paid on Settled (NY)'!E18/SUM('4) Settled At Cost (NY)'!E18,'2) Nil Settled (NY)'!E18),"")</f>
        <v>13038.160570071259</v>
      </c>
      <c r="E68" s="40">
        <f>IFERROR('7) Paid on Settled (NY)'!F18/SUM('4) Settled At Cost (NY)'!F18,'2) Nil Settled (NY)'!F18),"")</f>
        <v>21184.628575268816</v>
      </c>
      <c r="F68" s="40">
        <f>IFERROR('7) Paid on Settled (NY)'!G18/SUM('4) Settled At Cost (NY)'!G18,'2) Nil Settled (NY)'!G18),"")</f>
        <v>16582.876624605677</v>
      </c>
      <c r="G68" s="41">
        <f>IFERROR('7) Paid on Settled (NY)'!I18/SUM('4) Settled At Cost (NY)'!I18,'2) Nil Settled (NY)'!I18),"")</f>
        <v>69043.31061281728</v>
      </c>
      <c r="J68" s="38">
        <f t="shared" si="15"/>
        <v>2014</v>
      </c>
      <c r="K68" s="39">
        <f>IFERROR('7) Paid on Settled (NY)'!D18/'4) Settled At Cost (NY)'!D18,"")</f>
        <v>9538.3342070773269</v>
      </c>
      <c r="L68" s="40">
        <f>IFERROR('7) Paid on Settled (NY)'!E18/'4) Settled At Cost (NY)'!E18,"")</f>
        <v>22807.751800554019</v>
      </c>
      <c r="M68" s="40">
        <f>IFERROR('7) Paid on Settled (NY)'!F18/'4) Settled At Cost (NY)'!F18,"")</f>
        <v>36316.506129032256</v>
      </c>
      <c r="N68" s="40">
        <f>IFERROR('7) Paid on Settled (NY)'!G18/'4) Settled At Cost (NY)'!G18,"")</f>
        <v>25642.789707317072</v>
      </c>
      <c r="O68" s="41">
        <f>IFERROR('7) Paid on Settled (NY)'!I18/'4) Settled At Cost (NY)'!I18,"")</f>
        <v>97672.715515521631</v>
      </c>
      <c r="S68" s="83"/>
      <c r="T68" s="83"/>
      <c r="U68" s="83"/>
      <c r="V68" s="83"/>
      <c r="W68" s="83"/>
      <c r="Z68" s="83"/>
      <c r="AA68" s="83"/>
      <c r="AB68" s="83"/>
      <c r="AC68" s="83"/>
      <c r="AD68" s="83"/>
      <c r="AE68" s="83"/>
      <c r="AH68" s="69"/>
      <c r="AI68" s="75"/>
      <c r="AJ68" s="75"/>
      <c r="AK68" s="75"/>
      <c r="AL68" s="75"/>
      <c r="AM68" s="75"/>
      <c r="AN68" s="43"/>
      <c r="AO68" s="78"/>
      <c r="AP68" s="78"/>
      <c r="AQ68" s="78"/>
      <c r="AR68" s="78"/>
      <c r="AS68" s="78"/>
    </row>
    <row r="69" spans="2:45" x14ac:dyDescent="0.2">
      <c r="B69" s="38">
        <f t="shared" si="14"/>
        <v>2015</v>
      </c>
      <c r="C69" s="39">
        <f>IFERROR('7) Paid on Settled (NY)'!D19/SUM('4) Settled At Cost (NY)'!D19,'2) Nil Settled (NY)'!D19),"")</f>
        <v>8419.6764132553599</v>
      </c>
      <c r="D69" s="40">
        <f>IFERROR('7) Paid on Settled (NY)'!E19/SUM('4) Settled At Cost (NY)'!E19,'2) Nil Settled (NY)'!E19),"")</f>
        <v>15712.142033582088</v>
      </c>
      <c r="E69" s="40">
        <f>IFERROR('7) Paid on Settled (NY)'!F19/SUM('4) Settled At Cost (NY)'!F19,'2) Nil Settled (NY)'!F19),"")</f>
        <v>18088.338809523808</v>
      </c>
      <c r="F69" s="40">
        <f>IFERROR('7) Paid on Settled (NY)'!G19/SUM('4) Settled At Cost (NY)'!G19,'2) Nil Settled (NY)'!G19),"")</f>
        <v>19302.441571648687</v>
      </c>
      <c r="G69" s="41">
        <f>IFERROR('7) Paid on Settled (NY)'!I19/SUM('4) Settled At Cost (NY)'!I19,'2) Nil Settled (NY)'!I19),"")</f>
        <v>72220.47823284824</v>
      </c>
      <c r="J69" s="38">
        <f t="shared" si="15"/>
        <v>2015</v>
      </c>
      <c r="K69" s="39">
        <f>IFERROR('7) Paid on Settled (NY)'!D19/'4) Settled At Cost (NY)'!D19,"")</f>
        <v>10757.892901618929</v>
      </c>
      <c r="L69" s="40">
        <f>IFERROR('7) Paid on Settled (NY)'!E19/'4) Settled At Cost (NY)'!E19,"")</f>
        <v>26441.783767660909</v>
      </c>
      <c r="M69" s="40">
        <f>IFERROR('7) Paid on Settled (NY)'!F19/'4) Settled At Cost (NY)'!F19,"")</f>
        <v>34144.28</v>
      </c>
      <c r="N69" s="40">
        <f>IFERROR('7) Paid on Settled (NY)'!G19/'4) Settled At Cost (NY)'!G19,"")</f>
        <v>28342.27280542986</v>
      </c>
      <c r="O69" s="41">
        <f>IFERROR('7) Paid on Settled (NY)'!I19/'4) Settled At Cost (NY)'!I19,"")</f>
        <v>100836.13941944847</v>
      </c>
      <c r="S69" s="83"/>
      <c r="T69" s="83"/>
      <c r="U69" s="83"/>
      <c r="V69" s="83"/>
      <c r="W69" s="83"/>
      <c r="Z69" s="83"/>
      <c r="AA69" s="83"/>
      <c r="AB69" s="83"/>
      <c r="AC69" s="83"/>
      <c r="AD69" s="83"/>
      <c r="AE69" s="83"/>
      <c r="AH69" s="69"/>
      <c r="AI69" s="75"/>
      <c r="AJ69" s="75"/>
      <c r="AK69" s="75"/>
      <c r="AL69" s="75"/>
      <c r="AM69" s="75"/>
      <c r="AN69" s="43"/>
      <c r="AO69" s="78"/>
      <c r="AP69" s="78"/>
      <c r="AQ69" s="78"/>
      <c r="AR69" s="78"/>
      <c r="AS69" s="78"/>
    </row>
    <row r="70" spans="2:45" x14ac:dyDescent="0.2">
      <c r="B70" s="38">
        <f t="shared" si="14"/>
        <v>2016</v>
      </c>
      <c r="C70" s="39">
        <f>IFERROR('7) Paid on Settled (NY)'!D20/SUM('4) Settled At Cost (NY)'!D20,'2) Nil Settled (NY)'!D20),"")</f>
        <v>8409.4863636363643</v>
      </c>
      <c r="D70" s="40">
        <f>IFERROR('7) Paid on Settled (NY)'!E20/SUM('4) Settled At Cost (NY)'!E20,'2) Nil Settled (NY)'!E20),"")</f>
        <v>17902.630576725023</v>
      </c>
      <c r="E70" s="40">
        <f>IFERROR('7) Paid on Settled (NY)'!F20/SUM('4) Settled At Cost (NY)'!F20,'2) Nil Settled (NY)'!F20),"")</f>
        <v>29519.213216783217</v>
      </c>
      <c r="F70" s="40">
        <f>IFERROR('7) Paid on Settled (NY)'!G20/SUM('4) Settled At Cost (NY)'!G20,'2) Nil Settled (NY)'!G20),"")</f>
        <v>21215.456474820145</v>
      </c>
      <c r="G70" s="41">
        <f>IFERROR('7) Paid on Settled (NY)'!I20/SUM('4) Settled At Cost (NY)'!I20,'2) Nil Settled (NY)'!I20),"")</f>
        <v>74652.511349624066</v>
      </c>
      <c r="J70" s="38">
        <f t="shared" si="15"/>
        <v>2016</v>
      </c>
      <c r="K70" s="39">
        <f>IFERROR('7) Paid on Settled (NY)'!D20/'4) Settled At Cost (NY)'!D20,"")</f>
        <v>11563.043750000001</v>
      </c>
      <c r="L70" s="40">
        <f>IFERROR('7) Paid on Settled (NY)'!E20/'4) Settled At Cost (NY)'!E20,"")</f>
        <v>28828.282404643447</v>
      </c>
      <c r="M70" s="40">
        <f>IFERROR('7) Paid on Settled (NY)'!F20/'4) Settled At Cost (NY)'!F20,"")</f>
        <v>50858.403493975908</v>
      </c>
      <c r="N70" s="40">
        <f>IFERROR('7) Paid on Settled (NY)'!G20/'4) Settled At Cost (NY)'!G20,"")</f>
        <v>30638.425454545457</v>
      </c>
      <c r="O70" s="41">
        <f>IFERROR('7) Paid on Settled (NY)'!I20/'4) Settled At Cost (NY)'!I20,"")</f>
        <v>104678.79820242488</v>
      </c>
      <c r="S70" s="83"/>
      <c r="T70" s="83"/>
      <c r="U70" s="83"/>
      <c r="V70" s="83"/>
      <c r="W70" s="83"/>
      <c r="Z70" s="83"/>
      <c r="AA70" s="83"/>
      <c r="AB70" s="83"/>
      <c r="AC70" s="83"/>
      <c r="AD70" s="83"/>
      <c r="AE70" s="83"/>
      <c r="AH70" s="69"/>
      <c r="AI70" s="75"/>
      <c r="AJ70" s="75"/>
      <c r="AK70" s="75"/>
      <c r="AL70" s="75"/>
      <c r="AM70" s="75"/>
      <c r="AN70" s="43"/>
      <c r="AO70" s="78"/>
      <c r="AP70" s="78"/>
      <c r="AQ70" s="78"/>
      <c r="AR70" s="78"/>
      <c r="AS70" s="78"/>
    </row>
    <row r="71" spans="2:45" x14ac:dyDescent="0.2">
      <c r="B71" s="38">
        <f t="shared" si="14"/>
        <v>2017</v>
      </c>
      <c r="C71" s="39">
        <f>IFERROR('7) Paid on Settled (NY)'!D21/SUM('4) Settled At Cost (NY)'!D21,'2) Nil Settled (NY)'!D21),"")</f>
        <v>9484.6579439252328</v>
      </c>
      <c r="D71" s="40">
        <f>IFERROR('7) Paid on Settled (NY)'!E21/SUM('4) Settled At Cost (NY)'!E21,'2) Nil Settled (NY)'!E21),"")</f>
        <v>19091.947457479229</v>
      </c>
      <c r="E71" s="40">
        <f>IFERROR('7) Paid on Settled (NY)'!F21/SUM('4) Settled At Cost (NY)'!F21,'2) Nil Settled (NY)'!F21),"")</f>
        <v>34672.994721189592</v>
      </c>
      <c r="F71" s="40">
        <f>IFERROR('7) Paid on Settled (NY)'!G21/SUM('4) Settled At Cost (NY)'!G21,'2) Nil Settled (NY)'!G21),"")</f>
        <v>18921.971587591241</v>
      </c>
      <c r="G71" s="41">
        <f>IFERROR('7) Paid on Settled (NY)'!I21/SUM('4) Settled At Cost (NY)'!I21,'2) Nil Settled (NY)'!I21),"")</f>
        <v>81293.066829273113</v>
      </c>
      <c r="J71" s="38">
        <f t="shared" si="15"/>
        <v>2017</v>
      </c>
      <c r="K71" s="39">
        <f>IFERROR('7) Paid on Settled (NY)'!D21/'4) Settled At Cost (NY)'!D21,"")</f>
        <v>12591.295285359802</v>
      </c>
      <c r="L71" s="40">
        <f>IFERROR('7) Paid on Settled (NY)'!E21/'4) Settled At Cost (NY)'!E21,"")</f>
        <v>28881.907735196211</v>
      </c>
      <c r="M71" s="40">
        <f>IFERROR('7) Paid on Settled (NY)'!F21/'4) Settled At Cost (NY)'!F21,"")</f>
        <v>59788.689615384617</v>
      </c>
      <c r="N71" s="40">
        <f>IFERROR('7) Paid on Settled (NY)'!G21/'4) Settled At Cost (NY)'!G21,"")</f>
        <v>27215.854146981626</v>
      </c>
      <c r="O71" s="41">
        <f>IFERROR('7) Paid on Settled (NY)'!I21/'4) Settled At Cost (NY)'!I21,"")</f>
        <v>110426.18997623165</v>
      </c>
      <c r="S71" s="83"/>
      <c r="T71" s="83"/>
      <c r="U71" s="83"/>
      <c r="V71" s="83"/>
      <c r="W71" s="83"/>
      <c r="Z71" s="83"/>
      <c r="AA71" s="83"/>
      <c r="AB71" s="83"/>
      <c r="AC71" s="83"/>
      <c r="AD71" s="83"/>
      <c r="AE71" s="83"/>
      <c r="AH71" s="69"/>
      <c r="AI71" s="75"/>
      <c r="AJ71" s="75"/>
      <c r="AK71" s="75"/>
      <c r="AL71" s="75"/>
      <c r="AM71" s="75"/>
      <c r="AN71" s="43"/>
      <c r="AO71" s="78"/>
      <c r="AP71" s="78"/>
      <c r="AQ71" s="78"/>
      <c r="AR71" s="78"/>
      <c r="AS71" s="78"/>
    </row>
    <row r="72" spans="2:45" x14ac:dyDescent="0.2">
      <c r="B72" s="38">
        <f t="shared" si="14"/>
        <v>2018</v>
      </c>
      <c r="C72" s="39">
        <f>IFERROR('7) Paid on Settled (NY)'!D22/SUM('4) Settled At Cost (NY)'!D22,'2) Nil Settled (NY)'!D22),"")</f>
        <v>10633.74025974026</v>
      </c>
      <c r="D72" s="40">
        <f>IFERROR('7) Paid on Settled (NY)'!E22/SUM('4) Settled At Cost (NY)'!E22,'2) Nil Settled (NY)'!E22),"")</f>
        <v>17507.315947302712</v>
      </c>
      <c r="E72" s="40">
        <f>IFERROR('7) Paid on Settled (NY)'!F22/SUM('4) Settled At Cost (NY)'!F22,'2) Nil Settled (NY)'!F22),"")</f>
        <v>33993.538384279484</v>
      </c>
      <c r="F72" s="40">
        <f>IFERROR('7) Paid on Settled (NY)'!G22/SUM('4) Settled At Cost (NY)'!G22,'2) Nil Settled (NY)'!G22),"")</f>
        <v>20250.363969594597</v>
      </c>
      <c r="G72" s="41">
        <f>IFERROR('7) Paid on Settled (NY)'!I22/SUM('4) Settled At Cost (NY)'!I22,'2) Nil Settled (NY)'!I22),"")</f>
        <v>88554.66452360517</v>
      </c>
      <c r="J72" s="38">
        <f t="shared" si="15"/>
        <v>2018</v>
      </c>
      <c r="K72" s="39">
        <f>IFERROR('7) Paid on Settled (NY)'!D22/'4) Settled At Cost (NY)'!D22,"")</f>
        <v>13761.310924369747</v>
      </c>
      <c r="L72" s="40">
        <f>IFERROR('7) Paid on Settled (NY)'!E22/'4) Settled At Cost (NY)'!E22,"")</f>
        <v>28559.420428002188</v>
      </c>
      <c r="M72" s="40">
        <f>IFERROR('7) Paid on Settled (NY)'!F22/'4) Settled At Cost (NY)'!F22,"")</f>
        <v>57239.119779411769</v>
      </c>
      <c r="N72" s="40">
        <f>IFERROR('7) Paid on Settled (NY)'!G22/'4) Settled At Cost (NY)'!G22,"")</f>
        <v>31714.855740740742</v>
      </c>
      <c r="O72" s="41">
        <f>IFERROR('7) Paid on Settled (NY)'!I22/'4) Settled At Cost (NY)'!I22,"")</f>
        <v>119821.35211382115</v>
      </c>
      <c r="S72" s="83"/>
      <c r="T72" s="83"/>
      <c r="U72" s="83"/>
      <c r="V72" s="83"/>
      <c r="W72" s="83"/>
      <c r="Z72" s="83"/>
      <c r="AA72" s="83"/>
      <c r="AB72" s="83"/>
      <c r="AC72" s="83"/>
      <c r="AD72" s="83"/>
      <c r="AE72" s="83"/>
      <c r="AH72" s="69"/>
      <c r="AI72" s="75"/>
      <c r="AJ72" s="75"/>
      <c r="AK72" s="75"/>
      <c r="AL72" s="75"/>
      <c r="AM72" s="75"/>
      <c r="AN72" s="43"/>
      <c r="AO72" s="78"/>
      <c r="AP72" s="78"/>
      <c r="AQ72" s="78"/>
      <c r="AR72" s="78"/>
      <c r="AS72" s="78"/>
    </row>
    <row r="73" spans="2:45" x14ac:dyDescent="0.2">
      <c r="B73" s="38">
        <f t="shared" si="14"/>
        <v>2019</v>
      </c>
      <c r="C73" s="39">
        <f>IFERROR('7) Paid on Settled (NY)'!D23/SUM('4) Settled At Cost (NY)'!D23,'2) Nil Settled (NY)'!D23),"")</f>
        <v>10460.363207547171</v>
      </c>
      <c r="D73" s="40">
        <f>IFERROR('7) Paid on Settled (NY)'!E23/SUM('4) Settled At Cost (NY)'!E23,'2) Nil Settled (NY)'!E23),"")</f>
        <v>17117.279849300328</v>
      </c>
      <c r="E73" s="40">
        <f>IFERROR('7) Paid on Settled (NY)'!F23/SUM('4) Settled At Cost (NY)'!F23,'2) Nil Settled (NY)'!F23),"")</f>
        <v>30761.843285198556</v>
      </c>
      <c r="F73" s="40">
        <f>IFERROR('7) Paid on Settled (NY)'!G23/SUM('4) Settled At Cost (NY)'!G23,'2) Nil Settled (NY)'!G23),"")</f>
        <v>20580.890362173035</v>
      </c>
      <c r="G73" s="41">
        <f>IFERROR('7) Paid on Settled (NY)'!I23/SUM('4) Settled At Cost (NY)'!I23,'2) Nil Settled (NY)'!I23),"")</f>
        <v>81115.795556619458</v>
      </c>
      <c r="J73" s="38">
        <f t="shared" si="15"/>
        <v>2019</v>
      </c>
      <c r="K73" s="39">
        <f>IFERROR('7) Paid on Settled (NY)'!D23/'4) Settled At Cost (NY)'!D23,"")</f>
        <v>13604.889570552148</v>
      </c>
      <c r="L73" s="40">
        <f>IFERROR('7) Paid on Settled (NY)'!E23/'4) Settled At Cost (NY)'!E23,"")</f>
        <v>28600.634856115117</v>
      </c>
      <c r="M73" s="40">
        <f>IFERROR('7) Paid on Settled (NY)'!F23/'4) Settled At Cost (NY)'!F23,"")</f>
        <v>48691.603371428573</v>
      </c>
      <c r="N73" s="40">
        <f>IFERROR('7) Paid on Settled (NY)'!G23/'4) Settled At Cost (NY)'!G23,"")</f>
        <v>29996.195043988264</v>
      </c>
      <c r="O73" s="41">
        <f>IFERROR('7) Paid on Settled (NY)'!I23/'4) Settled At Cost (NY)'!I23,"")</f>
        <v>114519.730810144</v>
      </c>
      <c r="S73" s="83"/>
      <c r="T73" s="83"/>
      <c r="U73" s="83"/>
      <c r="V73" s="83"/>
      <c r="W73" s="83"/>
      <c r="Z73" s="83"/>
      <c r="AA73" s="83"/>
      <c r="AB73" s="83"/>
      <c r="AC73" s="83"/>
      <c r="AD73" s="83"/>
      <c r="AE73" s="83"/>
      <c r="AH73" s="69"/>
      <c r="AI73" s="75"/>
      <c r="AJ73" s="75"/>
      <c r="AK73" s="75"/>
      <c r="AL73" s="75"/>
      <c r="AM73" s="75"/>
      <c r="AN73" s="43"/>
      <c r="AO73" s="78"/>
      <c r="AP73" s="78"/>
      <c r="AQ73" s="78"/>
      <c r="AR73" s="78"/>
      <c r="AS73" s="78"/>
    </row>
    <row r="74" spans="2:45" x14ac:dyDescent="0.2">
      <c r="B74" s="38">
        <f t="shared" si="14"/>
        <v>2020</v>
      </c>
      <c r="C74" s="39">
        <f>IFERROR('7) Paid on Settled (NY)'!D24/SUM('4) Settled At Cost (NY)'!D24,'2) Nil Settled (NY)'!D24),"")</f>
        <v>10048.32159264931</v>
      </c>
      <c r="D74" s="40">
        <f>IFERROR('7) Paid on Settled (NY)'!E24/SUM('4) Settled At Cost (NY)'!E24,'2) Nil Settled (NY)'!E24),"")</f>
        <v>16370.628895612706</v>
      </c>
      <c r="E74" s="40">
        <f>IFERROR('7) Paid on Settled (NY)'!F24/SUM('4) Settled At Cost (NY)'!F24,'2) Nil Settled (NY)'!F24),"")</f>
        <v>34513.264150943396</v>
      </c>
      <c r="F74" s="40">
        <f>IFERROR('7) Paid on Settled (NY)'!G24/SUM('4) Settled At Cost (NY)'!G24,'2) Nil Settled (NY)'!G24),"")</f>
        <v>18641.897082228119</v>
      </c>
      <c r="G74" s="41">
        <f>IFERROR('7) Paid on Settled (NY)'!I24/SUM('4) Settled At Cost (NY)'!I24,'2) Nil Settled (NY)'!I24),"")</f>
        <v>75276.884158214991</v>
      </c>
      <c r="J74" s="38">
        <f t="shared" si="15"/>
        <v>2020</v>
      </c>
      <c r="K74" s="39">
        <f>IFERROR('7) Paid on Settled (NY)'!D24/'4) Settled At Cost (NY)'!D24,"")</f>
        <v>13336.491869918698</v>
      </c>
      <c r="L74" s="40">
        <f>IFERROR('7) Paid on Settled (NY)'!E24/'4) Settled At Cost (NY)'!E24,"")</f>
        <v>28253.226370757176</v>
      </c>
      <c r="M74" s="40">
        <f>IFERROR('7) Paid on Settled (NY)'!F24/'4) Settled At Cost (NY)'!F24,"")</f>
        <v>55430.393939393936</v>
      </c>
      <c r="N74" s="40">
        <f>IFERROR('7) Paid on Settled (NY)'!G24/'4) Settled At Cost (NY)'!G24,"")</f>
        <v>29283.313333333339</v>
      </c>
      <c r="O74" s="41">
        <f>IFERROR('7) Paid on Settled (NY)'!I24/'4) Settled At Cost (NY)'!I24,"")</f>
        <v>113838.96898773003</v>
      </c>
      <c r="S74" s="83"/>
      <c r="T74" s="83"/>
      <c r="U74" s="83"/>
      <c r="V74" s="83"/>
      <c r="W74" s="83"/>
      <c r="Z74" s="83"/>
      <c r="AA74" s="83"/>
      <c r="AB74" s="83"/>
      <c r="AC74" s="83"/>
      <c r="AD74" s="83"/>
      <c r="AE74" s="83"/>
      <c r="AH74" s="69"/>
      <c r="AI74" s="75"/>
      <c r="AJ74" s="75"/>
      <c r="AK74" s="75"/>
      <c r="AL74" s="75"/>
      <c r="AM74" s="75"/>
      <c r="AN74" s="43"/>
      <c r="AO74" s="78"/>
      <c r="AP74" s="78"/>
      <c r="AQ74" s="78"/>
      <c r="AR74" s="78"/>
      <c r="AS74" s="78"/>
    </row>
    <row r="75" spans="2:45" x14ac:dyDescent="0.2">
      <c r="B75" s="38">
        <f t="shared" si="14"/>
        <v>2021</v>
      </c>
      <c r="C75" s="39">
        <f>IFERROR('7) Paid on Settled (NY)'!D25/SUM('4) Settled At Cost (NY)'!D25,'2) Nil Settled (NY)'!D25),"")</f>
        <v>9331.5576470588239</v>
      </c>
      <c r="D75" s="40">
        <f>IFERROR('7) Paid on Settled (NY)'!E25/SUM('4) Settled At Cost (NY)'!E25,'2) Nil Settled (NY)'!E25),"")</f>
        <v>13536.837865497078</v>
      </c>
      <c r="E75" s="40">
        <f>IFERROR('7) Paid on Settled (NY)'!F25/SUM('4) Settled At Cost (NY)'!F25,'2) Nil Settled (NY)'!F25),"")</f>
        <v>32631.840916666668</v>
      </c>
      <c r="F75" s="40">
        <f>IFERROR('7) Paid on Settled (NY)'!G25/SUM('4) Settled At Cost (NY)'!G25,'2) Nil Settled (NY)'!G25),"")</f>
        <v>19309.33951690821</v>
      </c>
      <c r="G75" s="41">
        <f>IFERROR('7) Paid on Settled (NY)'!I25/SUM('4) Settled At Cost (NY)'!I25,'2) Nil Settled (NY)'!I25),"")</f>
        <v>66489.431155963306</v>
      </c>
      <c r="J75" s="38">
        <f t="shared" si="15"/>
        <v>2021</v>
      </c>
      <c r="K75" s="39">
        <f>IFERROR('7) Paid on Settled (NY)'!D25/'4) Settled At Cost (NY)'!D25,"")</f>
        <v>13045.763157894737</v>
      </c>
      <c r="L75" s="40">
        <f>IFERROR('7) Paid on Settled (NY)'!E25/'4) Settled At Cost (NY)'!E25,"")</f>
        <v>24757.211497326207</v>
      </c>
      <c r="M75" s="40">
        <f>IFERROR('7) Paid on Settled (NY)'!F25/'4) Settled At Cost (NY)'!F25,"")</f>
        <v>50202.832179487181</v>
      </c>
      <c r="N75" s="40">
        <f>IFERROR('7) Paid on Settled (NY)'!G25/'4) Settled At Cost (NY)'!G25,"")</f>
        <v>27565.746758620688</v>
      </c>
      <c r="O75" s="41">
        <f>IFERROR('7) Paid on Settled (NY)'!I25/'4) Settled At Cost (NY)'!I25,"")</f>
        <v>103533.54280000001</v>
      </c>
      <c r="S75" s="83"/>
      <c r="T75" s="83"/>
      <c r="U75" s="83"/>
      <c r="V75" s="83"/>
      <c r="W75" s="83"/>
      <c r="Z75" s="83"/>
      <c r="AA75" s="83"/>
      <c r="AB75" s="83"/>
      <c r="AC75" s="83"/>
      <c r="AD75" s="83"/>
      <c r="AE75" s="83"/>
      <c r="AH75" s="69"/>
      <c r="AI75" s="75"/>
      <c r="AJ75" s="75"/>
      <c r="AK75" s="75"/>
      <c r="AL75" s="75"/>
      <c r="AM75" s="75"/>
      <c r="AN75" s="43"/>
      <c r="AO75" s="78"/>
      <c r="AP75" s="78"/>
      <c r="AQ75" s="78"/>
      <c r="AR75" s="78"/>
      <c r="AS75" s="78"/>
    </row>
    <row r="76" spans="2:45" x14ac:dyDescent="0.2">
      <c r="B76" s="38">
        <f t="shared" si="14"/>
        <v>2022</v>
      </c>
      <c r="C76" s="39">
        <f>IFERROR('7) Paid on Settled (NY)'!D26/SUM('4) Settled At Cost (NY)'!D26,'2) Nil Settled (NY)'!D26),"")</f>
        <v>5583.6272189349111</v>
      </c>
      <c r="D76" s="40">
        <f>IFERROR('7) Paid on Settled (NY)'!E26/SUM('4) Settled At Cost (NY)'!E26,'2) Nil Settled (NY)'!E26),"")</f>
        <v>10612.368814814818</v>
      </c>
      <c r="E76" s="40">
        <f>IFERROR('7) Paid on Settled (NY)'!F26/SUM('4) Settled At Cost (NY)'!F26,'2) Nil Settled (NY)'!F26),"")</f>
        <v>17478.901800000003</v>
      </c>
      <c r="F76" s="40">
        <f>IFERROR('7) Paid on Settled (NY)'!G26/SUM('4) Settled At Cost (NY)'!G26,'2) Nil Settled (NY)'!G26),"")</f>
        <v>13032.935287356324</v>
      </c>
      <c r="G76" s="41">
        <f>IFERROR('7) Paid on Settled (NY)'!I26/SUM('4) Settled At Cost (NY)'!I26,'2) Nil Settled (NY)'!I26),"")</f>
        <v>41758.771465677179</v>
      </c>
      <c r="J76" s="38">
        <f t="shared" si="15"/>
        <v>2022</v>
      </c>
      <c r="K76" s="39">
        <f>IFERROR('7) Paid on Settled (NY)'!D26/'4) Settled At Cost (NY)'!D26,"")</f>
        <v>10038.648936170213</v>
      </c>
      <c r="L76" s="40">
        <f>IFERROR('7) Paid on Settled (NY)'!E26/'4) Settled At Cost (NY)'!E26,"")</f>
        <v>26530.922037037042</v>
      </c>
      <c r="M76" s="40">
        <f>IFERROR('7) Paid on Settled (NY)'!F26/'4) Settled At Cost (NY)'!F26,"")</f>
        <v>48552.505000000005</v>
      </c>
      <c r="N76" s="40">
        <f>IFERROR('7) Paid on Settled (NY)'!G26/'4) Settled At Cost (NY)'!G26,"")</f>
        <v>32396.153428571433</v>
      </c>
      <c r="O76" s="41">
        <f>IFERROR('7) Paid on Settled (NY)'!I26/'4) Settled At Cost (NY)'!I26,"")</f>
        <v>100482.04383928572</v>
      </c>
      <c r="S76" s="83"/>
      <c r="T76" s="83"/>
      <c r="U76" s="83"/>
      <c r="V76" s="83"/>
      <c r="W76" s="83"/>
      <c r="Z76" s="83"/>
      <c r="AA76" s="83"/>
      <c r="AB76" s="83"/>
      <c r="AC76" s="83"/>
      <c r="AD76" s="83"/>
      <c r="AE76" s="83"/>
      <c r="AH76" s="69"/>
      <c r="AI76" s="75"/>
      <c r="AJ76" s="75"/>
      <c r="AK76" s="75"/>
      <c r="AL76" s="75"/>
      <c r="AM76" s="75"/>
      <c r="AN76" s="43"/>
      <c r="AO76" s="78"/>
      <c r="AP76" s="78"/>
      <c r="AQ76" s="78"/>
      <c r="AR76" s="78"/>
      <c r="AS76" s="78"/>
    </row>
    <row r="77" spans="2:45" x14ac:dyDescent="0.2">
      <c r="B77" s="57">
        <f t="shared" si="14"/>
        <v>2023</v>
      </c>
      <c r="C77" s="54">
        <f>IFERROR('7) Paid on Settled (NY)'!D30/SUM('4) Settled At Cost (NY)'!D30,'2) Nil Settled (NY)'!D30),"")</f>
        <v>1417.5882352941176</v>
      </c>
      <c r="D77" s="55">
        <f>IFERROR('7) Paid on Settled (NY)'!E30/SUM('4) Settled At Cost (NY)'!E30,'2) Nil Settled (NY)'!E30),"")</f>
        <v>1074.0486666666666</v>
      </c>
      <c r="E77" s="55">
        <f>IFERROR('7) Paid on Settled (NY)'!F30/SUM('4) Settled At Cost (NY)'!F30,'2) Nil Settled (NY)'!F30),"")</f>
        <v>3386.625</v>
      </c>
      <c r="F77" s="55">
        <f>IFERROR('7) Paid on Settled (NY)'!G30/SUM('4) Settled At Cost (NY)'!G30,'2) Nil Settled (NY)'!G30),"")</f>
        <v>0</v>
      </c>
      <c r="G77" s="56">
        <f>IFERROR('7) Paid on Settled (NY)'!I30/SUM('4) Settled At Cost (NY)'!I30,'2) Nil Settled (NY)'!I30),"")</f>
        <v>17408.478245614035</v>
      </c>
      <c r="J77" s="57">
        <f t="shared" si="15"/>
        <v>2023</v>
      </c>
      <c r="K77" s="54">
        <f>IFERROR('7) Paid on Settled (NY)'!D30/'4) Settled At Cost (NY)'!D30,"")</f>
        <v>3213.2</v>
      </c>
      <c r="L77" s="55">
        <f>IFERROR('7) Paid on Settled (NY)'!E30/'4) Settled At Cost (NY)'!E30,"")</f>
        <v>4603.0657142857144</v>
      </c>
      <c r="M77" s="55">
        <f>IFERROR('7) Paid on Settled (NY)'!F30/'4) Settled At Cost (NY)'!F30,"")</f>
        <v>20319.75</v>
      </c>
      <c r="N77" s="55">
        <f>IFERROR('7) Paid on Settled (NY)'!G30/'4) Settled At Cost (NY)'!G30,"")</f>
        <v>0</v>
      </c>
      <c r="O77" s="56">
        <f>IFERROR('7) Paid on Settled (NY)'!I30/'4) Settled At Cost (NY)'!I30,"")</f>
        <v>86285.500869565221</v>
      </c>
      <c r="S77" s="83"/>
      <c r="T77" s="83"/>
      <c r="U77" s="83"/>
      <c r="V77" s="83"/>
      <c r="W77" s="83"/>
      <c r="Z77" s="83"/>
      <c r="AA77" s="83"/>
      <c r="AB77" s="83"/>
      <c r="AC77" s="83"/>
      <c r="AD77" s="83"/>
      <c r="AE77" s="83"/>
      <c r="AH77" s="69"/>
      <c r="AI77" s="75"/>
      <c r="AJ77" s="75"/>
      <c r="AK77" s="75"/>
      <c r="AL77" s="75"/>
      <c r="AM77" s="75"/>
      <c r="AN77" s="43"/>
      <c r="AO77" s="78"/>
      <c r="AP77" s="78"/>
      <c r="AQ77" s="78"/>
      <c r="AR77" s="78"/>
      <c r="AS77" s="78"/>
    </row>
    <row r="78" spans="2:45" x14ac:dyDescent="0.2"/>
    <row r="79" spans="2:45" x14ac:dyDescent="0.2">
      <c r="S79" s="84"/>
      <c r="T79" s="84"/>
      <c r="U79" s="84"/>
      <c r="V79" s="84"/>
      <c r="W79" s="84"/>
      <c r="Z79" s="84"/>
      <c r="AA79" s="84"/>
      <c r="AB79" s="84"/>
      <c r="AC79" s="84"/>
      <c r="AD79" s="84"/>
      <c r="AE79" s="84"/>
    </row>
    <row r="80" spans="2:45" x14ac:dyDescent="0.2">
      <c r="S80" s="61"/>
      <c r="T80" s="85"/>
      <c r="U80" s="84"/>
      <c r="V80" s="84"/>
      <c r="W80" s="84"/>
      <c r="X80" s="61"/>
      <c r="AB80" s="86"/>
      <c r="AC80" s="84"/>
      <c r="AD80" s="84"/>
      <c r="AE80" s="84"/>
      <c r="AF80" s="61"/>
    </row>
    <row r="81" spans="2:30" x14ac:dyDescent="0.2">
      <c r="B81" s="29" t="s">
        <v>61</v>
      </c>
      <c r="C81" s="30"/>
      <c r="D81" s="30"/>
      <c r="E81" s="30"/>
      <c r="F81" s="30"/>
      <c r="G81" s="31"/>
      <c r="J81" s="29" t="s">
        <v>62</v>
      </c>
      <c r="K81" s="30"/>
      <c r="L81" s="30"/>
      <c r="M81" s="30"/>
      <c r="N81" s="30"/>
      <c r="O81" s="31"/>
      <c r="R81" s="29" t="s">
        <v>63</v>
      </c>
      <c r="S81" s="30"/>
      <c r="T81" s="30"/>
      <c r="U81" s="30"/>
      <c r="V81" s="30"/>
      <c r="W81" s="31"/>
    </row>
    <row r="82" spans="2:30" ht="25.5" x14ac:dyDescent="0.2">
      <c r="B82" s="32" t="s">
        <v>23</v>
      </c>
      <c r="C82" s="33" t="s">
        <v>4</v>
      </c>
      <c r="D82" s="33" t="s">
        <v>6</v>
      </c>
      <c r="E82" s="33" t="s">
        <v>7</v>
      </c>
      <c r="F82" s="33" t="s">
        <v>8</v>
      </c>
      <c r="G82" s="34" t="s">
        <v>10</v>
      </c>
      <c r="J82" s="32" t="s">
        <v>23</v>
      </c>
      <c r="K82" s="33" t="s">
        <v>4</v>
      </c>
      <c r="L82" s="33" t="s">
        <v>6</v>
      </c>
      <c r="M82" s="33" t="s">
        <v>7</v>
      </c>
      <c r="N82" s="33" t="s">
        <v>8</v>
      </c>
      <c r="O82" s="34" t="s">
        <v>10</v>
      </c>
      <c r="R82" s="32" t="s">
        <v>23</v>
      </c>
      <c r="S82" s="33" t="s">
        <v>4</v>
      </c>
      <c r="T82" s="33" t="s">
        <v>6</v>
      </c>
      <c r="U82" s="33" t="s">
        <v>7</v>
      </c>
      <c r="V82" s="33" t="s">
        <v>8</v>
      </c>
      <c r="W82" s="34" t="s">
        <v>10</v>
      </c>
      <c r="X82" s="73" t="s">
        <v>58</v>
      </c>
      <c r="Y82" s="86"/>
      <c r="AD82" s="86"/>
    </row>
    <row r="83" spans="2:30" x14ac:dyDescent="0.2">
      <c r="B83" s="87">
        <f>$B$5</f>
        <v>2003</v>
      </c>
      <c r="C83" s="39">
        <f>IFERROR('8) Paid on Settled (SY)'!D7/('5) Settled At Cost (SY)'!D7+'3) Nil Settled (SY)'!D7),"")</f>
        <v>6136.5018288222382</v>
      </c>
      <c r="D83" s="40">
        <f>IFERROR('8) Paid on Settled (SY)'!E7/('5) Settled At Cost (SY)'!E7+'3) Nil Settled (SY)'!E7),"")</f>
        <v>11553.417594680644</v>
      </c>
      <c r="E83" s="40">
        <f>IFERROR('8) Paid on Settled (SY)'!F7/('5) Settled At Cost (SY)'!F7+'3) Nil Settled (SY)'!F7),"")</f>
        <v>20925.068955223884</v>
      </c>
      <c r="F83" s="40">
        <f>IFERROR('8) Paid on Settled (SY)'!G7/('5) Settled At Cost (SY)'!G7+'3) Nil Settled (SY)'!G7),"")</f>
        <v>9022.9445714285739</v>
      </c>
      <c r="G83" s="41">
        <f>IFERROR('8) Paid on Settled (SY)'!I7/('5) Settled At Cost (SY)'!I7+'3) Nil Settled (SY)'!I7),"")</f>
        <v>38235.023629032257</v>
      </c>
      <c r="J83" s="87">
        <f>$B$5</f>
        <v>2003</v>
      </c>
      <c r="K83" s="39">
        <f>IFERROR('8) Paid on Settled (SY)'!D7/'5) Settled At Cost (SY)'!D7,"")</f>
        <v>8473.3313131313134</v>
      </c>
      <c r="L83" s="40">
        <f>IFERROR('8) Paid on Settled (SY)'!E7/'5) Settled At Cost (SY)'!E7,"")</f>
        <v>20043.836106120372</v>
      </c>
      <c r="M83" s="40">
        <f>IFERROR('8) Paid on Settled (SY)'!F7/'5) Settled At Cost (SY)'!F7,"")</f>
        <v>28039.592400000001</v>
      </c>
      <c r="N83" s="40">
        <f>IFERROR('8) Paid on Settled (SY)'!G7/'5) Settled At Cost (SY)'!G7,"")</f>
        <v>17070.435675675679</v>
      </c>
      <c r="O83" s="41">
        <f>IFERROR('8) Paid on Settled (SY)'!I7/'5) Settled At Cost (SY)'!I7,"")</f>
        <v>57468.39915151515</v>
      </c>
      <c r="R83" s="87">
        <f>$B$5</f>
        <v>2003</v>
      </c>
      <c r="S83" s="74">
        <f>IFERROR('3) Nil Settled (SY)'!D7/('5) Settled At Cost (SY)'!D7+'3) Nil Settled (SY)'!D7),"")</f>
        <v>0.2757863935625457</v>
      </c>
      <c r="T83" s="75">
        <f>IFERROR('3) Nil Settled (SY)'!E7/('5) Settled At Cost (SY)'!E7+'3) Nil Settled (SY)'!E7),"")</f>
        <v>0.42359249329758714</v>
      </c>
      <c r="U83" s="75">
        <f>IFERROR('3) Nil Settled (SY)'!F7/('5) Settled At Cost (SY)'!F7+'3) Nil Settled (SY)'!F7),"")</f>
        <v>0.2537313432835821</v>
      </c>
      <c r="V83" s="75">
        <f>IFERROR('3) Nil Settled (SY)'!G7/('5) Settled At Cost (SY)'!G7+'3) Nil Settled (SY)'!G7),"")</f>
        <v>0.47142857142857142</v>
      </c>
      <c r="W83" s="76">
        <f>IFERROR('3) Nil Settled (SY)'!I7/('5) Settled At Cost (SY)'!I7+'3) Nil Settled (SY)'!I7),"")</f>
        <v>0.33467741935483869</v>
      </c>
      <c r="X83" s="77">
        <f>IFERROR(('3) Nil Settled (SY)'!G7+'3) Nil Settled (SY)'!E7)/('5) Settled At Cost (SY)'!G7+'3) Nil Settled (SY)'!G7+'5) Settled At Cost (SY)'!E7+'3) Nil Settled (SY)'!E7),"")</f>
        <v>0.42640874684608915</v>
      </c>
      <c r="Y83" s="86"/>
    </row>
    <row r="84" spans="2:30" x14ac:dyDescent="0.2">
      <c r="B84" s="88">
        <f t="shared" ref="B84:B103" si="16">B83+1</f>
        <v>2004</v>
      </c>
      <c r="C84" s="39">
        <f>IFERROR('8) Paid on Settled (SY)'!D8/('5) Settled At Cost (SY)'!D8+'3) Nil Settled (SY)'!D8),"")</f>
        <v>5199.9148351648355</v>
      </c>
      <c r="D84" s="40">
        <f>IFERROR('8) Paid on Settled (SY)'!E8/('5) Settled At Cost (SY)'!E8+'3) Nil Settled (SY)'!E8),"")</f>
        <v>8583.8307344478144</v>
      </c>
      <c r="E84" s="40">
        <f>IFERROR('8) Paid on Settled (SY)'!F8/('5) Settled At Cost (SY)'!F8+'3) Nil Settled (SY)'!F8),"")</f>
        <v>17048.274155844156</v>
      </c>
      <c r="F84" s="40">
        <f>IFERROR('8) Paid on Settled (SY)'!G8/('5) Settled At Cost (SY)'!G8+'3) Nil Settled (SY)'!G8),"")</f>
        <v>12797.363813559323</v>
      </c>
      <c r="G84" s="41">
        <f>IFERROR('8) Paid on Settled (SY)'!I8/('5) Settled At Cost (SY)'!I8+'3) Nil Settled (SY)'!I8),"")</f>
        <v>43732.127457627117</v>
      </c>
      <c r="J84" s="88">
        <f t="shared" ref="J84:J103" si="17">J83+1</f>
        <v>2004</v>
      </c>
      <c r="K84" s="39">
        <f>IFERROR('8) Paid on Settled (SY)'!D8/'5) Settled At Cost (SY)'!D8,"")</f>
        <v>7598.0914362176627</v>
      </c>
      <c r="L84" s="40">
        <f>IFERROR('8) Paid on Settled (SY)'!E8/'5) Settled At Cost (SY)'!E8,"")</f>
        <v>15471.212081140855</v>
      </c>
      <c r="M84" s="40">
        <f>IFERROR('8) Paid on Settled (SY)'!F8/'5) Settled At Cost (SY)'!F8,"")</f>
        <v>28537.328478260868</v>
      </c>
      <c r="N84" s="40">
        <f>IFERROR('8) Paid on Settled (SY)'!G8/'5) Settled At Cost (SY)'!G8,"")</f>
        <v>17559.173604651165</v>
      </c>
      <c r="O84" s="41">
        <f>IFERROR('8) Paid on Settled (SY)'!I8/'5) Settled At Cost (SY)'!I8,"")</f>
        <v>62388.147288428328</v>
      </c>
      <c r="R84" s="88">
        <f t="shared" ref="R84:R103" si="18">R83+1</f>
        <v>2004</v>
      </c>
      <c r="S84" s="74">
        <f>IFERROR('3) Nil Settled (SY)'!D8/('5) Settled At Cost (SY)'!D8+'3) Nil Settled (SY)'!D8),"")</f>
        <v>0.31562881562881562</v>
      </c>
      <c r="T84" s="75">
        <f>IFERROR('3) Nil Settled (SY)'!E8/('5) Settled At Cost (SY)'!E8+'3) Nil Settled (SY)'!E8),"")</f>
        <v>0.44517399868680235</v>
      </c>
      <c r="U84" s="75">
        <f>IFERROR('3) Nil Settled (SY)'!F8/('5) Settled At Cost (SY)'!F8+'3) Nil Settled (SY)'!F8),"")</f>
        <v>0.40259740259740262</v>
      </c>
      <c r="V84" s="75">
        <f>IFERROR('3) Nil Settled (SY)'!G8/('5) Settled At Cost (SY)'!G8+'3) Nil Settled (SY)'!G8),"")</f>
        <v>0.2711864406779661</v>
      </c>
      <c r="W84" s="76">
        <f>IFERROR('3) Nil Settled (SY)'!I8/('5) Settled At Cost (SY)'!I8+'3) Nil Settled (SY)'!I8),"")</f>
        <v>0.2990314769975787</v>
      </c>
      <c r="X84" s="77">
        <f>IFERROR(('3) Nil Settled (SY)'!G8+'3) Nil Settled (SY)'!E8)/('5) Settled At Cost (SY)'!G8+'3) Nil Settled (SY)'!G8+'5) Settled At Cost (SY)'!E8+'3) Nil Settled (SY)'!E8),"")</f>
        <v>0.43266301035953686</v>
      </c>
      <c r="Y84" s="86"/>
    </row>
    <row r="85" spans="2:30" x14ac:dyDescent="0.2">
      <c r="B85" s="88">
        <f t="shared" si="16"/>
        <v>2005</v>
      </c>
      <c r="C85" s="39">
        <f>IFERROR('8) Paid on Settled (SY)'!D9/('5) Settled At Cost (SY)'!D9+'3) Nil Settled (SY)'!D9),"")</f>
        <v>5593.643157403083</v>
      </c>
      <c r="D85" s="40">
        <f>IFERROR('8) Paid on Settled (SY)'!E9/('5) Settled At Cost (SY)'!E9+'3) Nil Settled (SY)'!E9),"")</f>
        <v>9019.6629702147675</v>
      </c>
      <c r="E85" s="40">
        <f>IFERROR('8) Paid on Settled (SY)'!F9/('5) Settled At Cost (SY)'!F9+'3) Nil Settled (SY)'!F9),"")</f>
        <v>26538.730882352942</v>
      </c>
      <c r="F85" s="40">
        <f>IFERROR('8) Paid on Settled (SY)'!G9/('5) Settled At Cost (SY)'!G9+'3) Nil Settled (SY)'!G9),"")</f>
        <v>9890.1184722222224</v>
      </c>
      <c r="G85" s="41">
        <f>IFERROR('8) Paid on Settled (SY)'!I9/('5) Settled At Cost (SY)'!I9+'3) Nil Settled (SY)'!I9),"")</f>
        <v>45518.53816949152</v>
      </c>
      <c r="J85" s="88">
        <f t="shared" si="17"/>
        <v>2005</v>
      </c>
      <c r="K85" s="39">
        <f>IFERROR('8) Paid on Settled (SY)'!D9/'5) Settled At Cost (SY)'!D9,"")</f>
        <v>7853.1081967213113</v>
      </c>
      <c r="L85" s="40">
        <f>IFERROR('8) Paid on Settled (SY)'!E9/'5) Settled At Cost (SY)'!E9,"")</f>
        <v>16569.668395761953</v>
      </c>
      <c r="M85" s="40">
        <f>IFERROR('8) Paid on Settled (SY)'!F9/'5) Settled At Cost (SY)'!F9,"")</f>
        <v>38396.461702127657</v>
      </c>
      <c r="N85" s="40">
        <f>IFERROR('8) Paid on Settled (SY)'!G9/'5) Settled At Cost (SY)'!G9,"")</f>
        <v>13826.961747572816</v>
      </c>
      <c r="O85" s="41">
        <f>IFERROR('8) Paid on Settled (SY)'!I9/'5) Settled At Cost (SY)'!I9,"")</f>
        <v>63339.475283018859</v>
      </c>
      <c r="R85" s="88">
        <f t="shared" si="18"/>
        <v>2005</v>
      </c>
      <c r="S85" s="74">
        <f>IFERROR('3) Nil Settled (SY)'!D9/('5) Settled At Cost (SY)'!D9+'3) Nil Settled (SY)'!D9),"")</f>
        <v>0.28771602055114431</v>
      </c>
      <c r="T85" s="75">
        <f>IFERROR('3) Nil Settled (SY)'!E9/('5) Settled At Cost (SY)'!E9+'3) Nil Settled (SY)'!E9),"")</f>
        <v>0.45565217391304347</v>
      </c>
      <c r="U85" s="75">
        <f>IFERROR('3) Nil Settled (SY)'!F9/('5) Settled At Cost (SY)'!F9+'3) Nil Settled (SY)'!F9),"")</f>
        <v>0.30882352941176472</v>
      </c>
      <c r="V85" s="75">
        <f>IFERROR('3) Nil Settled (SY)'!G9/('5) Settled At Cost (SY)'!G9+'3) Nil Settled (SY)'!G9),"")</f>
        <v>0.28472222222222221</v>
      </c>
      <c r="W85" s="76">
        <f>IFERROR('3) Nil Settled (SY)'!I9/('5) Settled At Cost (SY)'!I9+'3) Nil Settled (SY)'!I9),"")</f>
        <v>0.28135593220338984</v>
      </c>
      <c r="X85" s="77">
        <f>IFERROR(('3) Nil Settled (SY)'!G9+'3) Nil Settled (SY)'!E9)/('5) Settled At Cost (SY)'!G9+'3) Nil Settled (SY)'!G9+'5) Settled At Cost (SY)'!E9+'3) Nil Settled (SY)'!E9),"")</f>
        <v>0.43663060278207111</v>
      </c>
      <c r="Y85" s="86"/>
    </row>
    <row r="86" spans="2:30" x14ac:dyDescent="0.2">
      <c r="B86" s="88">
        <f t="shared" si="16"/>
        <v>2006</v>
      </c>
      <c r="C86" s="39">
        <f>IFERROR('8) Paid on Settled (SY)'!D10/('5) Settled At Cost (SY)'!D10+'3) Nil Settled (SY)'!D10),"")</f>
        <v>4790.8557971014488</v>
      </c>
      <c r="D86" s="40">
        <f>IFERROR('8) Paid on Settled (SY)'!E10/('5) Settled At Cost (SY)'!E10+'3) Nil Settled (SY)'!E10),"")</f>
        <v>11193.390141921398</v>
      </c>
      <c r="E86" s="40">
        <f>IFERROR('8) Paid on Settled (SY)'!F10/('5) Settled At Cost (SY)'!F10+'3) Nil Settled (SY)'!F10),"")</f>
        <v>11242.938017302657</v>
      </c>
      <c r="F86" s="40">
        <f>IFERROR('8) Paid on Settled (SY)'!G10/('5) Settled At Cost (SY)'!G10+'3) Nil Settled (SY)'!G10),"")</f>
        <v>8664.6286896551719</v>
      </c>
      <c r="G86" s="41">
        <f>IFERROR('8) Paid on Settled (SY)'!I10/('5) Settled At Cost (SY)'!I10+'3) Nil Settled (SY)'!I10),"")</f>
        <v>47391.815682182983</v>
      </c>
      <c r="J86" s="88">
        <f t="shared" si="17"/>
        <v>2006</v>
      </c>
      <c r="K86" s="39">
        <f>IFERROR('8) Paid on Settled (SY)'!D10/'5) Settled At Cost (SY)'!D10,"")</f>
        <v>6651.288732394366</v>
      </c>
      <c r="L86" s="40">
        <f>IFERROR('8) Paid on Settled (SY)'!E10/'5) Settled At Cost (SY)'!E10,"")</f>
        <v>19909.020135922332</v>
      </c>
      <c r="M86" s="40">
        <f>IFERROR('8) Paid on Settled (SY)'!F10/'5) Settled At Cost (SY)'!F10,"")</f>
        <v>17856.430968657161</v>
      </c>
      <c r="N86" s="40">
        <f>IFERROR('8) Paid on Settled (SY)'!G10/'5) Settled At Cost (SY)'!G10,"")</f>
        <v>13087.199583333333</v>
      </c>
      <c r="O86" s="41">
        <f>IFERROR('8) Paid on Settled (SY)'!I10/'5) Settled At Cost (SY)'!I10,"")</f>
        <v>67255.355740318904</v>
      </c>
      <c r="R86" s="88">
        <f t="shared" si="18"/>
        <v>2006</v>
      </c>
      <c r="S86" s="74">
        <f>IFERROR('3) Nil Settled (SY)'!D10/('5) Settled At Cost (SY)'!D10+'3) Nil Settled (SY)'!D10),"")</f>
        <v>0.27971014492753621</v>
      </c>
      <c r="T86" s="75">
        <f>IFERROR('3) Nil Settled (SY)'!E10/('5) Settled At Cost (SY)'!E10+'3) Nil Settled (SY)'!E10),"")</f>
        <v>0.43777292576419213</v>
      </c>
      <c r="U86" s="75">
        <f>IFERROR('3) Nil Settled (SY)'!F10/('5) Settled At Cost (SY)'!F10+'3) Nil Settled (SY)'!F10),"")</f>
        <v>0.37037037037037035</v>
      </c>
      <c r="V86" s="75">
        <f>IFERROR('3) Nil Settled (SY)'!G10/('5) Settled At Cost (SY)'!G10+'3) Nil Settled (SY)'!G10),"")</f>
        <v>0.33793103448275863</v>
      </c>
      <c r="W86" s="76">
        <f>IFERROR('3) Nil Settled (SY)'!I10/('5) Settled At Cost (SY)'!I10+'3) Nil Settled (SY)'!I10),"")</f>
        <v>0.2953451043338684</v>
      </c>
      <c r="X86" s="77">
        <f>IFERROR(('3) Nil Settled (SY)'!G10+'3) Nil Settled (SY)'!E10)/('5) Settled At Cost (SY)'!G10+'3) Nil Settled (SY)'!G10+'5) Settled At Cost (SY)'!E10+'3) Nil Settled (SY)'!E10),"")</f>
        <v>0.42412818096135724</v>
      </c>
      <c r="Y86" s="86"/>
    </row>
    <row r="87" spans="2:30" x14ac:dyDescent="0.2">
      <c r="B87" s="88">
        <f t="shared" si="16"/>
        <v>2007</v>
      </c>
      <c r="C87" s="39">
        <f>IFERROR('8) Paid on Settled (SY)'!D11/('5) Settled At Cost (SY)'!D11+'3) Nil Settled (SY)'!D11),"")</f>
        <v>3281.6323617788462</v>
      </c>
      <c r="D87" s="40">
        <f>IFERROR('8) Paid on Settled (SY)'!E11/('5) Settled At Cost (SY)'!E11+'3) Nil Settled (SY)'!E11),"")</f>
        <v>11929.45716666837</v>
      </c>
      <c r="E87" s="40">
        <f>IFERROR('8) Paid on Settled (SY)'!F11/('5) Settled At Cost (SY)'!F11+'3) Nil Settled (SY)'!F11),"")</f>
        <v>17274.324814814816</v>
      </c>
      <c r="F87" s="40">
        <f>IFERROR('8) Paid on Settled (SY)'!G11/('5) Settled At Cost (SY)'!G11+'3) Nil Settled (SY)'!G11),"")</f>
        <v>9363.0063606557396</v>
      </c>
      <c r="G87" s="41">
        <f>IFERROR('8) Paid on Settled (SY)'!I11/('5) Settled At Cost (SY)'!I11+'3) Nil Settled (SY)'!I11),"")</f>
        <v>51544.715894273133</v>
      </c>
      <c r="J87" s="88">
        <f t="shared" si="17"/>
        <v>2007</v>
      </c>
      <c r="K87" s="39">
        <f>IFERROR('8) Paid on Settled (SY)'!D11/'5) Settled At Cost (SY)'!D11,"")</f>
        <v>9455.6471861471855</v>
      </c>
      <c r="L87" s="40">
        <f>IFERROR('8) Paid on Settled (SY)'!E11/'5) Settled At Cost (SY)'!E11,"")</f>
        <v>22692.758678999275</v>
      </c>
      <c r="M87" s="40">
        <f>IFERROR('8) Paid on Settled (SY)'!F11/'5) Settled At Cost (SY)'!F11,"")</f>
        <v>26202.627528089888</v>
      </c>
      <c r="N87" s="40">
        <f>IFERROR('8) Paid on Settled (SY)'!G11/'5) Settled At Cost (SY)'!G11,"")</f>
        <v>16700.099064327489</v>
      </c>
      <c r="O87" s="41">
        <f>IFERROR('8) Paid on Settled (SY)'!I11/'5) Settled At Cost (SY)'!I11,"")</f>
        <v>72137.179457459933</v>
      </c>
      <c r="R87" s="88">
        <f t="shared" si="18"/>
        <v>2007</v>
      </c>
      <c r="S87" s="74">
        <f>IFERROR('3) Nil Settled (SY)'!D11/('5) Settled At Cost (SY)'!D11+'3) Nil Settled (SY)'!D11),"")</f>
        <v>0.65294471153846156</v>
      </c>
      <c r="T87" s="75">
        <f>IFERROR('3) Nil Settled (SY)'!E11/('5) Settled At Cost (SY)'!E11+'3) Nil Settled (SY)'!E11),"")</f>
        <v>0.47430555555555554</v>
      </c>
      <c r="U87" s="75">
        <f>IFERROR('3) Nil Settled (SY)'!F11/('5) Settled At Cost (SY)'!F11+'3) Nil Settled (SY)'!F11),"")</f>
        <v>0.34074074074074073</v>
      </c>
      <c r="V87" s="75">
        <f>IFERROR('3) Nil Settled (SY)'!G11/('5) Settled At Cost (SY)'!G11+'3) Nil Settled (SY)'!G11),"")</f>
        <v>0.43934426229508194</v>
      </c>
      <c r="W87" s="76">
        <f>IFERROR('3) Nil Settled (SY)'!I11/('5) Settled At Cost (SY)'!I11+'3) Nil Settled (SY)'!I11),"")</f>
        <v>0.28546255506607932</v>
      </c>
      <c r="X87" s="77">
        <f>IFERROR(('3) Nil Settled (SY)'!G11+'3) Nil Settled (SY)'!E11)/('5) Settled At Cost (SY)'!G11+'3) Nil Settled (SY)'!G11+'5) Settled At Cost (SY)'!E11+'3) Nil Settled (SY)'!E11),"")</f>
        <v>0.46819484240687681</v>
      </c>
      <c r="Y87" s="86"/>
      <c r="AA87" s="89"/>
    </row>
    <row r="88" spans="2:30" x14ac:dyDescent="0.2">
      <c r="B88" s="88">
        <f t="shared" si="16"/>
        <v>2008</v>
      </c>
      <c r="C88" s="39">
        <f>IFERROR('8) Paid on Settled (SY)'!D12/('5) Settled At Cost (SY)'!D12+'3) Nil Settled (SY)'!D12),"")</f>
        <v>3066.2769371847776</v>
      </c>
      <c r="D88" s="40">
        <f>IFERROR('8) Paid on Settled (SY)'!E12/('5) Settled At Cost (SY)'!E12+'3) Nil Settled (SY)'!E12),"")</f>
        <v>13583.782982120052</v>
      </c>
      <c r="E88" s="40">
        <f>IFERROR('8) Paid on Settled (SY)'!F12/('5) Settled At Cost (SY)'!F12+'3) Nil Settled (SY)'!F12),"")</f>
        <v>19384.852454545453</v>
      </c>
      <c r="F88" s="40">
        <f>IFERROR('8) Paid on Settled (SY)'!G12/('5) Settled At Cost (SY)'!G12+'3) Nil Settled (SY)'!G12),"")</f>
        <v>10979.21442982456</v>
      </c>
      <c r="G88" s="41">
        <f>IFERROR('8) Paid on Settled (SY)'!I12/('5) Settled At Cost (SY)'!I12+'3) Nil Settled (SY)'!I12),"")</f>
        <v>59053.088872549029</v>
      </c>
      <c r="J88" s="88">
        <f t="shared" si="17"/>
        <v>2008</v>
      </c>
      <c r="K88" s="39">
        <f>IFERROR('8) Paid on Settled (SY)'!D12/'5) Settled At Cost (SY)'!D12,"")</f>
        <v>6096.2169553327258</v>
      </c>
      <c r="L88" s="40">
        <f>IFERROR('8) Paid on Settled (SY)'!E12/'5) Settled At Cost (SY)'!E12,"")</f>
        <v>22922.63378232759</v>
      </c>
      <c r="M88" s="40">
        <f>IFERROR('8) Paid on Settled (SY)'!F12/'5) Settled At Cost (SY)'!F12,"")</f>
        <v>31590.129925925925</v>
      </c>
      <c r="N88" s="40">
        <f>IFERROR('8) Paid on Settled (SY)'!G12/'5) Settled At Cost (SY)'!G12,"")</f>
        <v>18474.250110701105</v>
      </c>
      <c r="O88" s="41">
        <f>IFERROR('8) Paid on Settled (SY)'!I12/'5) Settled At Cost (SY)'!I12,"")</f>
        <v>77847.044458804536</v>
      </c>
      <c r="R88" s="88">
        <f t="shared" si="18"/>
        <v>2008</v>
      </c>
      <c r="S88" s="74">
        <f>IFERROR('3) Nil Settled (SY)'!D12/('5) Settled At Cost (SY)'!D12+'3) Nil Settled (SY)'!D12),"")</f>
        <v>0.49701971572673087</v>
      </c>
      <c r="T88" s="75">
        <f>IFERROR('3) Nil Settled (SY)'!E12/('5) Settled At Cost (SY)'!E12+'3) Nil Settled (SY)'!E12),"")</f>
        <v>0.40740740740740738</v>
      </c>
      <c r="U88" s="75">
        <f>IFERROR('3) Nil Settled (SY)'!F12/('5) Settled At Cost (SY)'!F12+'3) Nil Settled (SY)'!F12),"")</f>
        <v>0.38636363636363635</v>
      </c>
      <c r="V88" s="75">
        <f>IFERROR('3) Nil Settled (SY)'!G12/('5) Settled At Cost (SY)'!G12+'3) Nil Settled (SY)'!G12),"")</f>
        <v>0.4057017543859649</v>
      </c>
      <c r="W88" s="76">
        <f>IFERROR('3) Nil Settled (SY)'!I12/('5) Settled At Cost (SY)'!I12+'3) Nil Settled (SY)'!I12),"")</f>
        <v>0.24142156862745098</v>
      </c>
      <c r="X88" s="77">
        <f>IFERROR(('3) Nil Settled (SY)'!G12+'3) Nil Settled (SY)'!E12)/('5) Settled At Cost (SY)'!G12+'3) Nil Settled (SY)'!G12+'5) Settled At Cost (SY)'!E12+'3) Nil Settled (SY)'!E12),"")</f>
        <v>0.40702274975272007</v>
      </c>
      <c r="Y88" s="86"/>
      <c r="AA88" s="89"/>
    </row>
    <row r="89" spans="2:30" x14ac:dyDescent="0.2">
      <c r="B89" s="88">
        <f t="shared" si="16"/>
        <v>2009</v>
      </c>
      <c r="C89" s="39">
        <f>IFERROR('8) Paid on Settled (SY)'!D13/('5) Settled At Cost (SY)'!D13+'3) Nil Settled (SY)'!D13),"")</f>
        <v>8316.4129520605547</v>
      </c>
      <c r="D89" s="40">
        <f>IFERROR('8) Paid on Settled (SY)'!E13/('5) Settled At Cost (SY)'!E13+'3) Nil Settled (SY)'!E13),"")</f>
        <v>19074.89369694276</v>
      </c>
      <c r="E89" s="40">
        <f>IFERROR('8) Paid on Settled (SY)'!F13/('5) Settled At Cost (SY)'!F13+'3) Nil Settled (SY)'!F13),"")</f>
        <v>26845.361158798285</v>
      </c>
      <c r="F89" s="40">
        <f>IFERROR('8) Paid on Settled (SY)'!G13/('5) Settled At Cost (SY)'!G13+'3) Nil Settled (SY)'!G13),"")</f>
        <v>14317.83290909091</v>
      </c>
      <c r="G89" s="41">
        <f>IFERROR('8) Paid on Settled (SY)'!I13/('5) Settled At Cost (SY)'!I13+'3) Nil Settled (SY)'!I13),"")</f>
        <v>65327.94720384846</v>
      </c>
      <c r="J89" s="88">
        <f t="shared" si="17"/>
        <v>2009</v>
      </c>
      <c r="K89" s="39">
        <f>IFERROR('8) Paid on Settled (SY)'!D13/'5) Settled At Cost (SY)'!D13,"")</f>
        <v>8813.0258467023177</v>
      </c>
      <c r="L89" s="40">
        <f>IFERROR('8) Paid on Settled (SY)'!E13/'5) Settled At Cost (SY)'!E13,"")</f>
        <v>25605.870879310165</v>
      </c>
      <c r="M89" s="40">
        <f>IFERROR('8) Paid on Settled (SY)'!F13/'5) Settled At Cost (SY)'!F13,"")</f>
        <v>39840.567834394904</v>
      </c>
      <c r="N89" s="40">
        <f>IFERROR('8) Paid on Settled (SY)'!G13/'5) Settled At Cost (SY)'!G13,"")</f>
        <v>21798.776747404845</v>
      </c>
      <c r="O89" s="41">
        <f>IFERROR('8) Paid on Settled (SY)'!I13/'5) Settled At Cost (SY)'!I13,"")</f>
        <v>84217.345891472854</v>
      </c>
      <c r="R89" s="88">
        <f t="shared" si="18"/>
        <v>2009</v>
      </c>
      <c r="S89" s="74">
        <f>IFERROR('3) Nil Settled (SY)'!D13/('5) Settled At Cost (SY)'!D13+'3) Nil Settled (SY)'!D13),"")</f>
        <v>5.6349873843566024E-2</v>
      </c>
      <c r="T89" s="75">
        <f>IFERROR('3) Nil Settled (SY)'!E13/('5) Settled At Cost (SY)'!E13+'3) Nil Settled (SY)'!E13),"")</f>
        <v>0.25505780346820811</v>
      </c>
      <c r="U89" s="75">
        <f>IFERROR('3) Nil Settled (SY)'!F13/('5) Settled At Cost (SY)'!F13+'3) Nil Settled (SY)'!F13),"")</f>
        <v>0.3261802575107296</v>
      </c>
      <c r="V89" s="75">
        <f>IFERROR('3) Nil Settled (SY)'!G13/('5) Settled At Cost (SY)'!G13+'3) Nil Settled (SY)'!G13),"")</f>
        <v>0.3431818181818182</v>
      </c>
      <c r="W89" s="76">
        <f>IFERROR('3) Nil Settled (SY)'!I13/('5) Settled At Cost (SY)'!I13+'3) Nil Settled (SY)'!I13),"")</f>
        <v>0.22429344558027661</v>
      </c>
      <c r="X89" s="77">
        <f>IFERROR(('3) Nil Settled (SY)'!G13+'3) Nil Settled (SY)'!E13)/('5) Settled At Cost (SY)'!G13+'3) Nil Settled (SY)'!G13+'5) Settled At Cost (SY)'!E13+'3) Nil Settled (SY)'!E13),"")</f>
        <v>0.27631578947368424</v>
      </c>
      <c r="Y89" s="86"/>
      <c r="AA89" s="89"/>
    </row>
    <row r="90" spans="2:30" x14ac:dyDescent="0.2">
      <c r="B90" s="88">
        <f t="shared" si="16"/>
        <v>2010</v>
      </c>
      <c r="C90" s="39">
        <f>IFERROR('8) Paid on Settled (SY)'!D14/('5) Settled At Cost (SY)'!D14+'3) Nil Settled (SY)'!D14),"")</f>
        <v>530.5394456289979</v>
      </c>
      <c r="D90" s="40">
        <f>IFERROR('8) Paid on Settled (SY)'!E14/('5) Settled At Cost (SY)'!E14+'3) Nil Settled (SY)'!E14),"")</f>
        <v>14616.278197767144</v>
      </c>
      <c r="E90" s="40">
        <f>IFERROR('8) Paid on Settled (SY)'!F14/('5) Settled At Cost (SY)'!F14+'3) Nil Settled (SY)'!F14),"")</f>
        <v>19703.480628571429</v>
      </c>
      <c r="F90" s="40">
        <f>IFERROR('8) Paid on Settled (SY)'!G14/('5) Settled At Cost (SY)'!G14+'3) Nil Settled (SY)'!G14),"")</f>
        <v>14394.603971631206</v>
      </c>
      <c r="G90" s="41">
        <f>IFERROR('8) Paid on Settled (SY)'!I14/('5) Settled At Cost (SY)'!I14+'3) Nil Settled (SY)'!I14),"")</f>
        <v>64826.04709103841</v>
      </c>
      <c r="J90" s="88">
        <f t="shared" si="17"/>
        <v>2010</v>
      </c>
      <c r="K90" s="39">
        <f>IFERROR('8) Paid on Settled (SY)'!D14/'5) Settled At Cost (SY)'!D14,"")</f>
        <v>3991.8128342245991</v>
      </c>
      <c r="L90" s="40">
        <f>IFERROR('8) Paid on Settled (SY)'!E14/'5) Settled At Cost (SY)'!E14,"")</f>
        <v>28285.205030864196</v>
      </c>
      <c r="M90" s="40">
        <f>IFERROR('8) Paid on Settled (SY)'!F14/'5) Settled At Cost (SY)'!F14,"")</f>
        <v>34829.384949494946</v>
      </c>
      <c r="N90" s="40">
        <f>IFERROR('8) Paid on Settled (SY)'!G14/'5) Settled At Cost (SY)'!G14,"")</f>
        <v>24258.635378486058</v>
      </c>
      <c r="O90" s="41">
        <f>IFERROR('8) Paid on Settled (SY)'!I14/'5) Settled At Cost (SY)'!I14,"")</f>
        <v>88490.701174757283</v>
      </c>
      <c r="R90" s="88">
        <f t="shared" si="18"/>
        <v>2010</v>
      </c>
      <c r="S90" s="74">
        <f>IFERROR('3) Nil Settled (SY)'!D14/('5) Settled At Cost (SY)'!D14+'3) Nil Settled (SY)'!D14),"")</f>
        <v>0.86709310589907607</v>
      </c>
      <c r="T90" s="75">
        <f>IFERROR('3) Nil Settled (SY)'!E14/('5) Settled At Cost (SY)'!E14+'3) Nil Settled (SY)'!E14),"")</f>
        <v>0.48325358851674644</v>
      </c>
      <c r="U90" s="75">
        <f>IFERROR('3) Nil Settled (SY)'!F14/('5) Settled At Cost (SY)'!F14+'3) Nil Settled (SY)'!F14),"")</f>
        <v>0.43428571428571427</v>
      </c>
      <c r="V90" s="75">
        <f>IFERROR('3) Nil Settled (SY)'!G14/('5) Settled At Cost (SY)'!G14+'3) Nil Settled (SY)'!G14),"")</f>
        <v>0.40661938534278957</v>
      </c>
      <c r="W90" s="76">
        <f>IFERROR('3) Nil Settled (SY)'!I14/('5) Settled At Cost (SY)'!I14+'3) Nil Settled (SY)'!I14),"")</f>
        <v>0.26742532005689901</v>
      </c>
      <c r="X90" s="77">
        <f>IFERROR(('3) Nil Settled (SY)'!G14+'3) Nil Settled (SY)'!E14)/('5) Settled At Cost (SY)'!G14+'3) Nil Settled (SY)'!G14+'5) Settled At Cost (SY)'!E14+'3) Nil Settled (SY)'!E14),"")</f>
        <v>0.46392367322599881</v>
      </c>
      <c r="Y90" s="86"/>
      <c r="AA90" s="89"/>
    </row>
    <row r="91" spans="2:30" x14ac:dyDescent="0.2">
      <c r="B91" s="88">
        <f t="shared" si="16"/>
        <v>2011</v>
      </c>
      <c r="C91" s="39">
        <f>IFERROR('8) Paid on Settled (SY)'!D15/('5) Settled At Cost (SY)'!D15+'3) Nil Settled (SY)'!D15),"")</f>
        <v>3927.7979797979797</v>
      </c>
      <c r="D91" s="40">
        <f>IFERROR('8) Paid on Settled (SY)'!E15/('5) Settled At Cost (SY)'!E15+'3) Nil Settled (SY)'!E15),"")</f>
        <v>16526.139858012171</v>
      </c>
      <c r="E91" s="40">
        <f>IFERROR('8) Paid on Settled (SY)'!F15/('5) Settled At Cost (SY)'!F15+'3) Nil Settled (SY)'!F15),"")</f>
        <v>32889.585465587043</v>
      </c>
      <c r="F91" s="40">
        <f>IFERROR('8) Paid on Settled (SY)'!G15/('5) Settled At Cost (SY)'!G15+'3) Nil Settled (SY)'!G15),"")</f>
        <v>16879.067536231883</v>
      </c>
      <c r="G91" s="41">
        <f>IFERROR('8) Paid on Settled (SY)'!I15/('5) Settled At Cost (SY)'!I15+'3) Nil Settled (SY)'!I15),"")</f>
        <v>61324.241432192648</v>
      </c>
      <c r="J91" s="88">
        <f t="shared" si="17"/>
        <v>2011</v>
      </c>
      <c r="K91" s="39">
        <f>IFERROR('8) Paid on Settled (SY)'!D15/'5) Settled At Cost (SY)'!D15,"")</f>
        <v>7624.5490196078435</v>
      </c>
      <c r="L91" s="40">
        <f>IFERROR('8) Paid on Settled (SY)'!E15/'5) Settled At Cost (SY)'!E15,"")</f>
        <v>26978.102483443712</v>
      </c>
      <c r="M91" s="40">
        <f>IFERROR('8) Paid on Settled (SY)'!F15/'5) Settled At Cost (SY)'!F15,"")</f>
        <v>52751.477987012986</v>
      </c>
      <c r="N91" s="40">
        <f>IFERROR('8) Paid on Settled (SY)'!G15/'5) Settled At Cost (SY)'!G15,"")</f>
        <v>27211.580841121493</v>
      </c>
      <c r="O91" s="41">
        <f>IFERROR('8) Paid on Settled (SY)'!I15/'5) Settled At Cost (SY)'!I15,"")</f>
        <v>84811.264662576694</v>
      </c>
      <c r="R91" s="88">
        <f t="shared" si="18"/>
        <v>2011</v>
      </c>
      <c r="S91" s="74">
        <f>IFERROR('3) Nil Settled (SY)'!D15/('5) Settled At Cost (SY)'!D15+'3) Nil Settled (SY)'!D15),"")</f>
        <v>0.48484848484848486</v>
      </c>
      <c r="T91" s="75">
        <f>IFERROR('3) Nil Settled (SY)'!E15/('5) Settled At Cost (SY)'!E15+'3) Nil Settled (SY)'!E15),"")</f>
        <v>0.38742393509127787</v>
      </c>
      <c r="U91" s="75">
        <f>IFERROR('3) Nil Settled (SY)'!F15/('5) Settled At Cost (SY)'!F15+'3) Nil Settled (SY)'!F15),"")</f>
        <v>0.37651821862348178</v>
      </c>
      <c r="V91" s="75">
        <f>IFERROR('3) Nil Settled (SY)'!G15/('5) Settled At Cost (SY)'!G15+'3) Nil Settled (SY)'!G15),"")</f>
        <v>0.37971014492753624</v>
      </c>
      <c r="W91" s="76">
        <f>IFERROR('3) Nil Settled (SY)'!I15/('5) Settled At Cost (SY)'!I15+'3) Nil Settled (SY)'!I15),"")</f>
        <v>0.27693282636248417</v>
      </c>
      <c r="X91" s="77">
        <f>IFERROR(('3) Nil Settled (SY)'!G15+'3) Nil Settled (SY)'!E15)/('5) Settled At Cost (SY)'!G15+'3) Nil Settled (SY)'!G15+'5) Settled At Cost (SY)'!E15+'3) Nil Settled (SY)'!E15),"")</f>
        <v>0.3854244928625094</v>
      </c>
      <c r="Y91" s="86"/>
      <c r="AA91" s="89"/>
    </row>
    <row r="92" spans="2:30" x14ac:dyDescent="0.2">
      <c r="B92" s="88">
        <f t="shared" si="16"/>
        <v>2012</v>
      </c>
      <c r="C92" s="39">
        <f>IFERROR('8) Paid on Settled (SY)'!D16/('5) Settled At Cost (SY)'!D16+'3) Nil Settled (SY)'!D16),"")</f>
        <v>3737.9362549800799</v>
      </c>
      <c r="D92" s="40">
        <f>IFERROR('8) Paid on Settled (SY)'!E16/('5) Settled At Cost (SY)'!E16+'3) Nil Settled (SY)'!E16),"")</f>
        <v>18624.906030534348</v>
      </c>
      <c r="E92" s="40">
        <f>IFERROR('8) Paid on Settled (SY)'!F16/('5) Settled At Cost (SY)'!F16+'3) Nil Settled (SY)'!F16),"")</f>
        <v>27528.300144230772</v>
      </c>
      <c r="F92" s="40">
        <f>IFERROR('8) Paid on Settled (SY)'!G16/('5) Settled At Cost (SY)'!G16+'3) Nil Settled (SY)'!G16),"")</f>
        <v>13111.194097421201</v>
      </c>
      <c r="G92" s="41">
        <f>IFERROR('8) Paid on Settled (SY)'!I16/('5) Settled At Cost (SY)'!I16+'3) Nil Settled (SY)'!I16),"")</f>
        <v>67714.776597052216</v>
      </c>
      <c r="J92" s="88">
        <f t="shared" si="17"/>
        <v>2012</v>
      </c>
      <c r="K92" s="39">
        <f>IFERROR('8) Paid on Settled (SY)'!D16/'5) Settled At Cost (SY)'!D16,"")</f>
        <v>6798.710144927536</v>
      </c>
      <c r="L92" s="40">
        <f>IFERROR('8) Paid on Settled (SY)'!E16/'5) Settled At Cost (SY)'!E16,"")</f>
        <v>30828.589945848373</v>
      </c>
      <c r="M92" s="40">
        <f>IFERROR('8) Paid on Settled (SY)'!F16/'5) Settled At Cost (SY)'!F16,"")</f>
        <v>46176.503467741939</v>
      </c>
      <c r="N92" s="40">
        <f>IFERROR('8) Paid on Settled (SY)'!G16/'5) Settled At Cost (SY)'!G16,"")</f>
        <v>23227.445380710655</v>
      </c>
      <c r="O92" s="41">
        <f>IFERROR('8) Paid on Settled (SY)'!I16/'5) Settled At Cost (SY)'!I16,"")</f>
        <v>92358.514965159746</v>
      </c>
      <c r="R92" s="88">
        <f t="shared" si="18"/>
        <v>2012</v>
      </c>
      <c r="S92" s="74">
        <f>IFERROR('3) Nil Settled (SY)'!D16/('5) Settled At Cost (SY)'!D16+'3) Nil Settled (SY)'!D16),"")</f>
        <v>0.45019920318725098</v>
      </c>
      <c r="T92" s="75">
        <f>IFERROR('3) Nil Settled (SY)'!E16/('5) Settled At Cost (SY)'!E16+'3) Nil Settled (SY)'!E16),"")</f>
        <v>0.39585605234460197</v>
      </c>
      <c r="U92" s="75">
        <f>IFERROR('3) Nil Settled (SY)'!F16/('5) Settled At Cost (SY)'!F16+'3) Nil Settled (SY)'!F16),"")</f>
        <v>0.40384615384615385</v>
      </c>
      <c r="V92" s="75">
        <f>IFERROR('3) Nil Settled (SY)'!G16/('5) Settled At Cost (SY)'!G16+'3) Nil Settled (SY)'!G16),"")</f>
        <v>0.4355300859598854</v>
      </c>
      <c r="W92" s="76">
        <f>IFERROR('3) Nil Settled (SY)'!I16/('5) Settled At Cost (SY)'!I16+'3) Nil Settled (SY)'!I16),"")</f>
        <v>0.26682692307692307</v>
      </c>
      <c r="X92" s="77">
        <f>IFERROR(('3) Nil Settled (SY)'!G16+'3) Nil Settled (SY)'!E16)/('5) Settled At Cost (SY)'!G16+'3) Nil Settled (SY)'!G16+'5) Settled At Cost (SY)'!E16+'3) Nil Settled (SY)'!E16),"")</f>
        <v>0.40679304897314378</v>
      </c>
      <c r="Y92" s="86"/>
      <c r="AA92" s="89"/>
    </row>
    <row r="93" spans="2:30" x14ac:dyDescent="0.2">
      <c r="B93" s="88">
        <f t="shared" si="16"/>
        <v>2013</v>
      </c>
      <c r="C93" s="39">
        <f>IFERROR('8) Paid on Settled (SY)'!D17/('5) Settled At Cost (SY)'!D17+'3) Nil Settled (SY)'!D17),"")</f>
        <v>6397.2651006711412</v>
      </c>
      <c r="D93" s="40">
        <f>IFERROR('8) Paid on Settled (SY)'!E17/('5) Settled At Cost (SY)'!E17+'3) Nil Settled (SY)'!E17),"")</f>
        <v>14619.005589004464</v>
      </c>
      <c r="E93" s="40">
        <f>IFERROR('8) Paid on Settled (SY)'!F17/('5) Settled At Cost (SY)'!F17+'3) Nil Settled (SY)'!F17),"")</f>
        <v>24441.121877551021</v>
      </c>
      <c r="F93" s="40">
        <f>IFERROR('8) Paid on Settled (SY)'!G17/('5) Settled At Cost (SY)'!G17+'3) Nil Settled (SY)'!G17),"")</f>
        <v>14365.93625974026</v>
      </c>
      <c r="G93" s="41">
        <f>IFERROR('8) Paid on Settled (SY)'!I17/('5) Settled At Cost (SY)'!I17+'3) Nil Settled (SY)'!I17),"")</f>
        <v>59717.857310012063</v>
      </c>
      <c r="J93" s="88">
        <f t="shared" si="17"/>
        <v>2013</v>
      </c>
      <c r="K93" s="39">
        <f>IFERROR('8) Paid on Settled (SY)'!D17/'5) Settled At Cost (SY)'!D17,"")</f>
        <v>8447.7917282127037</v>
      </c>
      <c r="L93" s="40">
        <f>IFERROR('8) Paid on Settled (SY)'!E17/'5) Settled At Cost (SY)'!E17,"")</f>
        <v>26010.796736662658</v>
      </c>
      <c r="M93" s="40">
        <f>IFERROR('8) Paid on Settled (SY)'!F17/'5) Settled At Cost (SY)'!F17,"")</f>
        <v>44687.125820895526</v>
      </c>
      <c r="N93" s="40">
        <f>IFERROR('8) Paid on Settled (SY)'!G17/'5) Settled At Cost (SY)'!G17,"")</f>
        <v>24802.176950672645</v>
      </c>
      <c r="O93" s="41">
        <f>IFERROR('8) Paid on Settled (SY)'!I17/'5) Settled At Cost (SY)'!I17,"")</f>
        <v>90836.887541284406</v>
      </c>
      <c r="R93" s="88">
        <f t="shared" si="18"/>
        <v>2013</v>
      </c>
      <c r="S93" s="74">
        <f>IFERROR('3) Nil Settled (SY)'!D17/('5) Settled At Cost (SY)'!D17+'3) Nil Settled (SY)'!D17),"")</f>
        <v>0.24272930648769575</v>
      </c>
      <c r="T93" s="75">
        <f>IFERROR('3) Nil Settled (SY)'!E17/('5) Settled At Cost (SY)'!E17+'3) Nil Settled (SY)'!E17),"")</f>
        <v>0.43796394485683987</v>
      </c>
      <c r="U93" s="75">
        <f>IFERROR('3) Nil Settled (SY)'!F17/('5) Settled At Cost (SY)'!F17+'3) Nil Settled (SY)'!F17),"")</f>
        <v>0.45306122448979591</v>
      </c>
      <c r="V93" s="75">
        <f>IFERROR('3) Nil Settled (SY)'!G17/('5) Settled At Cost (SY)'!G17+'3) Nil Settled (SY)'!G17),"")</f>
        <v>0.42077922077922075</v>
      </c>
      <c r="W93" s="76">
        <f>IFERROR('3) Nil Settled (SY)'!I17/('5) Settled At Cost (SY)'!I17+'3) Nil Settled (SY)'!I17),"")</f>
        <v>0.34258142340168879</v>
      </c>
      <c r="X93" s="77">
        <f>IFERROR(('3) Nil Settled (SY)'!G17+'3) Nil Settled (SY)'!E17)/('5) Settled At Cost (SY)'!G17+'3) Nil Settled (SY)'!G17+'5) Settled At Cost (SY)'!E17+'3) Nil Settled (SY)'!E17),"")</f>
        <v>0.43298192771084337</v>
      </c>
      <c r="Y93" s="86"/>
      <c r="AA93" s="89"/>
    </row>
    <row r="94" spans="2:30" x14ac:dyDescent="0.2">
      <c r="B94" s="88">
        <f t="shared" si="16"/>
        <v>2014</v>
      </c>
      <c r="C94" s="39">
        <f>IFERROR('8) Paid on Settled (SY)'!D18/('5) Settled At Cost (SY)'!D18+'3) Nil Settled (SY)'!D18),"")</f>
        <v>5479.3312655086847</v>
      </c>
      <c r="D94" s="40">
        <f>IFERROR('8) Paid on Settled (SY)'!E18/('5) Settled At Cost (SY)'!E18+'3) Nil Settled (SY)'!E18),"")</f>
        <v>15588.879749103942</v>
      </c>
      <c r="E94" s="40">
        <f>IFERROR('8) Paid on Settled (SY)'!F18/('5) Settled At Cost (SY)'!F18+'3) Nil Settled (SY)'!F18),"")</f>
        <v>27614.951365638768</v>
      </c>
      <c r="F94" s="40">
        <f>IFERROR('8) Paid on Settled (SY)'!G18/('5) Settled At Cost (SY)'!G18+'3) Nil Settled (SY)'!G18),"")</f>
        <v>18078.442216358839</v>
      </c>
      <c r="G94" s="41">
        <f>IFERROR('8) Paid on Settled (SY)'!I18/('5) Settled At Cost (SY)'!I18+'3) Nil Settled (SY)'!I18),"")</f>
        <v>62702.254250082398</v>
      </c>
      <c r="J94" s="88">
        <f t="shared" si="17"/>
        <v>2014</v>
      </c>
      <c r="K94" s="39">
        <f>IFERROR('8) Paid on Settled (SY)'!D18/'5) Settled At Cost (SY)'!D18,"")</f>
        <v>6571.9360119047615</v>
      </c>
      <c r="L94" s="40">
        <f>IFERROR('8) Paid on Settled (SY)'!E18/'5) Settled At Cost (SY)'!E18,"")</f>
        <v>26466.313083164299</v>
      </c>
      <c r="M94" s="40">
        <f>IFERROR('8) Paid on Settled (SY)'!F18/'5) Settled At Cost (SY)'!F18,"")</f>
        <v>48593.751627906975</v>
      </c>
      <c r="N94" s="40">
        <f>IFERROR('8) Paid on Settled (SY)'!G18/'5) Settled At Cost (SY)'!G18,"")</f>
        <v>28548.873333333333</v>
      </c>
      <c r="O94" s="41">
        <f>IFERROR('8) Paid on Settled (SY)'!I18/'5) Settled At Cost (SY)'!I18,"")</f>
        <v>90731.944134486155</v>
      </c>
      <c r="R94" s="88">
        <f t="shared" si="18"/>
        <v>2014</v>
      </c>
      <c r="S94" s="74">
        <f>IFERROR('3) Nil Settled (SY)'!D18/('5) Settled At Cost (SY)'!D18+'3) Nil Settled (SY)'!D18),"")</f>
        <v>0.16625310173697269</v>
      </c>
      <c r="T94" s="75">
        <f>IFERROR('3) Nil Settled (SY)'!E18/('5) Settled At Cost (SY)'!E18+'3) Nil Settled (SY)'!E18),"")</f>
        <v>0.41099163679808842</v>
      </c>
      <c r="U94" s="75">
        <f>IFERROR('3) Nil Settled (SY)'!F18/('5) Settled At Cost (SY)'!F18+'3) Nil Settled (SY)'!F18),"")</f>
        <v>0.43171806167400884</v>
      </c>
      <c r="V94" s="75">
        <f>IFERROR('3) Nil Settled (SY)'!G18/('5) Settled At Cost (SY)'!G18+'3) Nil Settled (SY)'!G18),"")</f>
        <v>0.36675461741424803</v>
      </c>
      <c r="W94" s="76">
        <f>IFERROR('3) Nil Settled (SY)'!I18/('5) Settled At Cost (SY)'!I18+'3) Nil Settled (SY)'!I18),"")</f>
        <v>0.30892857142857144</v>
      </c>
      <c r="X94" s="77">
        <f>IFERROR(('3) Nil Settled (SY)'!G18+'3) Nil Settled (SY)'!E18)/('5) Settled At Cost (SY)'!G18+'3) Nil Settled (SY)'!G18+'5) Settled At Cost (SY)'!E18+'3) Nil Settled (SY)'!E18),"")</f>
        <v>0.39720394736842107</v>
      </c>
      <c r="Y94" s="86"/>
    </row>
    <row r="95" spans="2:30" x14ac:dyDescent="0.2">
      <c r="B95" s="88">
        <f t="shared" si="16"/>
        <v>2015</v>
      </c>
      <c r="C95" s="39">
        <f>IFERROR('8) Paid on Settled (SY)'!D19/('5) Settled At Cost (SY)'!D19+'3) Nil Settled (SY)'!D19),"")</f>
        <v>4826.6513089005239</v>
      </c>
      <c r="D95" s="40">
        <f>IFERROR('8) Paid on Settled (SY)'!E19/('5) Settled At Cost (SY)'!E19+'3) Nil Settled (SY)'!E19),"")</f>
        <v>14456.674633053686</v>
      </c>
      <c r="E95" s="40">
        <f>IFERROR('8) Paid on Settled (SY)'!F19/('5) Settled At Cost (SY)'!F19+'3) Nil Settled (SY)'!F19),"")</f>
        <v>25120.831304347827</v>
      </c>
      <c r="F95" s="40">
        <f>IFERROR('8) Paid on Settled (SY)'!G19/('5) Settled At Cost (SY)'!G19+'3) Nil Settled (SY)'!G19),"")</f>
        <v>15251.9761167002</v>
      </c>
      <c r="G95" s="41">
        <f>IFERROR('8) Paid on Settled (SY)'!I19/('5) Settled At Cost (SY)'!I19+'3) Nil Settled (SY)'!I19),"")</f>
        <v>59287.789380362243</v>
      </c>
      <c r="J95" s="88">
        <f t="shared" si="17"/>
        <v>2015</v>
      </c>
      <c r="K95" s="39">
        <f>IFERROR('8) Paid on Settled (SY)'!D19/'5) Settled At Cost (SY)'!D19,"")</f>
        <v>6910.7226386806597</v>
      </c>
      <c r="L95" s="40">
        <f>IFERROR('8) Paid on Settled (SY)'!E19/'5) Settled At Cost (SY)'!E19,"")</f>
        <v>25272.990979885519</v>
      </c>
      <c r="M95" s="40">
        <f>IFERROR('8) Paid on Settled (SY)'!F19/'5) Settled At Cost (SY)'!F19,"")</f>
        <v>46944.553500000002</v>
      </c>
      <c r="N95" s="40">
        <f>IFERROR('8) Paid on Settled (SY)'!G19/'5) Settled At Cost (SY)'!G19,"")</f>
        <v>23252.245797546009</v>
      </c>
      <c r="O95" s="41">
        <f>IFERROR('8) Paid on Settled (SY)'!I19/'5) Settled At Cost (SY)'!I19,"")</f>
        <v>90330.996456063905</v>
      </c>
      <c r="R95" s="88">
        <f t="shared" si="18"/>
        <v>2015</v>
      </c>
      <c r="S95" s="74">
        <f>IFERROR('3) Nil Settled (SY)'!D19/('5) Settled At Cost (SY)'!D19+'3) Nil Settled (SY)'!D19),"")</f>
        <v>0.30157068062827225</v>
      </c>
      <c r="T95" s="75">
        <f>IFERROR('3) Nil Settled (SY)'!E19/('5) Settled At Cost (SY)'!E19+'3) Nil Settled (SY)'!E19),"")</f>
        <v>0.42797927461139895</v>
      </c>
      <c r="U95" s="75">
        <f>IFERROR('3) Nil Settled (SY)'!F19/('5) Settled At Cost (SY)'!F19+'3) Nil Settled (SY)'!F19),"")</f>
        <v>0.46488294314381273</v>
      </c>
      <c r="V95" s="75">
        <f>IFERROR('3) Nil Settled (SY)'!G19/('5) Settled At Cost (SY)'!G19+'3) Nil Settled (SY)'!G19),"")</f>
        <v>0.34406438631790742</v>
      </c>
      <c r="W95" s="76">
        <f>IFERROR('3) Nil Settled (SY)'!I19/('5) Settled At Cost (SY)'!I19+'3) Nil Settled (SY)'!I19),"")</f>
        <v>0.34366062917063872</v>
      </c>
      <c r="X95" s="77">
        <f>IFERROR(('3) Nil Settled (SY)'!G19+'3) Nil Settled (SY)'!E19)/('5) Settled At Cost (SY)'!G19+'3) Nil Settled (SY)'!G19+'5) Settled At Cost (SY)'!E19+'3) Nil Settled (SY)'!E19),"")</f>
        <v>0.39945280437756497</v>
      </c>
      <c r="Y95" s="86"/>
    </row>
    <row r="96" spans="2:30" x14ac:dyDescent="0.2">
      <c r="B96" s="88">
        <f t="shared" si="16"/>
        <v>2016</v>
      </c>
      <c r="C96" s="39">
        <f>IFERROR('8) Paid on Settled (SY)'!D20/('5) Settled At Cost (SY)'!D20+'3) Nil Settled (SY)'!D20),"")</f>
        <v>7045.2941176470586</v>
      </c>
      <c r="D96" s="40">
        <f>IFERROR('8) Paid on Settled (SY)'!E20/('5) Settled At Cost (SY)'!E20+'3) Nil Settled (SY)'!E20),"")</f>
        <v>13725.6518814433</v>
      </c>
      <c r="E96" s="40">
        <f>IFERROR('8) Paid on Settled (SY)'!F20/('5) Settled At Cost (SY)'!F20+'3) Nil Settled (SY)'!F20),"")</f>
        <v>24657.306485788111</v>
      </c>
      <c r="F96" s="40">
        <f>IFERROR('8) Paid on Settled (SY)'!G20/('5) Settled At Cost (SY)'!G20+'3) Nil Settled (SY)'!G20),"")</f>
        <v>16485.981158432711</v>
      </c>
      <c r="G96" s="41">
        <f>IFERROR('8) Paid on Settled (SY)'!I20/('5) Settled At Cost (SY)'!I20+'3) Nil Settled (SY)'!I20),"")</f>
        <v>63640.627752429245</v>
      </c>
      <c r="J96" s="88">
        <f t="shared" si="17"/>
        <v>2016</v>
      </c>
      <c r="K96" s="39">
        <f>IFERROR('8) Paid on Settled (SY)'!D20/'5) Settled At Cost (SY)'!D20,"")</f>
        <v>9347.1296296296296</v>
      </c>
      <c r="L96" s="40">
        <f>IFERROR('8) Paid on Settled (SY)'!E20/'5) Settled At Cost (SY)'!E20,"")</f>
        <v>22597.820070721358</v>
      </c>
      <c r="M96" s="40">
        <f>IFERROR('8) Paid on Settled (SY)'!F20/'5) Settled At Cost (SY)'!F20,"")</f>
        <v>37421.088666666663</v>
      </c>
      <c r="N96" s="40">
        <f>IFERROR('8) Paid on Settled (SY)'!G20/'5) Settled At Cost (SY)'!G20,"")</f>
        <v>24375.997329974816</v>
      </c>
      <c r="O96" s="41">
        <f>IFERROR('8) Paid on Settled (SY)'!I20/'5) Settled At Cost (SY)'!I20,"")</f>
        <v>92928.664953732266</v>
      </c>
      <c r="R96" s="88">
        <f t="shared" si="18"/>
        <v>2016</v>
      </c>
      <c r="S96" s="74">
        <f>IFERROR('3) Nil Settled (SY)'!D20/('5) Settled At Cost (SY)'!D20+'3) Nil Settled (SY)'!D20),"")</f>
        <v>0.24626121635094717</v>
      </c>
      <c r="T96" s="75">
        <f>IFERROR('3) Nil Settled (SY)'!E20/('5) Settled At Cost (SY)'!E20+'3) Nil Settled (SY)'!E20),"")</f>
        <v>0.39261168384879724</v>
      </c>
      <c r="U96" s="75">
        <f>IFERROR('3) Nil Settled (SY)'!F20/('5) Settled At Cost (SY)'!F20+'3) Nil Settled (SY)'!F20),"")</f>
        <v>0.34108527131782945</v>
      </c>
      <c r="V96" s="75">
        <f>IFERROR('3) Nil Settled (SY)'!G20/('5) Settled At Cost (SY)'!G20+'3) Nil Settled (SY)'!G20),"")</f>
        <v>0.32367972742759793</v>
      </c>
      <c r="W96" s="76">
        <f>IFERROR('3) Nil Settled (SY)'!I20/('5) Settled At Cost (SY)'!I20+'3) Nil Settled (SY)'!I20),"")</f>
        <v>0.31516687790452047</v>
      </c>
      <c r="X96" s="77">
        <f>IFERROR(('3) Nil Settled (SY)'!G20+'3) Nil Settled (SY)'!E20)/('5) Settled At Cost (SY)'!G20+'3) Nil Settled (SY)'!G20+'5) Settled At Cost (SY)'!E20+'3) Nil Settled (SY)'!E20),"")</f>
        <v>0.36950314106225013</v>
      </c>
      <c r="Y96" s="86"/>
    </row>
    <row r="97" spans="2:25" x14ac:dyDescent="0.2">
      <c r="B97" s="88">
        <f t="shared" si="16"/>
        <v>2017</v>
      </c>
      <c r="C97" s="39">
        <f>IFERROR('8) Paid on Settled (SY)'!D21/('5) Settled At Cost (SY)'!D21+'3) Nil Settled (SY)'!D21),"")</f>
        <v>7464.4045053868758</v>
      </c>
      <c r="D97" s="40">
        <f>IFERROR('8) Paid on Settled (SY)'!E21/('5) Settled At Cost (SY)'!E21+'3) Nil Settled (SY)'!E21),"")</f>
        <v>19210.973251689189</v>
      </c>
      <c r="E97" s="40">
        <f>IFERROR('8) Paid on Settled (SY)'!F21/('5) Settled At Cost (SY)'!F21+'3) Nil Settled (SY)'!F21),"")</f>
        <v>28736.084277620397</v>
      </c>
      <c r="F97" s="40">
        <f>IFERROR('8) Paid on Settled (SY)'!G21/('5) Settled At Cost (SY)'!G21+'3) Nil Settled (SY)'!G21),"")</f>
        <v>18782.676006546644</v>
      </c>
      <c r="G97" s="41">
        <f>IFERROR('8) Paid on Settled (SY)'!I21/('5) Settled At Cost (SY)'!I21+'3) Nil Settled (SY)'!I21),"")</f>
        <v>71965.790484582642</v>
      </c>
      <c r="J97" s="88">
        <f t="shared" si="17"/>
        <v>2017</v>
      </c>
      <c r="K97" s="39">
        <f>IFERROR('8) Paid on Settled (SY)'!D21/'5) Settled At Cost (SY)'!D21,"")</f>
        <v>9574.3178391959791</v>
      </c>
      <c r="L97" s="40">
        <f>IFERROR('8) Paid on Settled (SY)'!E21/'5) Settled At Cost (SY)'!E21,"")</f>
        <v>28012.059519704431</v>
      </c>
      <c r="M97" s="40">
        <f>IFERROR('8) Paid on Settled (SY)'!F21/'5) Settled At Cost (SY)'!F21,"")</f>
        <v>45284.989955357145</v>
      </c>
      <c r="N97" s="40">
        <f>IFERROR('8) Paid on Settled (SY)'!G21/'5) Settled At Cost (SY)'!G21,"")</f>
        <v>25789.247280898875</v>
      </c>
      <c r="O97" s="41">
        <f>IFERROR('8) Paid on Settled (SY)'!I21/'5) Settled At Cost (SY)'!I21,"")</f>
        <v>98807.950248426423</v>
      </c>
      <c r="R97" s="88">
        <f t="shared" si="18"/>
        <v>2017</v>
      </c>
      <c r="S97" s="74">
        <f>IFERROR('3) Nil Settled (SY)'!D21/('5) Settled At Cost (SY)'!D21+'3) Nil Settled (SY)'!D21),"")</f>
        <v>0.22037218413320275</v>
      </c>
      <c r="T97" s="75">
        <f>IFERROR('3) Nil Settled (SY)'!E21/('5) Settled At Cost (SY)'!E21+'3) Nil Settled (SY)'!E21),"")</f>
        <v>0.3141891891891892</v>
      </c>
      <c r="U97" s="75">
        <f>IFERROR('3) Nil Settled (SY)'!F21/('5) Settled At Cost (SY)'!F21+'3) Nil Settled (SY)'!F21),"")</f>
        <v>0.36543909348441928</v>
      </c>
      <c r="V97" s="75">
        <f>IFERROR('3) Nil Settled (SY)'!G21/('5) Settled At Cost (SY)'!G21+'3) Nil Settled (SY)'!G21),"")</f>
        <v>0.27168576104746317</v>
      </c>
      <c r="W97" s="76">
        <f>IFERROR('3) Nil Settled (SY)'!I21/('5) Settled At Cost (SY)'!I21+'3) Nil Settled (SY)'!I21),"")</f>
        <v>0.27165991902834008</v>
      </c>
      <c r="X97" s="77">
        <f>IFERROR(('3) Nil Settled (SY)'!G21+'3) Nil Settled (SY)'!E21)/('5) Settled At Cost (SY)'!G21+'3) Nil Settled (SY)'!G21+'5) Settled At Cost (SY)'!E21+'3) Nil Settled (SY)'!E21),"")</f>
        <v>0.29972144846796656</v>
      </c>
      <c r="Y97" s="86"/>
    </row>
    <row r="98" spans="2:25" x14ac:dyDescent="0.2">
      <c r="B98" s="88">
        <f t="shared" si="16"/>
        <v>2018</v>
      </c>
      <c r="C98" s="39">
        <f>IFERROR('8) Paid on Settled (SY)'!D22/('5) Settled At Cost (SY)'!D22+'3) Nil Settled (SY)'!D22),"")</f>
        <v>8804.2927328556798</v>
      </c>
      <c r="D98" s="40">
        <f>IFERROR('8) Paid on Settled (SY)'!E22/('5) Settled At Cost (SY)'!E22+'3) Nil Settled (SY)'!E22),"")</f>
        <v>24769.248670497131</v>
      </c>
      <c r="E98" s="40">
        <f>IFERROR('8) Paid on Settled (SY)'!F22/('5) Settled At Cost (SY)'!F22+'3) Nil Settled (SY)'!F22),"")</f>
        <v>24523.429090909092</v>
      </c>
      <c r="F98" s="40">
        <f>IFERROR('8) Paid on Settled (SY)'!G22/('5) Settled At Cost (SY)'!G22+'3) Nil Settled (SY)'!G22),"")</f>
        <v>19236.661403162056</v>
      </c>
      <c r="G98" s="41">
        <f>IFERROR('8) Paid on Settled (SY)'!I22/('5) Settled At Cost (SY)'!I22+'3) Nil Settled (SY)'!I22),"")</f>
        <v>64436.912782738102</v>
      </c>
      <c r="J98" s="88">
        <f t="shared" si="17"/>
        <v>2018</v>
      </c>
      <c r="K98" s="39">
        <f>IFERROR('8) Paid on Settled (SY)'!D22/'5) Settled At Cost (SY)'!D22,"")</f>
        <v>10792.715181932246</v>
      </c>
      <c r="L98" s="40">
        <f>IFERROR('8) Paid on Settled (SY)'!E22/'5) Settled At Cost (SY)'!E22,"")</f>
        <v>35807.71818669694</v>
      </c>
      <c r="M98" s="40">
        <f>IFERROR('8) Paid on Settled (SY)'!F22/'5) Settled At Cost (SY)'!F22,"")</f>
        <v>42149.643750000003</v>
      </c>
      <c r="N98" s="40">
        <f>IFERROR('8) Paid on Settled (SY)'!G22/'5) Settled At Cost (SY)'!G22,"")</f>
        <v>27574.36450424929</v>
      </c>
      <c r="O98" s="41">
        <f>IFERROR('8) Paid on Settled (SY)'!I22/'5) Settled At Cost (SY)'!I22,"")</f>
        <v>89899.526761245681</v>
      </c>
      <c r="R98" s="88">
        <f t="shared" si="18"/>
        <v>2018</v>
      </c>
      <c r="S98" s="74">
        <f>IFERROR('3) Nil Settled (SY)'!D22/('5) Settled At Cost (SY)'!D22+'3) Nil Settled (SY)'!D22),"")</f>
        <v>0.18423746161719551</v>
      </c>
      <c r="T98" s="75">
        <f>IFERROR('3) Nil Settled (SY)'!E22/('5) Settled At Cost (SY)'!E22+'3) Nil Settled (SY)'!E22),"")</f>
        <v>0.30827067669172931</v>
      </c>
      <c r="U98" s="75">
        <f>IFERROR('3) Nil Settled (SY)'!F22/('5) Settled At Cost (SY)'!F22+'3) Nil Settled (SY)'!F22),"")</f>
        <v>0.41818181818181815</v>
      </c>
      <c r="V98" s="75">
        <f>IFERROR('3) Nil Settled (SY)'!G22/('5) Settled At Cost (SY)'!G22+'3) Nil Settled (SY)'!G22),"")</f>
        <v>0.30237154150197626</v>
      </c>
      <c r="W98" s="76">
        <f>IFERROR('3) Nil Settled (SY)'!I22/('5) Settled At Cost (SY)'!I22+'3) Nil Settled (SY)'!I22),"")</f>
        <v>0.28323412698412698</v>
      </c>
      <c r="X98" s="77">
        <f>IFERROR(('3) Nil Settled (SY)'!G22+'3) Nil Settled (SY)'!E22)/('5) Settled At Cost (SY)'!G22+'3) Nil Settled (SY)'!G22+'5) Settled At Cost (SY)'!E22+'3) Nil Settled (SY)'!E22),"")</f>
        <v>0.30619345859429364</v>
      </c>
      <c r="Y98" s="86"/>
    </row>
    <row r="99" spans="2:25" x14ac:dyDescent="0.2">
      <c r="B99" s="88">
        <f t="shared" si="16"/>
        <v>2019</v>
      </c>
      <c r="C99" s="39">
        <f>IFERROR('8) Paid on Settled (SY)'!D23/('5) Settled At Cost (SY)'!D23+'3) Nil Settled (SY)'!D23),"")</f>
        <v>9711.2088681446912</v>
      </c>
      <c r="D99" s="40">
        <f>IFERROR('8) Paid on Settled (SY)'!E23/('5) Settled At Cost (SY)'!E23+'3) Nil Settled (SY)'!E23),"")</f>
        <v>19616.821548556432</v>
      </c>
      <c r="E99" s="40">
        <f>IFERROR('8) Paid on Settled (SY)'!F23/('5) Settled At Cost (SY)'!F23+'3) Nil Settled (SY)'!F23),"")</f>
        <v>28457.239999999998</v>
      </c>
      <c r="F99" s="40">
        <f>IFERROR('8) Paid on Settled (SY)'!G23/('5) Settled At Cost (SY)'!G23+'3) Nil Settled (SY)'!G23),"")</f>
        <v>22120.228968609867</v>
      </c>
      <c r="G99" s="41">
        <f>IFERROR('8) Paid on Settled (SY)'!I23/('5) Settled At Cost (SY)'!I23+'3) Nil Settled (SY)'!I23),"")</f>
        <v>77096.58727177883</v>
      </c>
      <c r="J99" s="88">
        <f t="shared" si="17"/>
        <v>2019</v>
      </c>
      <c r="K99" s="39">
        <f>IFERROR('8) Paid on Settled (SY)'!D23/'5) Settled At Cost (SY)'!D23,"")</f>
        <v>12238.979411764705</v>
      </c>
      <c r="L99" s="40">
        <f>IFERROR('8) Paid on Settled (SY)'!E23/'5) Settled At Cost (SY)'!E23,"")</f>
        <v>29425.232322834647</v>
      </c>
      <c r="M99" s="40">
        <f>IFERROR('8) Paid on Settled (SY)'!F23/'5) Settled At Cost (SY)'!F23,"")</f>
        <v>43423.640296296289</v>
      </c>
      <c r="N99" s="40">
        <f>IFERROR('8) Paid on Settled (SY)'!G23/'5) Settled At Cost (SY)'!G23,"")</f>
        <v>31319.435301587306</v>
      </c>
      <c r="O99" s="41">
        <f>IFERROR('8) Paid on Settled (SY)'!I23/'5) Settled At Cost (SY)'!I23,"")</f>
        <v>106250.29317038103</v>
      </c>
      <c r="R99" s="88">
        <f t="shared" si="18"/>
        <v>2019</v>
      </c>
      <c r="S99" s="74">
        <f>IFERROR('3) Nil Settled (SY)'!D23/('5) Settled At Cost (SY)'!D23+'3) Nil Settled (SY)'!D23),"")</f>
        <v>0.20653442240373396</v>
      </c>
      <c r="T99" s="75">
        <f>IFERROR('3) Nil Settled (SY)'!E23/('5) Settled At Cost (SY)'!E23+'3) Nil Settled (SY)'!E23),"")</f>
        <v>0.33333333333333331</v>
      </c>
      <c r="U99" s="75">
        <f>IFERROR('3) Nil Settled (SY)'!F23/('5) Settled At Cost (SY)'!F23+'3) Nil Settled (SY)'!F23),"")</f>
        <v>0.3446601941747573</v>
      </c>
      <c r="V99" s="75">
        <f>IFERROR('3) Nil Settled (SY)'!G23/('5) Settled At Cost (SY)'!G23+'3) Nil Settled (SY)'!G23),"")</f>
        <v>0.29372197309417042</v>
      </c>
      <c r="W99" s="76">
        <f>IFERROR('3) Nil Settled (SY)'!I23/('5) Settled At Cost (SY)'!I23+'3) Nil Settled (SY)'!I23),"")</f>
        <v>0.27438706311945749</v>
      </c>
      <c r="X99" s="77">
        <f>IFERROR(('3) Nil Settled (SY)'!G23+'3) Nil Settled (SY)'!E23)/('5) Settled At Cost (SY)'!G23+'3) Nil Settled (SY)'!G23+'5) Settled At Cost (SY)'!E23+'3) Nil Settled (SY)'!E23),"")</f>
        <v>0.31870860927152317</v>
      </c>
      <c r="Y99" s="86"/>
    </row>
    <row r="100" spans="2:25" x14ac:dyDescent="0.2">
      <c r="B100" s="88">
        <f t="shared" si="16"/>
        <v>2020</v>
      </c>
      <c r="C100" s="39">
        <f>IFERROR('8) Paid on Settled (SY)'!D24/('5) Settled At Cost (SY)'!D24+'3) Nil Settled (SY)'!D24),"")</f>
        <v>10321.139966273187</v>
      </c>
      <c r="D100" s="40">
        <f>IFERROR('8) Paid on Settled (SY)'!E24/('5) Settled At Cost (SY)'!E24+'3) Nil Settled (SY)'!E24),"")</f>
        <v>18254.62993026499</v>
      </c>
      <c r="E100" s="40">
        <f>IFERROR('8) Paid on Settled (SY)'!F24/('5) Settled At Cost (SY)'!F24+'3) Nil Settled (SY)'!F24),"")</f>
        <v>30579.523567567565</v>
      </c>
      <c r="F100" s="40">
        <f>IFERROR('8) Paid on Settled (SY)'!G24/('5) Settled At Cost (SY)'!G24+'3) Nil Settled (SY)'!G24),"")</f>
        <v>19890.54140939597</v>
      </c>
      <c r="G100" s="41">
        <f>IFERROR('8) Paid on Settled (SY)'!I24/('5) Settled At Cost (SY)'!I24+'3) Nil Settled (SY)'!I24),"")</f>
        <v>81901.145339743569</v>
      </c>
      <c r="J100" s="88">
        <f t="shared" si="17"/>
        <v>2020</v>
      </c>
      <c r="K100" s="39">
        <f>IFERROR('8) Paid on Settled (SY)'!D24/'5) Settled At Cost (SY)'!D24,"")</f>
        <v>12265.402805611222</v>
      </c>
      <c r="L100" s="40">
        <f>IFERROR('8) Paid on Settled (SY)'!E24/'5) Settled At Cost (SY)'!E24,"")</f>
        <v>27613.016160337549</v>
      </c>
      <c r="M100" s="40">
        <f>IFERROR('8) Paid on Settled (SY)'!F24/'5) Settled At Cost (SY)'!F24,"")</f>
        <v>45622.676290322575</v>
      </c>
      <c r="N100" s="40">
        <f>IFERROR('8) Paid on Settled (SY)'!G24/'5) Settled At Cost (SY)'!G24,"")</f>
        <v>27871.699090909085</v>
      </c>
      <c r="O100" s="41">
        <f>IFERROR('8) Paid on Settled (SY)'!I24/'5) Settled At Cost (SY)'!I24,"")</f>
        <v>113974.83205173949</v>
      </c>
      <c r="R100" s="88">
        <f t="shared" si="18"/>
        <v>2020</v>
      </c>
      <c r="S100" s="74">
        <f>IFERROR('3) Nil Settled (SY)'!D24/('5) Settled At Cost (SY)'!D24+'3) Nil Settled (SY)'!D24),"")</f>
        <v>0.15851602023608768</v>
      </c>
      <c r="T100" s="75">
        <f>IFERROR('3) Nil Settled (SY)'!E24/('5) Settled At Cost (SY)'!E24+'3) Nil Settled (SY)'!E24),"")</f>
        <v>0.33891213389121339</v>
      </c>
      <c r="U100" s="75">
        <f>IFERROR('3) Nil Settled (SY)'!F24/('5) Settled At Cost (SY)'!F24+'3) Nil Settled (SY)'!F24),"")</f>
        <v>0.32972972972972975</v>
      </c>
      <c r="V100" s="75">
        <f>IFERROR('3) Nil Settled (SY)'!G24/('5) Settled At Cost (SY)'!G24+'3) Nil Settled (SY)'!G24),"")</f>
        <v>0.28635346756152125</v>
      </c>
      <c r="W100" s="76">
        <f>IFERROR('3) Nil Settled (SY)'!I24/('5) Settled At Cost (SY)'!I24+'3) Nil Settled (SY)'!I24),"")</f>
        <v>0.28141025641025641</v>
      </c>
      <c r="X100" s="77">
        <f>IFERROR(('3) Nil Settled (SY)'!G24+'3) Nil Settled (SY)'!E24)/('5) Settled At Cost (SY)'!G24+'3) Nil Settled (SY)'!G24+'5) Settled At Cost (SY)'!E24+'3) Nil Settled (SY)'!E24),"")</f>
        <v>0.31872852233676974</v>
      </c>
      <c r="Y100" s="86"/>
    </row>
    <row r="101" spans="2:25" x14ac:dyDescent="0.2">
      <c r="B101" s="88">
        <f t="shared" si="16"/>
        <v>2021</v>
      </c>
      <c r="C101" s="39">
        <f>IFERROR('8) Paid on Settled (SY)'!D25/('5) Settled At Cost (SY)'!D25+'3) Nil Settled (SY)'!D25),"")</f>
        <v>10274.724137931034</v>
      </c>
      <c r="D101" s="40">
        <f>IFERROR('8) Paid on Settled (SY)'!E25/('5) Settled At Cost (SY)'!E25+'3) Nil Settled (SY)'!E25),"")</f>
        <v>21905.565949044587</v>
      </c>
      <c r="E101" s="40">
        <f>IFERROR('8) Paid on Settled (SY)'!F25/('5) Settled At Cost (SY)'!F25+'3) Nil Settled (SY)'!F25),"")</f>
        <v>42822.012216981129</v>
      </c>
      <c r="F101" s="40">
        <f>IFERROR('8) Paid on Settled (SY)'!G25/('5) Settled At Cost (SY)'!G25+'3) Nil Settled (SY)'!G25),"")</f>
        <v>21398.066623931623</v>
      </c>
      <c r="G101" s="41">
        <f>IFERROR('8) Paid on Settled (SY)'!I25/('5) Settled At Cost (SY)'!I25+'3) Nil Settled (SY)'!I25),"")</f>
        <v>88822.916300211407</v>
      </c>
      <c r="J101" s="88">
        <f t="shared" si="17"/>
        <v>2021</v>
      </c>
      <c r="K101" s="39">
        <f>IFERROR('8) Paid on Settled (SY)'!D25/'5) Settled At Cost (SY)'!D25,"")</f>
        <v>12930.643396226415</v>
      </c>
      <c r="L101" s="40">
        <f>IFERROR('8) Paid on Settled (SY)'!E25/'5) Settled At Cost (SY)'!E25,"")</f>
        <v>31785.340609981515</v>
      </c>
      <c r="M101" s="40">
        <f>IFERROR('8) Paid on Settled (SY)'!F25/'5) Settled At Cost (SY)'!F25,"")</f>
        <v>59725.438092105265</v>
      </c>
      <c r="N101" s="40">
        <f>IFERROR('8) Paid on Settled (SY)'!G25/'5) Settled At Cost (SY)'!G25,"")</f>
        <v>28530.755498575498</v>
      </c>
      <c r="O101" s="41">
        <f>IFERROR('8) Paid on Settled (SY)'!I25/'5) Settled At Cost (SY)'!I25,"")</f>
        <v>115818.71649896623</v>
      </c>
      <c r="R101" s="88">
        <f t="shared" si="18"/>
        <v>2021</v>
      </c>
      <c r="S101" s="74">
        <f>IFERROR('3) Nil Settled (SY)'!D25/('5) Settled At Cost (SY)'!D25+'3) Nil Settled (SY)'!D25),"")</f>
        <v>0.20539730134932535</v>
      </c>
      <c r="T101" s="75">
        <f>IFERROR('3) Nil Settled (SY)'!E25/('5) Settled At Cost (SY)'!E25+'3) Nil Settled (SY)'!E25),"")</f>
        <v>0.31082802547770699</v>
      </c>
      <c r="U101" s="75">
        <f>IFERROR('3) Nil Settled (SY)'!F25/('5) Settled At Cost (SY)'!F25+'3) Nil Settled (SY)'!F25),"")</f>
        <v>0.28301886792452829</v>
      </c>
      <c r="V101" s="75">
        <f>IFERROR('3) Nil Settled (SY)'!G25/('5) Settled At Cost (SY)'!G25+'3) Nil Settled (SY)'!G25),"")</f>
        <v>0.25</v>
      </c>
      <c r="W101" s="76">
        <f>IFERROR('3) Nil Settled (SY)'!I25/('5) Settled At Cost (SY)'!I25+'3) Nil Settled (SY)'!I25),"")</f>
        <v>0.23308668076109937</v>
      </c>
      <c r="X101" s="77">
        <f>IFERROR(('3) Nil Settled (SY)'!G25+'3) Nil Settled (SY)'!E25)/('5) Settled At Cost (SY)'!G25+'3) Nil Settled (SY)'!G25+'5) Settled At Cost (SY)'!E25+'3) Nil Settled (SY)'!E25),"")</f>
        <v>0.28810853950518756</v>
      </c>
      <c r="Y101" s="86"/>
    </row>
    <row r="102" spans="2:25" x14ac:dyDescent="0.2">
      <c r="B102" s="88">
        <f t="shared" si="16"/>
        <v>2022</v>
      </c>
      <c r="C102" s="39">
        <f>IFERROR('8) Paid on Settled (SY)'!D26/('5) Settled At Cost (SY)'!D26+'3) Nil Settled (SY)'!D26),"")</f>
        <v>10782.248772504092</v>
      </c>
      <c r="D102" s="40">
        <f>IFERROR('8) Paid on Settled (SY)'!E26/('5) Settled At Cost (SY)'!E26+'3) Nil Settled (SY)'!E26),"")</f>
        <v>24468.624264915616</v>
      </c>
      <c r="E102" s="40">
        <f>IFERROR('8) Paid on Settled (SY)'!F26/('5) Settled At Cost (SY)'!F26+'3) Nil Settled (SY)'!F26),"")</f>
        <v>47940.530487804877</v>
      </c>
      <c r="F102" s="40">
        <f>IFERROR('8) Paid on Settled (SY)'!G26/('5) Settled At Cost (SY)'!G26+'3) Nil Settled (SY)'!G26),"")</f>
        <v>28535.947485875706</v>
      </c>
      <c r="G102" s="41">
        <f>IFERROR('8) Paid on Settled (SY)'!I26/('5) Settled At Cost (SY)'!I26+'3) Nil Settled (SY)'!I26),"")</f>
        <v>98392.13429920873</v>
      </c>
      <c r="J102" s="88">
        <f t="shared" si="17"/>
        <v>2022</v>
      </c>
      <c r="K102" s="39">
        <f>IFERROR('8) Paid on Settled (SY)'!D26/'5) Settled At Cost (SY)'!D26,"")</f>
        <v>13255.44064386318</v>
      </c>
      <c r="L102" s="40">
        <f>IFERROR('8) Paid on Settled (SY)'!E26/'5) Settled At Cost (SY)'!E26,"")</f>
        <v>32590.125084759948</v>
      </c>
      <c r="M102" s="40">
        <f>IFERROR('8) Paid on Settled (SY)'!F26/'5) Settled At Cost (SY)'!F26,"")</f>
        <v>61042.29037267081</v>
      </c>
      <c r="N102" s="40">
        <f>IFERROR('8) Paid on Settled (SY)'!G26/'5) Settled At Cost (SY)'!G26,"")</f>
        <v>35075.43545138889</v>
      </c>
      <c r="O102" s="41">
        <f>IFERROR('8) Paid on Settled (SY)'!I26/'5) Settled At Cost (SY)'!I26,"")</f>
        <v>121437.69731178637</v>
      </c>
      <c r="R102" s="88">
        <f t="shared" si="18"/>
        <v>2022</v>
      </c>
      <c r="S102" s="74">
        <f>IFERROR('3) Nil Settled (SY)'!D26/('5) Settled At Cost (SY)'!D26+'3) Nil Settled (SY)'!D26),"")</f>
        <v>0.18657937806873978</v>
      </c>
      <c r="T102" s="75">
        <f>IFERROR('3) Nil Settled (SY)'!E26/('5) Settled At Cost (SY)'!E26+'3) Nil Settled (SY)'!E26),"")</f>
        <v>0.24920127795527156</v>
      </c>
      <c r="U102" s="75">
        <f>IFERROR('3) Nil Settled (SY)'!F26/('5) Settled At Cost (SY)'!F26+'3) Nil Settled (SY)'!F26),"")</f>
        <v>0.21463414634146341</v>
      </c>
      <c r="V102" s="75">
        <f>IFERROR('3) Nil Settled (SY)'!G26/('5) Settled At Cost (SY)'!G26+'3) Nil Settled (SY)'!G26),"")</f>
        <v>0.1864406779661017</v>
      </c>
      <c r="W102" s="76">
        <f>IFERROR('3) Nil Settled (SY)'!I26/('5) Settled At Cost (SY)'!I26+'3) Nil Settled (SY)'!I26),"")</f>
        <v>0.18977272727272726</v>
      </c>
      <c r="X102" s="77">
        <f>IFERROR(('3) Nil Settled (SY)'!G26+'3) Nil Settled (SY)'!E26)/('5) Settled At Cost (SY)'!G26+'3) Nil Settled (SY)'!G26+'5) Settled At Cost (SY)'!E26+'3) Nil Settled (SY)'!E26),"")</f>
        <v>0.22653061224489796</v>
      </c>
      <c r="Y102" s="86"/>
    </row>
    <row r="103" spans="2:25" x14ac:dyDescent="0.2">
      <c r="B103" s="90">
        <f t="shared" si="16"/>
        <v>2023</v>
      </c>
      <c r="C103" s="54">
        <f>IFERROR('8) Paid on Settled (SY)'!D30/('5) Settled At Cost (SY)'!D30+'3) Nil Settled (SY)'!D30),"")</f>
        <v>11540.766612641815</v>
      </c>
      <c r="D103" s="55">
        <f>IFERROR('8) Paid on Settled (SY)'!E30/('5) Settled At Cost (SY)'!E30+'3) Nil Settled (SY)'!E30),"")</f>
        <v>25541.335656742558</v>
      </c>
      <c r="E103" s="55">
        <f>IFERROR('8) Paid on Settled (SY)'!F30/('5) Settled At Cost (SY)'!F30+'3) Nil Settled (SY)'!F30),"")</f>
        <v>42259.011160220994</v>
      </c>
      <c r="F103" s="55">
        <f>IFERROR('8) Paid on Settled (SY)'!G30/('5) Settled At Cost (SY)'!G30+'3) Nil Settled (SY)'!G30),"")</f>
        <v>29541.196820809248</v>
      </c>
      <c r="G103" s="56">
        <f>IFERROR('8) Paid on Settled (SY)'!I30/('5) Settled At Cost (SY)'!I30+'3) Nil Settled (SY)'!I30),"")</f>
        <v>92588.646200324249</v>
      </c>
      <c r="J103" s="90">
        <f t="shared" si="17"/>
        <v>2023</v>
      </c>
      <c r="K103" s="54">
        <f>IFERROR('8) Paid on Settled (SY)'!D30/'5) Settled At Cost (SY)'!D30,"")</f>
        <v>13667.280230326296</v>
      </c>
      <c r="L103" s="55">
        <f>IFERROR('8) Paid on Settled (SY)'!E30/'5) Settled At Cost (SY)'!E30,"")</f>
        <v>32921.224966139955</v>
      </c>
      <c r="M103" s="55">
        <f>IFERROR('8) Paid on Settled (SY)'!F30/'5) Settled At Cost (SY)'!F30,"")</f>
        <v>59756.882968749997</v>
      </c>
      <c r="N103" s="55">
        <f>IFERROR('8) Paid on Settled (SY)'!G30/'5) Settled At Cost (SY)'!G30,"")</f>
        <v>35864.049473684208</v>
      </c>
      <c r="O103" s="56">
        <f>IFERROR('8) Paid on Settled (SY)'!I30/'5) Settled At Cost (SY)'!I30,"")</f>
        <v>123989.54998300158</v>
      </c>
      <c r="R103" s="90">
        <f t="shared" si="18"/>
        <v>2023</v>
      </c>
      <c r="S103" s="79">
        <f>IFERROR('3) Nil Settled (SY)'!D30/('5) Settled At Cost (SY)'!D30+'3) Nil Settled (SY)'!D30),"")</f>
        <v>0.15559157212317667</v>
      </c>
      <c r="T103" s="80">
        <f>IFERROR('3) Nil Settled (SY)'!E30/('5) Settled At Cost (SY)'!E30+'3) Nil Settled (SY)'!E30),"")</f>
        <v>0.22416812609457093</v>
      </c>
      <c r="U103" s="80">
        <f>IFERROR('3) Nil Settled (SY)'!F30/('5) Settled At Cost (SY)'!F30+'3) Nil Settled (SY)'!F30),"")</f>
        <v>0.29281767955801102</v>
      </c>
      <c r="V103" s="80">
        <f>IFERROR('3) Nil Settled (SY)'!G30/('5) Settled At Cost (SY)'!G30+'3) Nil Settled (SY)'!G30),"")</f>
        <v>0.17630057803468208</v>
      </c>
      <c r="W103" s="81">
        <f>IFERROR('3) Nil Settled (SY)'!I30/('5) Settled At Cost (SY)'!I30+'3) Nil Settled (SY)'!I30),"")</f>
        <v>0.25325443786982249</v>
      </c>
      <c r="X103" s="77">
        <f>IFERROR(('3) Nil Settled (SY)'!G30+'3) Nil Settled (SY)'!E30)/('5) Settled At Cost (SY)'!G30+'3) Nil Settled (SY)'!G30+'5) Settled At Cost (SY)'!E30+'3) Nil Settled (SY)'!E30),"")</f>
        <v>0.20610687022900764</v>
      </c>
      <c r="Y103" s="86"/>
    </row>
    <row r="104" spans="2:25" x14ac:dyDescent="0.2"/>
    <row r="105" spans="2:25" x14ac:dyDescent="0.2">
      <c r="R105" s="71" t="s">
        <v>52</v>
      </c>
      <c r="S105" s="82">
        <f>AVERAGE(S99:S103)</f>
        <v>0.1825237388362127</v>
      </c>
      <c r="T105" s="82">
        <f t="shared" ref="T105:W105" si="19">AVERAGE(T99:T103)</f>
        <v>0.29128857935041924</v>
      </c>
      <c r="U105" s="82">
        <f t="shared" si="19"/>
        <v>0.29297212354569796</v>
      </c>
      <c r="V105" s="82">
        <f t="shared" si="19"/>
        <v>0.23856333933129506</v>
      </c>
      <c r="W105" s="82">
        <f>AVERAGE(W99:W103)</f>
        <v>0.24638223308667259</v>
      </c>
    </row>
    <row r="106" spans="2:25" x14ac:dyDescent="0.2">
      <c r="R106" s="71" t="s">
        <v>64</v>
      </c>
      <c r="S106" s="43">
        <f>SUM('3) Nil Settled (SY)'!D23:D27)/SUM('3) Nil Settled (SY)'!D23:D27,'5) Settled At Cost (SY)'!D23:D27)</f>
        <v>0.18475336322869956</v>
      </c>
      <c r="T106" s="43">
        <f>SUM('3) Nil Settled (SY)'!E23:E27)/SUM('3) Nil Settled (SY)'!E23:E27,'5) Settled At Cost (SY)'!E23:E27)</f>
        <v>0.29615718000577868</v>
      </c>
      <c r="U106" s="43">
        <f>SUM('3) Nil Settled (SY)'!F23:F27)/SUM('3) Nil Settled (SY)'!F23:F27,'5) Settled At Cost (SY)'!F23:F27)</f>
        <v>0.29221435793731043</v>
      </c>
      <c r="V106" s="43">
        <f>SUM('3) Nil Settled (SY)'!G23:G27)/SUM('3) Nil Settled (SY)'!G23:G27,'5) Settled At Cost (SY)'!G23:G27)</f>
        <v>0.24405628335759341</v>
      </c>
      <c r="W106" s="43">
        <f>SUM('3) Nil Settled (SY)'!I23:I27)/SUM('3) Nil Settled (SY)'!I23:I27,'5) Settled At Cost (SY)'!I23:I27)</f>
        <v>0.24583286086857919</v>
      </c>
      <c r="X106" s="43"/>
    </row>
    <row r="107" spans="2:25" x14ac:dyDescent="0.2"/>
  </sheetData>
  <mergeCells count="14">
    <mergeCell ref="B3:G3"/>
    <mergeCell ref="J3:O3"/>
    <mergeCell ref="Z3:AE3"/>
    <mergeCell ref="AH3:AM3"/>
    <mergeCell ref="B29:G29"/>
    <mergeCell ref="J29:O29"/>
    <mergeCell ref="R29:W29"/>
    <mergeCell ref="Z29:AE29"/>
    <mergeCell ref="AH29:AM29"/>
    <mergeCell ref="B55:G55"/>
    <mergeCell ref="J55:O55"/>
    <mergeCell ref="B81:G81"/>
    <mergeCell ref="J81:O81"/>
    <mergeCell ref="R81:W8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3FEB6-B264-4EF8-B26C-344503227C6E}">
  <sheetPr>
    <tabColor rgb="FF00B050"/>
  </sheetPr>
  <dimension ref="B2:AR24"/>
  <sheetViews>
    <sheetView zoomScale="85" zoomScaleNormal="85" workbookViewId="0">
      <selection activeCell="C24" sqref="C24"/>
    </sheetView>
  </sheetViews>
  <sheetFormatPr defaultRowHeight="12.75" x14ac:dyDescent="0.2"/>
  <cols>
    <col min="1" max="1" width="9.140625" style="8"/>
    <col min="2" max="2" width="16.140625" style="8" customWidth="1"/>
    <col min="3" max="4" width="12.5703125" style="8" customWidth="1"/>
    <col min="5" max="16384" width="9.140625" style="8"/>
  </cols>
  <sheetData>
    <row r="2" spans="2:44" x14ac:dyDescent="0.2">
      <c r="B2" s="8" t="s">
        <v>0</v>
      </c>
      <c r="G2" s="8" t="s">
        <v>18</v>
      </c>
      <c r="L2" s="8" t="s">
        <v>21</v>
      </c>
      <c r="Q2" s="8" t="s">
        <v>24</v>
      </c>
      <c r="V2" s="8" t="s">
        <v>26</v>
      </c>
      <c r="AA2" s="8" t="s">
        <v>29</v>
      </c>
      <c r="AF2" s="8" t="s">
        <v>33</v>
      </c>
      <c r="AK2" s="8" t="s">
        <v>36</v>
      </c>
      <c r="AP2" s="8" t="s">
        <v>39</v>
      </c>
    </row>
    <row r="3" spans="2:44" ht="51" x14ac:dyDescent="0.2">
      <c r="B3" s="9" t="s">
        <v>3</v>
      </c>
      <c r="C3" s="10" t="s">
        <v>67</v>
      </c>
      <c r="D3" s="11" t="s">
        <v>69</v>
      </c>
      <c r="G3" s="9" t="s">
        <v>3</v>
      </c>
      <c r="H3" s="10" t="s">
        <v>67</v>
      </c>
      <c r="I3" s="11" t="s">
        <v>69</v>
      </c>
      <c r="L3" s="9" t="s">
        <v>3</v>
      </c>
      <c r="M3" s="10" t="s">
        <v>67</v>
      </c>
      <c r="N3" s="11" t="s">
        <v>69</v>
      </c>
      <c r="Q3" s="9" t="s">
        <v>3</v>
      </c>
      <c r="R3" s="10" t="s">
        <v>67</v>
      </c>
      <c r="S3" s="11" t="s">
        <v>69</v>
      </c>
      <c r="V3" s="9" t="s">
        <v>3</v>
      </c>
      <c r="W3" s="10" t="s">
        <v>67</v>
      </c>
      <c r="X3" s="11" t="s">
        <v>69</v>
      </c>
      <c r="AA3" s="9" t="s">
        <v>3</v>
      </c>
      <c r="AB3" s="10" t="s">
        <v>67</v>
      </c>
      <c r="AC3" s="11" t="s">
        <v>69</v>
      </c>
      <c r="AF3" s="9" t="s">
        <v>3</v>
      </c>
      <c r="AG3" s="10" t="s">
        <v>67</v>
      </c>
      <c r="AH3" s="11" t="s">
        <v>69</v>
      </c>
      <c r="AK3" s="9" t="s">
        <v>3</v>
      </c>
      <c r="AL3" s="10" t="s">
        <v>67</v>
      </c>
      <c r="AM3" s="11" t="s">
        <v>69</v>
      </c>
      <c r="AP3" s="9" t="s">
        <v>3</v>
      </c>
      <c r="AQ3" s="10" t="s">
        <v>67</v>
      </c>
      <c r="AR3" s="11" t="s">
        <v>69</v>
      </c>
    </row>
    <row r="4" spans="2:44" x14ac:dyDescent="0.2">
      <c r="B4" s="12" cm="1">
        <f t="array" aca="1" ref="B4" ca="1">INDIRECT("'"&amp;B$2&amp;"'!B"&amp;ROW(A7))</f>
        <v>2003</v>
      </c>
      <c r="C4" s="13" cm="1">
        <f t="array" aca="1" ref="C4" ca="1">INDIRECT("'"&amp;B$2&amp;"'!N"&amp;ROW(B7))</f>
        <v>8</v>
      </c>
      <c r="D4" s="14" cm="1">
        <f t="array" aca="1" ref="D4" ca="1">INDIRECT("'"&amp;B$2&amp;"'!O"&amp;ROW(C7))</f>
        <v>4</v>
      </c>
      <c r="G4" s="12" cm="1">
        <f t="array" aca="1" ref="G4" ca="1">INDIRECT("'"&amp;G$2&amp;"'!B"&amp;ROW(F7))</f>
        <v>2003</v>
      </c>
      <c r="H4" s="13" cm="1">
        <f t="array" aca="1" ref="H4" ca="1">INDIRECT("'"&amp;G$2&amp;"'!AA"&amp;ROW(G7))</f>
        <v>0</v>
      </c>
      <c r="I4" s="14" cm="1">
        <f t="array" aca="1" ref="I4" ca="1">INDIRECT("'"&amp;G$2&amp;"'!AB"&amp;ROW(H7))</f>
        <v>0</v>
      </c>
      <c r="L4" s="12" cm="1">
        <f t="array" aca="1" ref="L4" ca="1">INDIRECT("'"&amp;L$2&amp;"'!B"&amp;ROW(K7))</f>
        <v>2003</v>
      </c>
      <c r="M4" s="13" cm="1">
        <f t="array" aca="1" ref="M4" ca="1">INDIRECT("'"&amp;L$2&amp;"'!AA"&amp;ROW(L7))</f>
        <v>0</v>
      </c>
      <c r="N4" s="14" cm="1">
        <f t="array" aca="1" ref="N4" ca="1">INDIRECT("'"&amp;L$2&amp;"'!AB"&amp;ROW(M7))</f>
        <v>0</v>
      </c>
      <c r="Q4" s="12" cm="1">
        <f t="array" aca="1" ref="Q4" ca="1">INDIRECT("'"&amp;Q$2&amp;"'!B"&amp;ROW(P7))</f>
        <v>2003</v>
      </c>
      <c r="R4" s="13" cm="1">
        <f t="array" aca="1" ref="R4" ca="1">INDIRECT("'"&amp;Q$2&amp;"'!AA"&amp;ROW(Q7))</f>
        <v>0</v>
      </c>
      <c r="S4" s="14" cm="1">
        <f t="array" aca="1" ref="S4" ca="1">INDIRECT("'"&amp;Q$2&amp;"'!AB"&amp;ROW(R7))</f>
        <v>0</v>
      </c>
      <c r="V4" s="12" cm="1">
        <f t="array" aca="1" ref="V4" ca="1">INDIRECT("'"&amp;V$2&amp;"'!B"&amp;ROW(U7))</f>
        <v>2003</v>
      </c>
      <c r="W4" s="13" cm="1">
        <f t="array" aca="1" ref="W4" ca="1">INDIRECT("'"&amp;V$2&amp;"'!AA"&amp;ROW(V7))</f>
        <v>0</v>
      </c>
      <c r="X4" s="14" cm="1">
        <f t="array" aca="1" ref="X4" ca="1">INDIRECT("'"&amp;V$2&amp;"'!AB"&amp;ROW(W7))</f>
        <v>0</v>
      </c>
      <c r="AA4" s="12" cm="1">
        <f t="array" aca="1" ref="AA4" ca="1">INDIRECT("'"&amp;AA$2&amp;"'!B"&amp;ROW(Z7))</f>
        <v>2003</v>
      </c>
      <c r="AB4" s="13" cm="1">
        <f t="array" aca="1" ref="AB4" ca="1">INDIRECT("'"&amp;AA$2&amp;"'!AA"&amp;ROW(AA7))</f>
        <v>0</v>
      </c>
      <c r="AC4" s="14" cm="1">
        <f t="array" aca="1" ref="AC4" ca="1">INDIRECT("'"&amp;AA$2&amp;"'!AB"&amp;ROW(AB7))</f>
        <v>0</v>
      </c>
      <c r="AF4" s="12" cm="1">
        <f t="array" aca="1" ref="AF4" ca="1">INDIRECT("'"&amp;AF$2&amp;"'!B"&amp;ROW(AE7))</f>
        <v>2003</v>
      </c>
      <c r="AG4" s="13" cm="1">
        <f t="array" aca="1" ref="AG4" ca="1">INDIRECT("'"&amp;AF$2&amp;"'!AA"&amp;ROW(AF7))</f>
        <v>0</v>
      </c>
      <c r="AH4" s="14" cm="1">
        <f t="array" aca="1" ref="AH4" ca="1">INDIRECT("'"&amp;AF$2&amp;"'!AB"&amp;ROW(AG7))</f>
        <v>0</v>
      </c>
      <c r="AK4" s="12" cm="1">
        <f t="array" aca="1" ref="AK4" ca="1">INDIRECT("'"&amp;AK$2&amp;"'!B"&amp;ROW(AJ7))</f>
        <v>2003</v>
      </c>
      <c r="AL4" s="13" cm="1">
        <f t="array" aca="1" ref="AL4" ca="1">INDIRECT("'"&amp;AK$2&amp;"'!AA"&amp;ROW(AK7))</f>
        <v>0</v>
      </c>
      <c r="AM4" s="14" cm="1">
        <f t="array" aca="1" ref="AM4" ca="1">INDIRECT("'"&amp;AK$2&amp;"'!AB"&amp;ROW(AL7))</f>
        <v>0</v>
      </c>
      <c r="AP4" s="12" cm="1">
        <f t="array" aca="1" ref="AP4" ca="1">INDIRECT("'"&amp;AP$2&amp;"'!B"&amp;ROW(AO7))</f>
        <v>2003</v>
      </c>
      <c r="AQ4" s="13" cm="1">
        <f t="array" aca="1" ref="AQ4" ca="1">INDIRECT("'"&amp;AP$2&amp;"'!AA"&amp;ROW(AP7))</f>
        <v>0</v>
      </c>
      <c r="AR4" s="14" cm="1">
        <f t="array" aca="1" ref="AR4" ca="1">INDIRECT("'"&amp;AP$2&amp;"'!AB"&amp;ROW(AQ7))</f>
        <v>0</v>
      </c>
    </row>
    <row r="5" spans="2:44" x14ac:dyDescent="0.2">
      <c r="B5" s="15" cm="1">
        <f t="array" aca="1" ref="B5" ca="1">INDIRECT("'"&amp;B$2&amp;"'!B"&amp;ROW(A8))</f>
        <v>2004</v>
      </c>
      <c r="C5" s="8" cm="1">
        <f t="array" aca="1" ref="C5" ca="1">INDIRECT("'"&amp;B$2&amp;"'!N"&amp;ROW(B8))</f>
        <v>8</v>
      </c>
      <c r="D5" s="16" cm="1">
        <f t="array" aca="1" ref="D5" ca="1">INDIRECT("'"&amp;B$2&amp;"'!O"&amp;ROW(C8))</f>
        <v>5</v>
      </c>
      <c r="G5" s="15" cm="1">
        <f t="array" aca="1" ref="G5" ca="1">INDIRECT("'"&amp;G$2&amp;"'!B"&amp;ROW(F8))</f>
        <v>2004</v>
      </c>
      <c r="H5" s="8" cm="1">
        <f t="array" aca="1" ref="H5" ca="1">INDIRECT("'"&amp;G$2&amp;"'!AA"&amp;ROW(G8))</f>
        <v>0</v>
      </c>
      <c r="I5" s="16" cm="1">
        <f t="array" aca="1" ref="I5" ca="1">INDIRECT("'"&amp;G$2&amp;"'!AB"&amp;ROW(H8))</f>
        <v>0</v>
      </c>
      <c r="L5" s="15" cm="1">
        <f t="array" aca="1" ref="L5" ca="1">INDIRECT("'"&amp;L$2&amp;"'!B"&amp;ROW(K8))</f>
        <v>2004</v>
      </c>
      <c r="M5" s="8" cm="1">
        <f t="array" aca="1" ref="M5" ca="1">INDIRECT("'"&amp;L$2&amp;"'!AA"&amp;ROW(L8))</f>
        <v>0</v>
      </c>
      <c r="N5" s="16" cm="1">
        <f t="array" aca="1" ref="N5" ca="1">INDIRECT("'"&amp;L$2&amp;"'!AB"&amp;ROW(M8))</f>
        <v>0</v>
      </c>
      <c r="Q5" s="15" cm="1">
        <f t="array" aca="1" ref="Q5" ca="1">INDIRECT("'"&amp;Q$2&amp;"'!B"&amp;ROW(P8))</f>
        <v>2004</v>
      </c>
      <c r="R5" s="8" cm="1">
        <f t="array" aca="1" ref="R5" ca="1">INDIRECT("'"&amp;Q$2&amp;"'!AA"&amp;ROW(Q8))</f>
        <v>0</v>
      </c>
      <c r="S5" s="16" cm="1">
        <f t="array" aca="1" ref="S5" ca="1">INDIRECT("'"&amp;Q$2&amp;"'!AB"&amp;ROW(R8))</f>
        <v>0</v>
      </c>
      <c r="V5" s="15" cm="1">
        <f t="array" aca="1" ref="V5" ca="1">INDIRECT("'"&amp;V$2&amp;"'!B"&amp;ROW(U8))</f>
        <v>2004</v>
      </c>
      <c r="W5" s="8" cm="1">
        <f t="array" aca="1" ref="W5" ca="1">INDIRECT("'"&amp;V$2&amp;"'!AA"&amp;ROW(V8))</f>
        <v>0</v>
      </c>
      <c r="X5" s="16" cm="1">
        <f t="array" aca="1" ref="X5" ca="1">INDIRECT("'"&amp;V$2&amp;"'!AB"&amp;ROW(W8))</f>
        <v>0</v>
      </c>
      <c r="AA5" s="15" cm="1">
        <f t="array" aca="1" ref="AA5" ca="1">INDIRECT("'"&amp;AA$2&amp;"'!B"&amp;ROW(Z8))</f>
        <v>2004</v>
      </c>
      <c r="AB5" s="8" cm="1">
        <f t="array" aca="1" ref="AB5" ca="1">INDIRECT("'"&amp;AA$2&amp;"'!AA"&amp;ROW(AA8))</f>
        <v>0</v>
      </c>
      <c r="AC5" s="16" cm="1">
        <f t="array" aca="1" ref="AC5" ca="1">INDIRECT("'"&amp;AA$2&amp;"'!AB"&amp;ROW(AB8))</f>
        <v>0</v>
      </c>
      <c r="AF5" s="15" cm="1">
        <f t="array" aca="1" ref="AF5" ca="1">INDIRECT("'"&amp;AF$2&amp;"'!B"&amp;ROW(AE8))</f>
        <v>2004</v>
      </c>
      <c r="AG5" s="8" cm="1">
        <f t="array" aca="1" ref="AG5" ca="1">INDIRECT("'"&amp;AF$2&amp;"'!AA"&amp;ROW(AF8))</f>
        <v>0</v>
      </c>
      <c r="AH5" s="16" cm="1">
        <f t="array" aca="1" ref="AH5" ca="1">INDIRECT("'"&amp;AF$2&amp;"'!AB"&amp;ROW(AG8))</f>
        <v>0</v>
      </c>
      <c r="AK5" s="15" cm="1">
        <f t="array" aca="1" ref="AK5" ca="1">INDIRECT("'"&amp;AK$2&amp;"'!B"&amp;ROW(AJ8))</f>
        <v>2004</v>
      </c>
      <c r="AL5" s="8" cm="1">
        <f t="array" aca="1" ref="AL5" ca="1">INDIRECT("'"&amp;AK$2&amp;"'!AA"&amp;ROW(AK8))</f>
        <v>0</v>
      </c>
      <c r="AM5" s="16" cm="1">
        <f t="array" aca="1" ref="AM5" ca="1">INDIRECT("'"&amp;AK$2&amp;"'!AB"&amp;ROW(AL8))</f>
        <v>0</v>
      </c>
      <c r="AP5" s="15" cm="1">
        <f t="array" aca="1" ref="AP5" ca="1">INDIRECT("'"&amp;AP$2&amp;"'!B"&amp;ROW(AO8))</f>
        <v>2004</v>
      </c>
      <c r="AQ5" s="8" cm="1">
        <f t="array" aca="1" ref="AQ5" ca="1">INDIRECT("'"&amp;AP$2&amp;"'!AA"&amp;ROW(AP8))</f>
        <v>0</v>
      </c>
      <c r="AR5" s="16" cm="1">
        <f t="array" aca="1" ref="AR5" ca="1">INDIRECT("'"&amp;AP$2&amp;"'!AB"&amp;ROW(AQ8))</f>
        <v>0</v>
      </c>
    </row>
    <row r="6" spans="2:44" x14ac:dyDescent="0.2">
      <c r="B6" s="15" cm="1">
        <f t="array" aca="1" ref="B6" ca="1">INDIRECT("'"&amp;B$2&amp;"'!B"&amp;ROW(A9))</f>
        <v>2005</v>
      </c>
      <c r="C6" s="8" cm="1">
        <f t="array" aca="1" ref="C6" ca="1">INDIRECT("'"&amp;B$2&amp;"'!N"&amp;ROW(B9))</f>
        <v>8</v>
      </c>
      <c r="D6" s="16" cm="1">
        <f t="array" aca="1" ref="D6" ca="1">INDIRECT("'"&amp;B$2&amp;"'!O"&amp;ROW(C9))</f>
        <v>5</v>
      </c>
      <c r="G6" s="15" cm="1">
        <f t="array" aca="1" ref="G6" ca="1">INDIRECT("'"&amp;G$2&amp;"'!B"&amp;ROW(F9))</f>
        <v>2005</v>
      </c>
      <c r="H6" s="8" cm="1">
        <f t="array" aca="1" ref="H6" ca="1">INDIRECT("'"&amp;G$2&amp;"'!AA"&amp;ROW(G9))</f>
        <v>0</v>
      </c>
      <c r="I6" s="16" cm="1">
        <f t="array" aca="1" ref="I6" ca="1">INDIRECT("'"&amp;G$2&amp;"'!AB"&amp;ROW(H9))</f>
        <v>0</v>
      </c>
      <c r="L6" s="15" cm="1">
        <f t="array" aca="1" ref="L6" ca="1">INDIRECT("'"&amp;L$2&amp;"'!B"&amp;ROW(K9))</f>
        <v>2005</v>
      </c>
      <c r="M6" s="8" cm="1">
        <f t="array" aca="1" ref="M6" ca="1">INDIRECT("'"&amp;L$2&amp;"'!AA"&amp;ROW(L9))</f>
        <v>0</v>
      </c>
      <c r="N6" s="16" cm="1">
        <f t="array" aca="1" ref="N6" ca="1">INDIRECT("'"&amp;L$2&amp;"'!AB"&amp;ROW(M9))</f>
        <v>0</v>
      </c>
      <c r="Q6" s="15" cm="1">
        <f t="array" aca="1" ref="Q6" ca="1">INDIRECT("'"&amp;Q$2&amp;"'!B"&amp;ROW(P9))</f>
        <v>2005</v>
      </c>
      <c r="R6" s="8" cm="1">
        <f t="array" aca="1" ref="R6" ca="1">INDIRECT("'"&amp;Q$2&amp;"'!AA"&amp;ROW(Q9))</f>
        <v>0</v>
      </c>
      <c r="S6" s="16" cm="1">
        <f t="array" aca="1" ref="S6" ca="1">INDIRECT("'"&amp;Q$2&amp;"'!AB"&amp;ROW(R9))</f>
        <v>0</v>
      </c>
      <c r="V6" s="15" cm="1">
        <f t="array" aca="1" ref="V6" ca="1">INDIRECT("'"&amp;V$2&amp;"'!B"&amp;ROW(U9))</f>
        <v>2005</v>
      </c>
      <c r="W6" s="8" cm="1">
        <f t="array" aca="1" ref="W6" ca="1">INDIRECT("'"&amp;V$2&amp;"'!AA"&amp;ROW(V9))</f>
        <v>0</v>
      </c>
      <c r="X6" s="16" cm="1">
        <f t="array" aca="1" ref="X6" ca="1">INDIRECT("'"&amp;V$2&amp;"'!AB"&amp;ROW(W9))</f>
        <v>0</v>
      </c>
      <c r="AA6" s="15" cm="1">
        <f t="array" aca="1" ref="AA6" ca="1">INDIRECT("'"&amp;AA$2&amp;"'!B"&amp;ROW(Z9))</f>
        <v>2005</v>
      </c>
      <c r="AB6" s="8" cm="1">
        <f t="array" aca="1" ref="AB6" ca="1">INDIRECT("'"&amp;AA$2&amp;"'!AA"&amp;ROW(AA9))</f>
        <v>0</v>
      </c>
      <c r="AC6" s="16" cm="1">
        <f t="array" aca="1" ref="AC6" ca="1">INDIRECT("'"&amp;AA$2&amp;"'!AB"&amp;ROW(AB9))</f>
        <v>0</v>
      </c>
      <c r="AF6" s="15" cm="1">
        <f t="array" aca="1" ref="AF6" ca="1">INDIRECT("'"&amp;AF$2&amp;"'!B"&amp;ROW(AE9))</f>
        <v>2005</v>
      </c>
      <c r="AG6" s="8" cm="1">
        <f t="array" aca="1" ref="AG6" ca="1">INDIRECT("'"&amp;AF$2&amp;"'!AA"&amp;ROW(AF9))</f>
        <v>0</v>
      </c>
      <c r="AH6" s="16" cm="1">
        <f t="array" aca="1" ref="AH6" ca="1">INDIRECT("'"&amp;AF$2&amp;"'!AB"&amp;ROW(AG9))</f>
        <v>0</v>
      </c>
      <c r="AK6" s="15" cm="1">
        <f t="array" aca="1" ref="AK6" ca="1">INDIRECT("'"&amp;AK$2&amp;"'!B"&amp;ROW(AJ9))</f>
        <v>2005</v>
      </c>
      <c r="AL6" s="8" cm="1">
        <f t="array" aca="1" ref="AL6" ca="1">INDIRECT("'"&amp;AK$2&amp;"'!AA"&amp;ROW(AK9))</f>
        <v>0</v>
      </c>
      <c r="AM6" s="16" cm="1">
        <f t="array" aca="1" ref="AM6" ca="1">INDIRECT("'"&amp;AK$2&amp;"'!AB"&amp;ROW(AL9))</f>
        <v>0</v>
      </c>
      <c r="AP6" s="15" cm="1">
        <f t="array" aca="1" ref="AP6" ca="1">INDIRECT("'"&amp;AP$2&amp;"'!B"&amp;ROW(AO9))</f>
        <v>2005</v>
      </c>
      <c r="AQ6" s="8" cm="1">
        <f t="array" aca="1" ref="AQ6" ca="1">INDIRECT("'"&amp;AP$2&amp;"'!AA"&amp;ROW(AP9))</f>
        <v>0</v>
      </c>
      <c r="AR6" s="16" cm="1">
        <f t="array" aca="1" ref="AR6" ca="1">INDIRECT("'"&amp;AP$2&amp;"'!AB"&amp;ROW(AQ9))</f>
        <v>0</v>
      </c>
    </row>
    <row r="7" spans="2:44" x14ac:dyDescent="0.2">
      <c r="B7" s="15" cm="1">
        <f t="array" aca="1" ref="B7" ca="1">INDIRECT("'"&amp;B$2&amp;"'!B"&amp;ROW(A10))</f>
        <v>2006</v>
      </c>
      <c r="C7" s="8" cm="1">
        <f t="array" aca="1" ref="C7" ca="1">INDIRECT("'"&amp;B$2&amp;"'!N"&amp;ROW(B10))</f>
        <v>8</v>
      </c>
      <c r="D7" s="16" cm="1">
        <f t="array" aca="1" ref="D7" ca="1">INDIRECT("'"&amp;B$2&amp;"'!O"&amp;ROW(C10))</f>
        <v>5</v>
      </c>
      <c r="G7" s="15" cm="1">
        <f t="array" aca="1" ref="G7" ca="1">INDIRECT("'"&amp;G$2&amp;"'!B"&amp;ROW(F10))</f>
        <v>2006</v>
      </c>
      <c r="H7" s="8" cm="1">
        <f t="array" aca="1" ref="H7" ca="1">INDIRECT("'"&amp;G$2&amp;"'!AA"&amp;ROW(G10))</f>
        <v>0</v>
      </c>
      <c r="I7" s="16" cm="1">
        <f t="array" aca="1" ref="I7" ca="1">INDIRECT("'"&amp;G$2&amp;"'!AB"&amp;ROW(H10))</f>
        <v>0</v>
      </c>
      <c r="L7" s="15" cm="1">
        <f t="array" aca="1" ref="L7" ca="1">INDIRECT("'"&amp;L$2&amp;"'!B"&amp;ROW(K10))</f>
        <v>2006</v>
      </c>
      <c r="M7" s="8" cm="1">
        <f t="array" aca="1" ref="M7" ca="1">INDIRECT("'"&amp;L$2&amp;"'!AA"&amp;ROW(L10))</f>
        <v>0</v>
      </c>
      <c r="N7" s="16" cm="1">
        <f t="array" aca="1" ref="N7" ca="1">INDIRECT("'"&amp;L$2&amp;"'!AB"&amp;ROW(M10))</f>
        <v>0</v>
      </c>
      <c r="Q7" s="15" cm="1">
        <f t="array" aca="1" ref="Q7" ca="1">INDIRECT("'"&amp;Q$2&amp;"'!B"&amp;ROW(P10))</f>
        <v>2006</v>
      </c>
      <c r="R7" s="8" cm="1">
        <f t="array" aca="1" ref="R7" ca="1">INDIRECT("'"&amp;Q$2&amp;"'!AA"&amp;ROW(Q10))</f>
        <v>0</v>
      </c>
      <c r="S7" s="16" cm="1">
        <f t="array" aca="1" ref="S7" ca="1">INDIRECT("'"&amp;Q$2&amp;"'!AB"&amp;ROW(R10))</f>
        <v>0</v>
      </c>
      <c r="V7" s="15" cm="1">
        <f t="array" aca="1" ref="V7" ca="1">INDIRECT("'"&amp;V$2&amp;"'!B"&amp;ROW(U10))</f>
        <v>2006</v>
      </c>
      <c r="W7" s="8" cm="1">
        <f t="array" aca="1" ref="W7" ca="1">INDIRECT("'"&amp;V$2&amp;"'!AA"&amp;ROW(V10))</f>
        <v>0</v>
      </c>
      <c r="X7" s="16" cm="1">
        <f t="array" aca="1" ref="X7" ca="1">INDIRECT("'"&amp;V$2&amp;"'!AB"&amp;ROW(W10))</f>
        <v>0</v>
      </c>
      <c r="AA7" s="15" cm="1">
        <f t="array" aca="1" ref="AA7" ca="1">INDIRECT("'"&amp;AA$2&amp;"'!B"&amp;ROW(Z10))</f>
        <v>2006</v>
      </c>
      <c r="AB7" s="8" cm="1">
        <f t="array" aca="1" ref="AB7" ca="1">INDIRECT("'"&amp;AA$2&amp;"'!AA"&amp;ROW(AA10))</f>
        <v>0</v>
      </c>
      <c r="AC7" s="16" cm="1">
        <f t="array" aca="1" ref="AC7" ca="1">INDIRECT("'"&amp;AA$2&amp;"'!AB"&amp;ROW(AB10))</f>
        <v>0</v>
      </c>
      <c r="AF7" s="15" cm="1">
        <f t="array" aca="1" ref="AF7" ca="1">INDIRECT("'"&amp;AF$2&amp;"'!B"&amp;ROW(AE10))</f>
        <v>2006</v>
      </c>
      <c r="AG7" s="8" cm="1">
        <f t="array" aca="1" ref="AG7" ca="1">INDIRECT("'"&amp;AF$2&amp;"'!AA"&amp;ROW(AF10))</f>
        <v>0</v>
      </c>
      <c r="AH7" s="16" cm="1">
        <f t="array" aca="1" ref="AH7" ca="1">INDIRECT("'"&amp;AF$2&amp;"'!AB"&amp;ROW(AG10))</f>
        <v>0</v>
      </c>
      <c r="AK7" s="15" cm="1">
        <f t="array" aca="1" ref="AK7" ca="1">INDIRECT("'"&amp;AK$2&amp;"'!B"&amp;ROW(AJ10))</f>
        <v>2006</v>
      </c>
      <c r="AL7" s="8" cm="1">
        <f t="array" aca="1" ref="AL7" ca="1">INDIRECT("'"&amp;AK$2&amp;"'!AA"&amp;ROW(AK10))</f>
        <v>0</v>
      </c>
      <c r="AM7" s="16" cm="1">
        <f t="array" aca="1" ref="AM7" ca="1">INDIRECT("'"&amp;AK$2&amp;"'!AB"&amp;ROW(AL10))</f>
        <v>0</v>
      </c>
      <c r="AP7" s="15" cm="1">
        <f t="array" aca="1" ref="AP7" ca="1">INDIRECT("'"&amp;AP$2&amp;"'!B"&amp;ROW(AO10))</f>
        <v>2006</v>
      </c>
      <c r="AQ7" s="8" cm="1">
        <f t="array" aca="1" ref="AQ7" ca="1">INDIRECT("'"&amp;AP$2&amp;"'!AA"&amp;ROW(AP10))</f>
        <v>0</v>
      </c>
      <c r="AR7" s="16" cm="1">
        <f t="array" aca="1" ref="AR7" ca="1">INDIRECT("'"&amp;AP$2&amp;"'!AB"&amp;ROW(AQ10))</f>
        <v>0</v>
      </c>
    </row>
    <row r="8" spans="2:44" x14ac:dyDescent="0.2">
      <c r="B8" s="15" cm="1">
        <f t="array" aca="1" ref="B8" ca="1">INDIRECT("'"&amp;B$2&amp;"'!B"&amp;ROW(A11))</f>
        <v>2007</v>
      </c>
      <c r="C8" s="8" cm="1">
        <f t="array" aca="1" ref="C8" ca="1">INDIRECT("'"&amp;B$2&amp;"'!N"&amp;ROW(B11))</f>
        <v>9</v>
      </c>
      <c r="D8" s="16" cm="1">
        <f t="array" aca="1" ref="D8" ca="1">INDIRECT("'"&amp;B$2&amp;"'!O"&amp;ROW(C11))</f>
        <v>6</v>
      </c>
      <c r="G8" s="15" cm="1">
        <f t="array" aca="1" ref="G8" ca="1">INDIRECT("'"&amp;G$2&amp;"'!B"&amp;ROW(F11))</f>
        <v>2007</v>
      </c>
      <c r="H8" s="8" cm="1">
        <f t="array" aca="1" ref="H8" ca="1">INDIRECT("'"&amp;G$2&amp;"'!AA"&amp;ROW(G11))</f>
        <v>0</v>
      </c>
      <c r="I8" s="16" cm="1">
        <f t="array" aca="1" ref="I8" ca="1">INDIRECT("'"&amp;G$2&amp;"'!AB"&amp;ROW(H11))</f>
        <v>0</v>
      </c>
      <c r="L8" s="15" cm="1">
        <f t="array" aca="1" ref="L8" ca="1">INDIRECT("'"&amp;L$2&amp;"'!B"&amp;ROW(K11))</f>
        <v>2007</v>
      </c>
      <c r="M8" s="8" cm="1">
        <f t="array" aca="1" ref="M8" ca="1">INDIRECT("'"&amp;L$2&amp;"'!AA"&amp;ROW(L11))</f>
        <v>0</v>
      </c>
      <c r="N8" s="16" cm="1">
        <f t="array" aca="1" ref="N8" ca="1">INDIRECT("'"&amp;L$2&amp;"'!AB"&amp;ROW(M11))</f>
        <v>0</v>
      </c>
      <c r="Q8" s="15" cm="1">
        <f t="array" aca="1" ref="Q8" ca="1">INDIRECT("'"&amp;Q$2&amp;"'!B"&amp;ROW(P11))</f>
        <v>2007</v>
      </c>
      <c r="R8" s="8" cm="1">
        <f t="array" aca="1" ref="R8" ca="1">INDIRECT("'"&amp;Q$2&amp;"'!AA"&amp;ROW(Q11))</f>
        <v>0</v>
      </c>
      <c r="S8" s="16" cm="1">
        <f t="array" aca="1" ref="S8" ca="1">INDIRECT("'"&amp;Q$2&amp;"'!AB"&amp;ROW(R11))</f>
        <v>0</v>
      </c>
      <c r="V8" s="15" cm="1">
        <f t="array" aca="1" ref="V8" ca="1">INDIRECT("'"&amp;V$2&amp;"'!B"&amp;ROW(U11))</f>
        <v>2007</v>
      </c>
      <c r="W8" s="8" cm="1">
        <f t="array" aca="1" ref="W8" ca="1">INDIRECT("'"&amp;V$2&amp;"'!AA"&amp;ROW(V11))</f>
        <v>0</v>
      </c>
      <c r="X8" s="16" cm="1">
        <f t="array" aca="1" ref="X8" ca="1">INDIRECT("'"&amp;V$2&amp;"'!AB"&amp;ROW(W11))</f>
        <v>0</v>
      </c>
      <c r="AA8" s="15" cm="1">
        <f t="array" aca="1" ref="AA8" ca="1">INDIRECT("'"&amp;AA$2&amp;"'!B"&amp;ROW(Z11))</f>
        <v>2007</v>
      </c>
      <c r="AB8" s="8" cm="1">
        <f t="array" aca="1" ref="AB8" ca="1">INDIRECT("'"&amp;AA$2&amp;"'!AA"&amp;ROW(AA11))</f>
        <v>0</v>
      </c>
      <c r="AC8" s="16" cm="1">
        <f t="array" aca="1" ref="AC8" ca="1">INDIRECT("'"&amp;AA$2&amp;"'!AB"&amp;ROW(AB11))</f>
        <v>0</v>
      </c>
      <c r="AF8" s="15" cm="1">
        <f t="array" aca="1" ref="AF8" ca="1">INDIRECT("'"&amp;AF$2&amp;"'!B"&amp;ROW(AE11))</f>
        <v>2007</v>
      </c>
      <c r="AG8" s="8" cm="1">
        <f t="array" aca="1" ref="AG8" ca="1">INDIRECT("'"&amp;AF$2&amp;"'!AA"&amp;ROW(AF11))</f>
        <v>0</v>
      </c>
      <c r="AH8" s="16" cm="1">
        <f t="array" aca="1" ref="AH8" ca="1">INDIRECT("'"&amp;AF$2&amp;"'!AB"&amp;ROW(AG11))</f>
        <v>0</v>
      </c>
      <c r="AK8" s="15" cm="1">
        <f t="array" aca="1" ref="AK8" ca="1">INDIRECT("'"&amp;AK$2&amp;"'!B"&amp;ROW(AJ11))</f>
        <v>2007</v>
      </c>
      <c r="AL8" s="8" cm="1">
        <f t="array" aca="1" ref="AL8" ca="1">INDIRECT("'"&amp;AK$2&amp;"'!AA"&amp;ROW(AK11))</f>
        <v>0</v>
      </c>
      <c r="AM8" s="16" cm="1">
        <f t="array" aca="1" ref="AM8" ca="1">INDIRECT("'"&amp;AK$2&amp;"'!AB"&amp;ROW(AL11))</f>
        <v>0</v>
      </c>
      <c r="AP8" s="15" cm="1">
        <f t="array" aca="1" ref="AP8" ca="1">INDIRECT("'"&amp;AP$2&amp;"'!B"&amp;ROW(AO11))</f>
        <v>2007</v>
      </c>
      <c r="AQ8" s="8" cm="1">
        <f t="array" aca="1" ref="AQ8" ca="1">INDIRECT("'"&amp;AP$2&amp;"'!AA"&amp;ROW(AP11))</f>
        <v>0</v>
      </c>
      <c r="AR8" s="16" cm="1">
        <f t="array" aca="1" ref="AR8" ca="1">INDIRECT("'"&amp;AP$2&amp;"'!AB"&amp;ROW(AQ11))</f>
        <v>0</v>
      </c>
    </row>
    <row r="9" spans="2:44" x14ac:dyDescent="0.2">
      <c r="B9" s="15" cm="1">
        <f t="array" aca="1" ref="B9" ca="1">INDIRECT("'"&amp;B$2&amp;"'!B"&amp;ROW(A12))</f>
        <v>2008</v>
      </c>
      <c r="C9" s="8" cm="1">
        <f t="array" aca="1" ref="C9" ca="1">INDIRECT("'"&amp;B$2&amp;"'!N"&amp;ROW(B12))</f>
        <v>9</v>
      </c>
      <c r="D9" s="16" cm="1">
        <f t="array" aca="1" ref="D9" ca="1">INDIRECT("'"&amp;B$2&amp;"'!O"&amp;ROW(C12))</f>
        <v>6</v>
      </c>
      <c r="G9" s="15" cm="1">
        <f t="array" aca="1" ref="G9" ca="1">INDIRECT("'"&amp;G$2&amp;"'!B"&amp;ROW(F12))</f>
        <v>2008</v>
      </c>
      <c r="H9" s="8" cm="1">
        <f t="array" aca="1" ref="H9" ca="1">INDIRECT("'"&amp;G$2&amp;"'!AA"&amp;ROW(G12))</f>
        <v>0</v>
      </c>
      <c r="I9" s="16" cm="1">
        <f t="array" aca="1" ref="I9" ca="1">INDIRECT("'"&amp;G$2&amp;"'!AB"&amp;ROW(H12))</f>
        <v>0</v>
      </c>
      <c r="L9" s="15" cm="1">
        <f t="array" aca="1" ref="L9" ca="1">INDIRECT("'"&amp;L$2&amp;"'!B"&amp;ROW(K12))</f>
        <v>2008</v>
      </c>
      <c r="M9" s="8" cm="1">
        <f t="array" aca="1" ref="M9" ca="1">INDIRECT("'"&amp;L$2&amp;"'!AA"&amp;ROW(L12))</f>
        <v>0</v>
      </c>
      <c r="N9" s="16" cm="1">
        <f t="array" aca="1" ref="N9" ca="1">INDIRECT("'"&amp;L$2&amp;"'!AB"&amp;ROW(M12))</f>
        <v>0</v>
      </c>
      <c r="Q9" s="15" cm="1">
        <f t="array" aca="1" ref="Q9" ca="1">INDIRECT("'"&amp;Q$2&amp;"'!B"&amp;ROW(P12))</f>
        <v>2008</v>
      </c>
      <c r="R9" s="8" cm="1">
        <f t="array" aca="1" ref="R9" ca="1">INDIRECT("'"&amp;Q$2&amp;"'!AA"&amp;ROW(Q12))</f>
        <v>0</v>
      </c>
      <c r="S9" s="16" cm="1">
        <f t="array" aca="1" ref="S9" ca="1">INDIRECT("'"&amp;Q$2&amp;"'!AB"&amp;ROW(R12))</f>
        <v>0</v>
      </c>
      <c r="V9" s="15" cm="1">
        <f t="array" aca="1" ref="V9" ca="1">INDIRECT("'"&amp;V$2&amp;"'!B"&amp;ROW(U12))</f>
        <v>2008</v>
      </c>
      <c r="W9" s="8" cm="1">
        <f t="array" aca="1" ref="W9" ca="1">INDIRECT("'"&amp;V$2&amp;"'!AA"&amp;ROW(V12))</f>
        <v>0</v>
      </c>
      <c r="X9" s="16" cm="1">
        <f t="array" aca="1" ref="X9" ca="1">INDIRECT("'"&amp;V$2&amp;"'!AB"&amp;ROW(W12))</f>
        <v>0</v>
      </c>
      <c r="AA9" s="15" cm="1">
        <f t="array" aca="1" ref="AA9" ca="1">INDIRECT("'"&amp;AA$2&amp;"'!B"&amp;ROW(Z12))</f>
        <v>2008</v>
      </c>
      <c r="AB9" s="8" cm="1">
        <f t="array" aca="1" ref="AB9" ca="1">INDIRECT("'"&amp;AA$2&amp;"'!AA"&amp;ROW(AA12))</f>
        <v>0</v>
      </c>
      <c r="AC9" s="16" cm="1">
        <f t="array" aca="1" ref="AC9" ca="1">INDIRECT("'"&amp;AA$2&amp;"'!AB"&amp;ROW(AB12))</f>
        <v>0</v>
      </c>
      <c r="AF9" s="15" cm="1">
        <f t="array" aca="1" ref="AF9" ca="1">INDIRECT("'"&amp;AF$2&amp;"'!B"&amp;ROW(AE12))</f>
        <v>2008</v>
      </c>
      <c r="AG9" s="8" cm="1">
        <f t="array" aca="1" ref="AG9" ca="1">INDIRECT("'"&amp;AF$2&amp;"'!AA"&amp;ROW(AF12))</f>
        <v>0</v>
      </c>
      <c r="AH9" s="16" cm="1">
        <f t="array" aca="1" ref="AH9" ca="1">INDIRECT("'"&amp;AF$2&amp;"'!AB"&amp;ROW(AG12))</f>
        <v>0</v>
      </c>
      <c r="AK9" s="15" cm="1">
        <f t="array" aca="1" ref="AK9" ca="1">INDIRECT("'"&amp;AK$2&amp;"'!B"&amp;ROW(AJ12))</f>
        <v>2008</v>
      </c>
      <c r="AL9" s="8" cm="1">
        <f t="array" aca="1" ref="AL9" ca="1">INDIRECT("'"&amp;AK$2&amp;"'!AA"&amp;ROW(AK12))</f>
        <v>0</v>
      </c>
      <c r="AM9" s="16" cm="1">
        <f t="array" aca="1" ref="AM9" ca="1">INDIRECT("'"&amp;AK$2&amp;"'!AB"&amp;ROW(AL12))</f>
        <v>0</v>
      </c>
      <c r="AP9" s="15" cm="1">
        <f t="array" aca="1" ref="AP9" ca="1">INDIRECT("'"&amp;AP$2&amp;"'!B"&amp;ROW(AO12))</f>
        <v>2008</v>
      </c>
      <c r="AQ9" s="8" cm="1">
        <f t="array" aca="1" ref="AQ9" ca="1">INDIRECT("'"&amp;AP$2&amp;"'!AA"&amp;ROW(AP12))</f>
        <v>0</v>
      </c>
      <c r="AR9" s="16" cm="1">
        <f t="array" aca="1" ref="AR9" ca="1">INDIRECT("'"&amp;AP$2&amp;"'!AB"&amp;ROW(AQ12))</f>
        <v>0</v>
      </c>
    </row>
    <row r="10" spans="2:44" x14ac:dyDescent="0.2">
      <c r="B10" s="15" cm="1">
        <f t="array" aca="1" ref="B10" ca="1">INDIRECT("'"&amp;B$2&amp;"'!B"&amp;ROW(A13))</f>
        <v>2009</v>
      </c>
      <c r="C10" s="8" cm="1">
        <f t="array" aca="1" ref="C10" ca="1">INDIRECT("'"&amp;B$2&amp;"'!N"&amp;ROW(B13))</f>
        <v>9</v>
      </c>
      <c r="D10" s="16" cm="1">
        <f t="array" aca="1" ref="D10" ca="1">INDIRECT("'"&amp;B$2&amp;"'!O"&amp;ROW(C13))</f>
        <v>6</v>
      </c>
      <c r="G10" s="15" cm="1">
        <f t="array" aca="1" ref="G10" ca="1">INDIRECT("'"&amp;G$2&amp;"'!B"&amp;ROW(F13))</f>
        <v>2009</v>
      </c>
      <c r="H10" s="8" cm="1">
        <f t="array" aca="1" ref="H10" ca="1">INDIRECT("'"&amp;G$2&amp;"'!AA"&amp;ROW(G13))</f>
        <v>0</v>
      </c>
      <c r="I10" s="16" cm="1">
        <f t="array" aca="1" ref="I10" ca="1">INDIRECT("'"&amp;G$2&amp;"'!AB"&amp;ROW(H13))</f>
        <v>0</v>
      </c>
      <c r="L10" s="15" cm="1">
        <f t="array" aca="1" ref="L10" ca="1">INDIRECT("'"&amp;L$2&amp;"'!B"&amp;ROW(K13))</f>
        <v>2009</v>
      </c>
      <c r="M10" s="8" cm="1">
        <f t="array" aca="1" ref="M10" ca="1">INDIRECT("'"&amp;L$2&amp;"'!AA"&amp;ROW(L13))</f>
        <v>0</v>
      </c>
      <c r="N10" s="16" cm="1">
        <f t="array" aca="1" ref="N10" ca="1">INDIRECT("'"&amp;L$2&amp;"'!AB"&amp;ROW(M13))</f>
        <v>0</v>
      </c>
      <c r="Q10" s="15" cm="1">
        <f t="array" aca="1" ref="Q10" ca="1">INDIRECT("'"&amp;Q$2&amp;"'!B"&amp;ROW(P13))</f>
        <v>2009</v>
      </c>
      <c r="R10" s="8" cm="1">
        <f t="array" aca="1" ref="R10" ca="1">INDIRECT("'"&amp;Q$2&amp;"'!AA"&amp;ROW(Q13))</f>
        <v>0</v>
      </c>
      <c r="S10" s="16" cm="1">
        <f t="array" aca="1" ref="S10" ca="1">INDIRECT("'"&amp;Q$2&amp;"'!AB"&amp;ROW(R13))</f>
        <v>0</v>
      </c>
      <c r="V10" s="15" cm="1">
        <f t="array" aca="1" ref="V10" ca="1">INDIRECT("'"&amp;V$2&amp;"'!B"&amp;ROW(U13))</f>
        <v>2009</v>
      </c>
      <c r="W10" s="8" cm="1">
        <f t="array" aca="1" ref="W10" ca="1">INDIRECT("'"&amp;V$2&amp;"'!AA"&amp;ROW(V13))</f>
        <v>0</v>
      </c>
      <c r="X10" s="16" cm="1">
        <f t="array" aca="1" ref="X10" ca="1">INDIRECT("'"&amp;V$2&amp;"'!AB"&amp;ROW(W13))</f>
        <v>0</v>
      </c>
      <c r="AA10" s="15" cm="1">
        <f t="array" aca="1" ref="AA10" ca="1">INDIRECT("'"&amp;AA$2&amp;"'!B"&amp;ROW(Z13))</f>
        <v>2009</v>
      </c>
      <c r="AB10" s="8" cm="1">
        <f t="array" aca="1" ref="AB10" ca="1">INDIRECT("'"&amp;AA$2&amp;"'!AA"&amp;ROW(AA13))</f>
        <v>0</v>
      </c>
      <c r="AC10" s="16" cm="1">
        <f t="array" aca="1" ref="AC10" ca="1">INDIRECT("'"&amp;AA$2&amp;"'!AB"&amp;ROW(AB13))</f>
        <v>0</v>
      </c>
      <c r="AF10" s="15" cm="1">
        <f t="array" aca="1" ref="AF10" ca="1">INDIRECT("'"&amp;AF$2&amp;"'!B"&amp;ROW(AE13))</f>
        <v>2009</v>
      </c>
      <c r="AG10" s="8" cm="1">
        <f t="array" aca="1" ref="AG10" ca="1">INDIRECT("'"&amp;AF$2&amp;"'!AA"&amp;ROW(AF13))</f>
        <v>0</v>
      </c>
      <c r="AH10" s="16" cm="1">
        <f t="array" aca="1" ref="AH10" ca="1">INDIRECT("'"&amp;AF$2&amp;"'!AB"&amp;ROW(AG13))</f>
        <v>0</v>
      </c>
      <c r="AK10" s="15" cm="1">
        <f t="array" aca="1" ref="AK10" ca="1">INDIRECT("'"&amp;AK$2&amp;"'!B"&amp;ROW(AJ13))</f>
        <v>2009</v>
      </c>
      <c r="AL10" s="8" cm="1">
        <f t="array" aca="1" ref="AL10" ca="1">INDIRECT("'"&amp;AK$2&amp;"'!AA"&amp;ROW(AK13))</f>
        <v>0</v>
      </c>
      <c r="AM10" s="16" cm="1">
        <f t="array" aca="1" ref="AM10" ca="1">INDIRECT("'"&amp;AK$2&amp;"'!AB"&amp;ROW(AL13))</f>
        <v>0</v>
      </c>
      <c r="AP10" s="15" cm="1">
        <f t="array" aca="1" ref="AP10" ca="1">INDIRECT("'"&amp;AP$2&amp;"'!B"&amp;ROW(AO13))</f>
        <v>2009</v>
      </c>
      <c r="AQ10" s="8" cm="1">
        <f t="array" aca="1" ref="AQ10" ca="1">INDIRECT("'"&amp;AP$2&amp;"'!AA"&amp;ROW(AP13))</f>
        <v>0</v>
      </c>
      <c r="AR10" s="16" cm="1">
        <f t="array" aca="1" ref="AR10" ca="1">INDIRECT("'"&amp;AP$2&amp;"'!AB"&amp;ROW(AQ13))</f>
        <v>0</v>
      </c>
    </row>
    <row r="11" spans="2:44" x14ac:dyDescent="0.2">
      <c r="B11" s="15" cm="1">
        <f t="array" aca="1" ref="B11" ca="1">INDIRECT("'"&amp;B$2&amp;"'!B"&amp;ROW(A14))</f>
        <v>2010</v>
      </c>
      <c r="C11" s="8" cm="1">
        <f t="array" aca="1" ref="C11" ca="1">INDIRECT("'"&amp;B$2&amp;"'!N"&amp;ROW(B14))</f>
        <v>9</v>
      </c>
      <c r="D11" s="16" cm="1">
        <f t="array" aca="1" ref="D11" ca="1">INDIRECT("'"&amp;B$2&amp;"'!O"&amp;ROW(C14))</f>
        <v>6</v>
      </c>
      <c r="G11" s="15" cm="1">
        <f t="array" aca="1" ref="G11" ca="1">INDIRECT("'"&amp;G$2&amp;"'!B"&amp;ROW(F14))</f>
        <v>2010</v>
      </c>
      <c r="H11" s="8" cm="1">
        <f t="array" aca="1" ref="H11" ca="1">INDIRECT("'"&amp;G$2&amp;"'!AA"&amp;ROW(G14))</f>
        <v>0</v>
      </c>
      <c r="I11" s="16" cm="1">
        <f t="array" aca="1" ref="I11" ca="1">INDIRECT("'"&amp;G$2&amp;"'!AB"&amp;ROW(H14))</f>
        <v>0</v>
      </c>
      <c r="L11" s="15" cm="1">
        <f t="array" aca="1" ref="L11" ca="1">INDIRECT("'"&amp;L$2&amp;"'!B"&amp;ROW(K14))</f>
        <v>2010</v>
      </c>
      <c r="M11" s="8" cm="1">
        <f t="array" aca="1" ref="M11" ca="1">INDIRECT("'"&amp;L$2&amp;"'!AA"&amp;ROW(L14))</f>
        <v>0</v>
      </c>
      <c r="N11" s="16" cm="1">
        <f t="array" aca="1" ref="N11" ca="1">INDIRECT("'"&amp;L$2&amp;"'!AB"&amp;ROW(M14))</f>
        <v>0</v>
      </c>
      <c r="Q11" s="15" cm="1">
        <f t="array" aca="1" ref="Q11" ca="1">INDIRECT("'"&amp;Q$2&amp;"'!B"&amp;ROW(P14))</f>
        <v>2010</v>
      </c>
      <c r="R11" s="8" cm="1">
        <f t="array" aca="1" ref="R11" ca="1">INDIRECT("'"&amp;Q$2&amp;"'!AA"&amp;ROW(Q14))</f>
        <v>0</v>
      </c>
      <c r="S11" s="16" cm="1">
        <f t="array" aca="1" ref="S11" ca="1">INDIRECT("'"&amp;Q$2&amp;"'!AB"&amp;ROW(R14))</f>
        <v>0</v>
      </c>
      <c r="V11" s="15" cm="1">
        <f t="array" aca="1" ref="V11" ca="1">INDIRECT("'"&amp;V$2&amp;"'!B"&amp;ROW(U14))</f>
        <v>2010</v>
      </c>
      <c r="W11" s="8" cm="1">
        <f t="array" aca="1" ref="W11" ca="1">INDIRECT("'"&amp;V$2&amp;"'!AA"&amp;ROW(V14))</f>
        <v>0</v>
      </c>
      <c r="X11" s="16" cm="1">
        <f t="array" aca="1" ref="X11" ca="1">INDIRECT("'"&amp;V$2&amp;"'!AB"&amp;ROW(W14))</f>
        <v>0</v>
      </c>
      <c r="AA11" s="15" cm="1">
        <f t="array" aca="1" ref="AA11" ca="1">INDIRECT("'"&amp;AA$2&amp;"'!B"&amp;ROW(Z14))</f>
        <v>2010</v>
      </c>
      <c r="AB11" s="8" cm="1">
        <f t="array" aca="1" ref="AB11" ca="1">INDIRECT("'"&amp;AA$2&amp;"'!AA"&amp;ROW(AA14))</f>
        <v>0</v>
      </c>
      <c r="AC11" s="16" cm="1">
        <f t="array" aca="1" ref="AC11" ca="1">INDIRECT("'"&amp;AA$2&amp;"'!AB"&amp;ROW(AB14))</f>
        <v>0</v>
      </c>
      <c r="AF11" s="15" cm="1">
        <f t="array" aca="1" ref="AF11" ca="1">INDIRECT("'"&amp;AF$2&amp;"'!B"&amp;ROW(AE14))</f>
        <v>2010</v>
      </c>
      <c r="AG11" s="8" cm="1">
        <f t="array" aca="1" ref="AG11" ca="1">INDIRECT("'"&amp;AF$2&amp;"'!AA"&amp;ROW(AF14))</f>
        <v>0</v>
      </c>
      <c r="AH11" s="16" cm="1">
        <f t="array" aca="1" ref="AH11" ca="1">INDIRECT("'"&amp;AF$2&amp;"'!AB"&amp;ROW(AG14))</f>
        <v>0</v>
      </c>
      <c r="AK11" s="15" cm="1">
        <f t="array" aca="1" ref="AK11" ca="1">INDIRECT("'"&amp;AK$2&amp;"'!B"&amp;ROW(AJ14))</f>
        <v>2010</v>
      </c>
      <c r="AL11" s="8" cm="1">
        <f t="array" aca="1" ref="AL11" ca="1">INDIRECT("'"&amp;AK$2&amp;"'!AA"&amp;ROW(AK14))</f>
        <v>0</v>
      </c>
      <c r="AM11" s="16" cm="1">
        <f t="array" aca="1" ref="AM11" ca="1">INDIRECT("'"&amp;AK$2&amp;"'!AB"&amp;ROW(AL14))</f>
        <v>0</v>
      </c>
      <c r="AP11" s="15" cm="1">
        <f t="array" aca="1" ref="AP11" ca="1">INDIRECT("'"&amp;AP$2&amp;"'!B"&amp;ROW(AO14))</f>
        <v>2010</v>
      </c>
      <c r="AQ11" s="8" cm="1">
        <f t="array" aca="1" ref="AQ11" ca="1">INDIRECT("'"&amp;AP$2&amp;"'!AA"&amp;ROW(AP14))</f>
        <v>0</v>
      </c>
      <c r="AR11" s="16" cm="1">
        <f t="array" aca="1" ref="AR11" ca="1">INDIRECT("'"&amp;AP$2&amp;"'!AB"&amp;ROW(AQ14))</f>
        <v>0</v>
      </c>
    </row>
    <row r="12" spans="2:44" x14ac:dyDescent="0.2">
      <c r="B12" s="15" cm="1">
        <f t="array" aca="1" ref="B12" ca="1">INDIRECT("'"&amp;B$2&amp;"'!B"&amp;ROW(A15))</f>
        <v>2011</v>
      </c>
      <c r="C12" s="8" cm="1">
        <f t="array" aca="1" ref="C12" ca="1">INDIRECT("'"&amp;B$2&amp;"'!N"&amp;ROW(B15))</f>
        <v>9</v>
      </c>
      <c r="D12" s="16" cm="1">
        <f t="array" aca="1" ref="D12" ca="1">INDIRECT("'"&amp;B$2&amp;"'!O"&amp;ROW(C15))</f>
        <v>6</v>
      </c>
      <c r="G12" s="15" cm="1">
        <f t="array" aca="1" ref="G12" ca="1">INDIRECT("'"&amp;G$2&amp;"'!B"&amp;ROW(F15))</f>
        <v>2011</v>
      </c>
      <c r="H12" s="8" cm="1">
        <f t="array" aca="1" ref="H12" ca="1">INDIRECT("'"&amp;G$2&amp;"'!AA"&amp;ROW(G15))</f>
        <v>0</v>
      </c>
      <c r="I12" s="16" cm="1">
        <f t="array" aca="1" ref="I12" ca="1">INDIRECT("'"&amp;G$2&amp;"'!AB"&amp;ROW(H15))</f>
        <v>0</v>
      </c>
      <c r="L12" s="15" cm="1">
        <f t="array" aca="1" ref="L12" ca="1">INDIRECT("'"&amp;L$2&amp;"'!B"&amp;ROW(K15))</f>
        <v>2011</v>
      </c>
      <c r="M12" s="8" cm="1">
        <f t="array" aca="1" ref="M12" ca="1">INDIRECT("'"&amp;L$2&amp;"'!AA"&amp;ROW(L15))</f>
        <v>0</v>
      </c>
      <c r="N12" s="16" cm="1">
        <f t="array" aca="1" ref="N12" ca="1">INDIRECT("'"&amp;L$2&amp;"'!AB"&amp;ROW(M15))</f>
        <v>0</v>
      </c>
      <c r="Q12" s="15" cm="1">
        <f t="array" aca="1" ref="Q12" ca="1">INDIRECT("'"&amp;Q$2&amp;"'!B"&amp;ROW(P15))</f>
        <v>2011</v>
      </c>
      <c r="R12" s="8" cm="1">
        <f t="array" aca="1" ref="R12" ca="1">INDIRECT("'"&amp;Q$2&amp;"'!AA"&amp;ROW(Q15))</f>
        <v>0</v>
      </c>
      <c r="S12" s="16" cm="1">
        <f t="array" aca="1" ref="S12" ca="1">INDIRECT("'"&amp;Q$2&amp;"'!AB"&amp;ROW(R15))</f>
        <v>0</v>
      </c>
      <c r="V12" s="15" cm="1">
        <f t="array" aca="1" ref="V12" ca="1">INDIRECT("'"&amp;V$2&amp;"'!B"&amp;ROW(U15))</f>
        <v>2011</v>
      </c>
      <c r="W12" s="8" cm="1">
        <f t="array" aca="1" ref="W12" ca="1">INDIRECT("'"&amp;V$2&amp;"'!AA"&amp;ROW(V15))</f>
        <v>0</v>
      </c>
      <c r="X12" s="16" cm="1">
        <f t="array" aca="1" ref="X12" ca="1">INDIRECT("'"&amp;V$2&amp;"'!AB"&amp;ROW(W15))</f>
        <v>0</v>
      </c>
      <c r="AA12" s="15" cm="1">
        <f t="array" aca="1" ref="AA12" ca="1">INDIRECT("'"&amp;AA$2&amp;"'!B"&amp;ROW(Z15))</f>
        <v>2011</v>
      </c>
      <c r="AB12" s="8" cm="1">
        <f t="array" aca="1" ref="AB12" ca="1">INDIRECT("'"&amp;AA$2&amp;"'!AA"&amp;ROW(AA15))</f>
        <v>0</v>
      </c>
      <c r="AC12" s="16" cm="1">
        <f t="array" aca="1" ref="AC12" ca="1">INDIRECT("'"&amp;AA$2&amp;"'!AB"&amp;ROW(AB15))</f>
        <v>0</v>
      </c>
      <c r="AF12" s="15" cm="1">
        <f t="array" aca="1" ref="AF12" ca="1">INDIRECT("'"&amp;AF$2&amp;"'!B"&amp;ROW(AE15))</f>
        <v>2011</v>
      </c>
      <c r="AG12" s="8" cm="1">
        <f t="array" aca="1" ref="AG12" ca="1">INDIRECT("'"&amp;AF$2&amp;"'!AA"&amp;ROW(AF15))</f>
        <v>0</v>
      </c>
      <c r="AH12" s="16" cm="1">
        <f t="array" aca="1" ref="AH12" ca="1">INDIRECT("'"&amp;AF$2&amp;"'!AB"&amp;ROW(AG15))</f>
        <v>0</v>
      </c>
      <c r="AK12" s="15" cm="1">
        <f t="array" aca="1" ref="AK12" ca="1">INDIRECT("'"&amp;AK$2&amp;"'!B"&amp;ROW(AJ15))</f>
        <v>2011</v>
      </c>
      <c r="AL12" s="8" cm="1">
        <f t="array" aca="1" ref="AL12" ca="1">INDIRECT("'"&amp;AK$2&amp;"'!AA"&amp;ROW(AK15))</f>
        <v>0</v>
      </c>
      <c r="AM12" s="16" cm="1">
        <f t="array" aca="1" ref="AM12" ca="1">INDIRECT("'"&amp;AK$2&amp;"'!AB"&amp;ROW(AL15))</f>
        <v>0</v>
      </c>
      <c r="AP12" s="15" cm="1">
        <f t="array" aca="1" ref="AP12" ca="1">INDIRECT("'"&amp;AP$2&amp;"'!B"&amp;ROW(AO15))</f>
        <v>2011</v>
      </c>
      <c r="AQ12" s="8" cm="1">
        <f t="array" aca="1" ref="AQ12" ca="1">INDIRECT("'"&amp;AP$2&amp;"'!AA"&amp;ROW(AP15))</f>
        <v>0</v>
      </c>
      <c r="AR12" s="16" cm="1">
        <f t="array" aca="1" ref="AR12" ca="1">INDIRECT("'"&amp;AP$2&amp;"'!AB"&amp;ROW(AQ15))</f>
        <v>0</v>
      </c>
    </row>
    <row r="13" spans="2:44" x14ac:dyDescent="0.2">
      <c r="B13" s="15" cm="1">
        <f t="array" aca="1" ref="B13" ca="1">INDIRECT("'"&amp;B$2&amp;"'!B"&amp;ROW(A16))</f>
        <v>2012</v>
      </c>
      <c r="C13" s="8" cm="1">
        <f t="array" aca="1" ref="C13" ca="1">INDIRECT("'"&amp;B$2&amp;"'!N"&amp;ROW(B16))</f>
        <v>9</v>
      </c>
      <c r="D13" s="16" cm="1">
        <f t="array" aca="1" ref="D13" ca="1">INDIRECT("'"&amp;B$2&amp;"'!O"&amp;ROW(C16))</f>
        <v>6</v>
      </c>
      <c r="G13" s="15" cm="1">
        <f t="array" aca="1" ref="G13" ca="1">INDIRECT("'"&amp;G$2&amp;"'!B"&amp;ROW(F16))</f>
        <v>2012</v>
      </c>
      <c r="H13" s="8" cm="1">
        <f t="array" aca="1" ref="H13" ca="1">INDIRECT("'"&amp;G$2&amp;"'!AA"&amp;ROW(G16))</f>
        <v>0</v>
      </c>
      <c r="I13" s="16" cm="1">
        <f t="array" aca="1" ref="I13" ca="1">INDIRECT("'"&amp;G$2&amp;"'!AB"&amp;ROW(H16))</f>
        <v>0</v>
      </c>
      <c r="L13" s="15" cm="1">
        <f t="array" aca="1" ref="L13" ca="1">INDIRECT("'"&amp;L$2&amp;"'!B"&amp;ROW(K16))</f>
        <v>2012</v>
      </c>
      <c r="M13" s="8" cm="1">
        <f t="array" aca="1" ref="M13" ca="1">INDIRECT("'"&amp;L$2&amp;"'!AA"&amp;ROW(L16))</f>
        <v>0</v>
      </c>
      <c r="N13" s="16" cm="1">
        <f t="array" aca="1" ref="N13" ca="1">INDIRECT("'"&amp;L$2&amp;"'!AB"&amp;ROW(M16))</f>
        <v>0</v>
      </c>
      <c r="Q13" s="15" cm="1">
        <f t="array" aca="1" ref="Q13" ca="1">INDIRECT("'"&amp;Q$2&amp;"'!B"&amp;ROW(P16))</f>
        <v>2012</v>
      </c>
      <c r="R13" s="8" cm="1">
        <f t="array" aca="1" ref="R13" ca="1">INDIRECT("'"&amp;Q$2&amp;"'!AA"&amp;ROW(Q16))</f>
        <v>0</v>
      </c>
      <c r="S13" s="16" cm="1">
        <f t="array" aca="1" ref="S13" ca="1">INDIRECT("'"&amp;Q$2&amp;"'!AB"&amp;ROW(R16))</f>
        <v>0</v>
      </c>
      <c r="V13" s="15" cm="1">
        <f t="array" aca="1" ref="V13" ca="1">INDIRECT("'"&amp;V$2&amp;"'!B"&amp;ROW(U16))</f>
        <v>2012</v>
      </c>
      <c r="W13" s="8" cm="1">
        <f t="array" aca="1" ref="W13" ca="1">INDIRECT("'"&amp;V$2&amp;"'!AA"&amp;ROW(V16))</f>
        <v>0</v>
      </c>
      <c r="X13" s="16" cm="1">
        <f t="array" aca="1" ref="X13" ca="1">INDIRECT("'"&amp;V$2&amp;"'!AB"&amp;ROW(W16))</f>
        <v>0</v>
      </c>
      <c r="AA13" s="15" cm="1">
        <f t="array" aca="1" ref="AA13" ca="1">INDIRECT("'"&amp;AA$2&amp;"'!B"&amp;ROW(Z16))</f>
        <v>2012</v>
      </c>
      <c r="AB13" s="8" cm="1">
        <f t="array" aca="1" ref="AB13" ca="1">INDIRECT("'"&amp;AA$2&amp;"'!AA"&amp;ROW(AA16))</f>
        <v>0</v>
      </c>
      <c r="AC13" s="16" cm="1">
        <f t="array" aca="1" ref="AC13" ca="1">INDIRECT("'"&amp;AA$2&amp;"'!AB"&amp;ROW(AB16))</f>
        <v>0</v>
      </c>
      <c r="AF13" s="15" cm="1">
        <f t="array" aca="1" ref="AF13" ca="1">INDIRECT("'"&amp;AF$2&amp;"'!B"&amp;ROW(AE16))</f>
        <v>2012</v>
      </c>
      <c r="AG13" s="8" cm="1">
        <f t="array" aca="1" ref="AG13" ca="1">INDIRECT("'"&amp;AF$2&amp;"'!AA"&amp;ROW(AF16))</f>
        <v>0</v>
      </c>
      <c r="AH13" s="16" cm="1">
        <f t="array" aca="1" ref="AH13" ca="1">INDIRECT("'"&amp;AF$2&amp;"'!AB"&amp;ROW(AG16))</f>
        <v>0</v>
      </c>
      <c r="AK13" s="15" cm="1">
        <f t="array" aca="1" ref="AK13" ca="1">INDIRECT("'"&amp;AK$2&amp;"'!B"&amp;ROW(AJ16))</f>
        <v>2012</v>
      </c>
      <c r="AL13" s="8" cm="1">
        <f t="array" aca="1" ref="AL13" ca="1">INDIRECT("'"&amp;AK$2&amp;"'!AA"&amp;ROW(AK16))</f>
        <v>0</v>
      </c>
      <c r="AM13" s="16" cm="1">
        <f t="array" aca="1" ref="AM13" ca="1">INDIRECT("'"&amp;AK$2&amp;"'!AB"&amp;ROW(AL16))</f>
        <v>0</v>
      </c>
      <c r="AP13" s="15" cm="1">
        <f t="array" aca="1" ref="AP13" ca="1">INDIRECT("'"&amp;AP$2&amp;"'!B"&amp;ROW(AO16))</f>
        <v>2012</v>
      </c>
      <c r="AQ13" s="8" cm="1">
        <f t="array" aca="1" ref="AQ13" ca="1">INDIRECT("'"&amp;AP$2&amp;"'!AA"&amp;ROW(AP16))</f>
        <v>0</v>
      </c>
      <c r="AR13" s="16" cm="1">
        <f t="array" aca="1" ref="AR13" ca="1">INDIRECT("'"&amp;AP$2&amp;"'!AB"&amp;ROW(AQ16))</f>
        <v>0</v>
      </c>
    </row>
    <row r="14" spans="2:44" x14ac:dyDescent="0.2">
      <c r="B14" s="15" cm="1">
        <f t="array" aca="1" ref="B14" ca="1">INDIRECT("'"&amp;B$2&amp;"'!B"&amp;ROW(A17))</f>
        <v>2013</v>
      </c>
      <c r="C14" s="8" cm="1">
        <f t="array" aca="1" ref="C14" ca="1">INDIRECT("'"&amp;B$2&amp;"'!N"&amp;ROW(B17))</f>
        <v>9</v>
      </c>
      <c r="D14" s="16" cm="1">
        <f t="array" aca="1" ref="D14" ca="1">INDIRECT("'"&amp;B$2&amp;"'!O"&amp;ROW(C17))</f>
        <v>6</v>
      </c>
      <c r="G14" s="15" cm="1">
        <f t="array" aca="1" ref="G14" ca="1">INDIRECT("'"&amp;G$2&amp;"'!B"&amp;ROW(F17))</f>
        <v>2013</v>
      </c>
      <c r="H14" s="8" cm="1">
        <f t="array" aca="1" ref="H14" ca="1">INDIRECT("'"&amp;G$2&amp;"'!AA"&amp;ROW(G17))</f>
        <v>0</v>
      </c>
      <c r="I14" s="16" cm="1">
        <f t="array" aca="1" ref="I14" ca="1">INDIRECT("'"&amp;G$2&amp;"'!AB"&amp;ROW(H17))</f>
        <v>0</v>
      </c>
      <c r="L14" s="15" cm="1">
        <f t="array" aca="1" ref="L14" ca="1">INDIRECT("'"&amp;L$2&amp;"'!B"&amp;ROW(K17))</f>
        <v>2013</v>
      </c>
      <c r="M14" s="8" cm="1">
        <f t="array" aca="1" ref="M14" ca="1">INDIRECT("'"&amp;L$2&amp;"'!AA"&amp;ROW(L17))</f>
        <v>0</v>
      </c>
      <c r="N14" s="16" cm="1">
        <f t="array" aca="1" ref="N14" ca="1">INDIRECT("'"&amp;L$2&amp;"'!AB"&amp;ROW(M17))</f>
        <v>0</v>
      </c>
      <c r="Q14" s="15" cm="1">
        <f t="array" aca="1" ref="Q14" ca="1">INDIRECT("'"&amp;Q$2&amp;"'!B"&amp;ROW(P17))</f>
        <v>2013</v>
      </c>
      <c r="R14" s="8" cm="1">
        <f t="array" aca="1" ref="R14" ca="1">INDIRECT("'"&amp;Q$2&amp;"'!AA"&amp;ROW(Q17))</f>
        <v>0</v>
      </c>
      <c r="S14" s="16" cm="1">
        <f t="array" aca="1" ref="S14" ca="1">INDIRECT("'"&amp;Q$2&amp;"'!AB"&amp;ROW(R17))</f>
        <v>0</v>
      </c>
      <c r="V14" s="15" cm="1">
        <f t="array" aca="1" ref="V14" ca="1">INDIRECT("'"&amp;V$2&amp;"'!B"&amp;ROW(U17))</f>
        <v>2013</v>
      </c>
      <c r="W14" s="8" cm="1">
        <f t="array" aca="1" ref="W14" ca="1">INDIRECT("'"&amp;V$2&amp;"'!AA"&amp;ROW(V17))</f>
        <v>0</v>
      </c>
      <c r="X14" s="16" cm="1">
        <f t="array" aca="1" ref="X14" ca="1">INDIRECT("'"&amp;V$2&amp;"'!AB"&amp;ROW(W17))</f>
        <v>0</v>
      </c>
      <c r="AA14" s="15" cm="1">
        <f t="array" aca="1" ref="AA14" ca="1">INDIRECT("'"&amp;AA$2&amp;"'!B"&amp;ROW(Z17))</f>
        <v>2013</v>
      </c>
      <c r="AB14" s="8" cm="1">
        <f t="array" aca="1" ref="AB14" ca="1">INDIRECT("'"&amp;AA$2&amp;"'!AA"&amp;ROW(AA17))</f>
        <v>0</v>
      </c>
      <c r="AC14" s="16" cm="1">
        <f t="array" aca="1" ref="AC14" ca="1">INDIRECT("'"&amp;AA$2&amp;"'!AB"&amp;ROW(AB17))</f>
        <v>0</v>
      </c>
      <c r="AF14" s="15" cm="1">
        <f t="array" aca="1" ref="AF14" ca="1">INDIRECT("'"&amp;AF$2&amp;"'!B"&amp;ROW(AE17))</f>
        <v>2013</v>
      </c>
      <c r="AG14" s="8" cm="1">
        <f t="array" aca="1" ref="AG14" ca="1">INDIRECT("'"&amp;AF$2&amp;"'!AA"&amp;ROW(AF17))</f>
        <v>0</v>
      </c>
      <c r="AH14" s="16" cm="1">
        <f t="array" aca="1" ref="AH14" ca="1">INDIRECT("'"&amp;AF$2&amp;"'!AB"&amp;ROW(AG17))</f>
        <v>0</v>
      </c>
      <c r="AK14" s="15" cm="1">
        <f t="array" aca="1" ref="AK14" ca="1">INDIRECT("'"&amp;AK$2&amp;"'!B"&amp;ROW(AJ17))</f>
        <v>2013</v>
      </c>
      <c r="AL14" s="8" cm="1">
        <f t="array" aca="1" ref="AL14" ca="1">INDIRECT("'"&amp;AK$2&amp;"'!AA"&amp;ROW(AK17))</f>
        <v>0</v>
      </c>
      <c r="AM14" s="16" cm="1">
        <f t="array" aca="1" ref="AM14" ca="1">INDIRECT("'"&amp;AK$2&amp;"'!AB"&amp;ROW(AL17))</f>
        <v>0</v>
      </c>
      <c r="AP14" s="15" cm="1">
        <f t="array" aca="1" ref="AP14" ca="1">INDIRECT("'"&amp;AP$2&amp;"'!B"&amp;ROW(AO17))</f>
        <v>2013</v>
      </c>
      <c r="AQ14" s="8" cm="1">
        <f t="array" aca="1" ref="AQ14" ca="1">INDIRECT("'"&amp;AP$2&amp;"'!AA"&amp;ROW(AP17))</f>
        <v>0</v>
      </c>
      <c r="AR14" s="16" cm="1">
        <f t="array" aca="1" ref="AR14" ca="1">INDIRECT("'"&amp;AP$2&amp;"'!AB"&amp;ROW(AQ17))</f>
        <v>0</v>
      </c>
    </row>
    <row r="15" spans="2:44" x14ac:dyDescent="0.2">
      <c r="B15" s="15" cm="1">
        <f t="array" aca="1" ref="B15" ca="1">INDIRECT("'"&amp;B$2&amp;"'!B"&amp;ROW(A18))</f>
        <v>2014</v>
      </c>
      <c r="C15" s="8" cm="1">
        <f t="array" aca="1" ref="C15" ca="1">INDIRECT("'"&amp;B$2&amp;"'!N"&amp;ROW(B18))</f>
        <v>9</v>
      </c>
      <c r="D15" s="16" cm="1">
        <f t="array" aca="1" ref="D15" ca="1">INDIRECT("'"&amp;B$2&amp;"'!O"&amp;ROW(C18))</f>
        <v>6</v>
      </c>
      <c r="G15" s="15" cm="1">
        <f t="array" aca="1" ref="G15" ca="1">INDIRECT("'"&amp;G$2&amp;"'!B"&amp;ROW(F18))</f>
        <v>2014</v>
      </c>
      <c r="H15" s="8" cm="1">
        <f t="array" aca="1" ref="H15" ca="1">INDIRECT("'"&amp;G$2&amp;"'!AA"&amp;ROW(G18))</f>
        <v>0</v>
      </c>
      <c r="I15" s="16" cm="1">
        <f t="array" aca="1" ref="I15" ca="1">INDIRECT("'"&amp;G$2&amp;"'!AB"&amp;ROW(H18))</f>
        <v>0</v>
      </c>
      <c r="L15" s="15" cm="1">
        <f t="array" aca="1" ref="L15" ca="1">INDIRECT("'"&amp;L$2&amp;"'!B"&amp;ROW(K18))</f>
        <v>2014</v>
      </c>
      <c r="M15" s="8" cm="1">
        <f t="array" aca="1" ref="M15" ca="1">INDIRECT("'"&amp;L$2&amp;"'!AA"&amp;ROW(L18))</f>
        <v>0</v>
      </c>
      <c r="N15" s="16" cm="1">
        <f t="array" aca="1" ref="N15" ca="1">INDIRECT("'"&amp;L$2&amp;"'!AB"&amp;ROW(M18))</f>
        <v>0</v>
      </c>
      <c r="Q15" s="15" cm="1">
        <f t="array" aca="1" ref="Q15" ca="1">INDIRECT("'"&amp;Q$2&amp;"'!B"&amp;ROW(P18))</f>
        <v>2014</v>
      </c>
      <c r="R15" s="8" cm="1">
        <f t="array" aca="1" ref="R15" ca="1">INDIRECT("'"&amp;Q$2&amp;"'!AA"&amp;ROW(Q18))</f>
        <v>0</v>
      </c>
      <c r="S15" s="16" cm="1">
        <f t="array" aca="1" ref="S15" ca="1">INDIRECT("'"&amp;Q$2&amp;"'!AB"&amp;ROW(R18))</f>
        <v>0</v>
      </c>
      <c r="V15" s="15" cm="1">
        <f t="array" aca="1" ref="V15" ca="1">INDIRECT("'"&amp;V$2&amp;"'!B"&amp;ROW(U18))</f>
        <v>2014</v>
      </c>
      <c r="W15" s="8" cm="1">
        <f t="array" aca="1" ref="W15" ca="1">INDIRECT("'"&amp;V$2&amp;"'!AA"&amp;ROW(V18))</f>
        <v>0</v>
      </c>
      <c r="X15" s="16" cm="1">
        <f t="array" aca="1" ref="X15" ca="1">INDIRECT("'"&amp;V$2&amp;"'!AB"&amp;ROW(W18))</f>
        <v>0</v>
      </c>
      <c r="AA15" s="15" cm="1">
        <f t="array" aca="1" ref="AA15" ca="1">INDIRECT("'"&amp;AA$2&amp;"'!B"&amp;ROW(Z18))</f>
        <v>2014</v>
      </c>
      <c r="AB15" s="8" cm="1">
        <f t="array" aca="1" ref="AB15" ca="1">INDIRECT("'"&amp;AA$2&amp;"'!AA"&amp;ROW(AA18))</f>
        <v>0</v>
      </c>
      <c r="AC15" s="16" cm="1">
        <f t="array" aca="1" ref="AC15" ca="1">INDIRECT("'"&amp;AA$2&amp;"'!AB"&amp;ROW(AB18))</f>
        <v>0</v>
      </c>
      <c r="AF15" s="15" cm="1">
        <f t="array" aca="1" ref="AF15" ca="1">INDIRECT("'"&amp;AF$2&amp;"'!B"&amp;ROW(AE18))</f>
        <v>2014</v>
      </c>
      <c r="AG15" s="8" cm="1">
        <f t="array" aca="1" ref="AG15" ca="1">INDIRECT("'"&amp;AF$2&amp;"'!AA"&amp;ROW(AF18))</f>
        <v>0</v>
      </c>
      <c r="AH15" s="16" cm="1">
        <f t="array" aca="1" ref="AH15" ca="1">INDIRECT("'"&amp;AF$2&amp;"'!AB"&amp;ROW(AG18))</f>
        <v>0</v>
      </c>
      <c r="AK15" s="15" cm="1">
        <f t="array" aca="1" ref="AK15" ca="1">INDIRECT("'"&amp;AK$2&amp;"'!B"&amp;ROW(AJ18))</f>
        <v>2014</v>
      </c>
      <c r="AL15" s="8" cm="1">
        <f t="array" aca="1" ref="AL15" ca="1">INDIRECT("'"&amp;AK$2&amp;"'!AA"&amp;ROW(AK18))</f>
        <v>0</v>
      </c>
      <c r="AM15" s="16" cm="1">
        <f t="array" aca="1" ref="AM15" ca="1">INDIRECT("'"&amp;AK$2&amp;"'!AB"&amp;ROW(AL18))</f>
        <v>0</v>
      </c>
      <c r="AP15" s="15" cm="1">
        <f t="array" aca="1" ref="AP15" ca="1">INDIRECT("'"&amp;AP$2&amp;"'!B"&amp;ROW(AO18))</f>
        <v>2014</v>
      </c>
      <c r="AQ15" s="8" cm="1">
        <f t="array" aca="1" ref="AQ15" ca="1">INDIRECT("'"&amp;AP$2&amp;"'!AA"&amp;ROW(AP18))</f>
        <v>0</v>
      </c>
      <c r="AR15" s="16" cm="1">
        <f t="array" aca="1" ref="AR15" ca="1">INDIRECT("'"&amp;AP$2&amp;"'!AB"&amp;ROW(AQ18))</f>
        <v>0</v>
      </c>
    </row>
    <row r="16" spans="2:44" x14ac:dyDescent="0.2">
      <c r="B16" s="15" cm="1">
        <f t="array" aca="1" ref="B16" ca="1">INDIRECT("'"&amp;B$2&amp;"'!B"&amp;ROW(A19))</f>
        <v>2015</v>
      </c>
      <c r="C16" s="8" cm="1">
        <f t="array" aca="1" ref="C16" ca="1">INDIRECT("'"&amp;B$2&amp;"'!N"&amp;ROW(B19))</f>
        <v>9</v>
      </c>
      <c r="D16" s="16" cm="1">
        <f t="array" aca="1" ref="D16" ca="1">INDIRECT("'"&amp;B$2&amp;"'!O"&amp;ROW(C19))</f>
        <v>6</v>
      </c>
      <c r="G16" s="15" cm="1">
        <f t="array" aca="1" ref="G16" ca="1">INDIRECT("'"&amp;G$2&amp;"'!B"&amp;ROW(F19))</f>
        <v>2015</v>
      </c>
      <c r="H16" s="8" cm="1">
        <f t="array" aca="1" ref="H16" ca="1">INDIRECT("'"&amp;G$2&amp;"'!AA"&amp;ROW(G19))</f>
        <v>0</v>
      </c>
      <c r="I16" s="16" cm="1">
        <f t="array" aca="1" ref="I16" ca="1">INDIRECT("'"&amp;G$2&amp;"'!AB"&amp;ROW(H19))</f>
        <v>0</v>
      </c>
      <c r="L16" s="15" cm="1">
        <f t="array" aca="1" ref="L16" ca="1">INDIRECT("'"&amp;L$2&amp;"'!B"&amp;ROW(K19))</f>
        <v>2015</v>
      </c>
      <c r="M16" s="8" cm="1">
        <f t="array" aca="1" ref="M16" ca="1">INDIRECT("'"&amp;L$2&amp;"'!AA"&amp;ROW(L19))</f>
        <v>0</v>
      </c>
      <c r="N16" s="16" cm="1">
        <f t="array" aca="1" ref="N16" ca="1">INDIRECT("'"&amp;L$2&amp;"'!AB"&amp;ROW(M19))</f>
        <v>0</v>
      </c>
      <c r="Q16" s="15" cm="1">
        <f t="array" aca="1" ref="Q16" ca="1">INDIRECT("'"&amp;Q$2&amp;"'!B"&amp;ROW(P19))</f>
        <v>2015</v>
      </c>
      <c r="R16" s="8" cm="1">
        <f t="array" aca="1" ref="R16" ca="1">INDIRECT("'"&amp;Q$2&amp;"'!AA"&amp;ROW(Q19))</f>
        <v>0</v>
      </c>
      <c r="S16" s="16" cm="1">
        <f t="array" aca="1" ref="S16" ca="1">INDIRECT("'"&amp;Q$2&amp;"'!AB"&amp;ROW(R19))</f>
        <v>0</v>
      </c>
      <c r="V16" s="15" cm="1">
        <f t="array" aca="1" ref="V16" ca="1">INDIRECT("'"&amp;V$2&amp;"'!B"&amp;ROW(U19))</f>
        <v>2015</v>
      </c>
      <c r="W16" s="8" cm="1">
        <f t="array" aca="1" ref="W16" ca="1">INDIRECT("'"&amp;V$2&amp;"'!AA"&amp;ROW(V19))</f>
        <v>0</v>
      </c>
      <c r="X16" s="16" cm="1">
        <f t="array" aca="1" ref="X16" ca="1">INDIRECT("'"&amp;V$2&amp;"'!AB"&amp;ROW(W19))</f>
        <v>0</v>
      </c>
      <c r="AA16" s="15" cm="1">
        <f t="array" aca="1" ref="AA16" ca="1">INDIRECT("'"&amp;AA$2&amp;"'!B"&amp;ROW(Z19))</f>
        <v>2015</v>
      </c>
      <c r="AB16" s="8" cm="1">
        <f t="array" aca="1" ref="AB16" ca="1">INDIRECT("'"&amp;AA$2&amp;"'!AA"&amp;ROW(AA19))</f>
        <v>0</v>
      </c>
      <c r="AC16" s="16" cm="1">
        <f t="array" aca="1" ref="AC16" ca="1">INDIRECT("'"&amp;AA$2&amp;"'!AB"&amp;ROW(AB19))</f>
        <v>0</v>
      </c>
      <c r="AF16" s="15" cm="1">
        <f t="array" aca="1" ref="AF16" ca="1">INDIRECT("'"&amp;AF$2&amp;"'!B"&amp;ROW(AE19))</f>
        <v>2015</v>
      </c>
      <c r="AG16" s="8" cm="1">
        <f t="array" aca="1" ref="AG16" ca="1">INDIRECT("'"&amp;AF$2&amp;"'!AA"&amp;ROW(AF19))</f>
        <v>0</v>
      </c>
      <c r="AH16" s="16" cm="1">
        <f t="array" aca="1" ref="AH16" ca="1">INDIRECT("'"&amp;AF$2&amp;"'!AB"&amp;ROW(AG19))</f>
        <v>0</v>
      </c>
      <c r="AK16" s="15" cm="1">
        <f t="array" aca="1" ref="AK16" ca="1">INDIRECT("'"&amp;AK$2&amp;"'!B"&amp;ROW(AJ19))</f>
        <v>2015</v>
      </c>
      <c r="AL16" s="8" cm="1">
        <f t="array" aca="1" ref="AL16" ca="1">INDIRECT("'"&amp;AK$2&amp;"'!AA"&amp;ROW(AK19))</f>
        <v>0</v>
      </c>
      <c r="AM16" s="16" cm="1">
        <f t="array" aca="1" ref="AM16" ca="1">INDIRECT("'"&amp;AK$2&amp;"'!AB"&amp;ROW(AL19))</f>
        <v>0</v>
      </c>
      <c r="AP16" s="15" cm="1">
        <f t="array" aca="1" ref="AP16" ca="1">INDIRECT("'"&amp;AP$2&amp;"'!B"&amp;ROW(AO19))</f>
        <v>2015</v>
      </c>
      <c r="AQ16" s="8" cm="1">
        <f t="array" aca="1" ref="AQ16" ca="1">INDIRECT("'"&amp;AP$2&amp;"'!AA"&amp;ROW(AP19))</f>
        <v>0</v>
      </c>
      <c r="AR16" s="16" cm="1">
        <f t="array" aca="1" ref="AR16" ca="1">INDIRECT("'"&amp;AP$2&amp;"'!AB"&amp;ROW(AQ19))</f>
        <v>0</v>
      </c>
    </row>
    <row r="17" spans="2:44" x14ac:dyDescent="0.2">
      <c r="B17" s="15" cm="1">
        <f t="array" aca="1" ref="B17" ca="1">INDIRECT("'"&amp;B$2&amp;"'!B"&amp;ROW(A20))</f>
        <v>2016</v>
      </c>
      <c r="C17" s="8" cm="1">
        <f t="array" aca="1" ref="C17" ca="1">INDIRECT("'"&amp;B$2&amp;"'!N"&amp;ROW(B20))</f>
        <v>9</v>
      </c>
      <c r="D17" s="16" cm="1">
        <f t="array" aca="1" ref="D17" ca="1">INDIRECT("'"&amp;B$2&amp;"'!O"&amp;ROW(C20))</f>
        <v>6</v>
      </c>
      <c r="G17" s="15" cm="1">
        <f t="array" aca="1" ref="G17" ca="1">INDIRECT("'"&amp;G$2&amp;"'!B"&amp;ROW(F20))</f>
        <v>2016</v>
      </c>
      <c r="H17" s="8" cm="1">
        <f t="array" aca="1" ref="H17" ca="1">INDIRECT("'"&amp;G$2&amp;"'!AA"&amp;ROW(G20))</f>
        <v>0</v>
      </c>
      <c r="I17" s="16" cm="1">
        <f t="array" aca="1" ref="I17" ca="1">INDIRECT("'"&amp;G$2&amp;"'!AB"&amp;ROW(H20))</f>
        <v>0</v>
      </c>
      <c r="L17" s="15" cm="1">
        <f t="array" aca="1" ref="L17" ca="1">INDIRECT("'"&amp;L$2&amp;"'!B"&amp;ROW(K20))</f>
        <v>2016</v>
      </c>
      <c r="M17" s="8" cm="1">
        <f t="array" aca="1" ref="M17" ca="1">INDIRECT("'"&amp;L$2&amp;"'!AA"&amp;ROW(L20))</f>
        <v>0</v>
      </c>
      <c r="N17" s="16" cm="1">
        <f t="array" aca="1" ref="N17" ca="1">INDIRECT("'"&amp;L$2&amp;"'!AB"&amp;ROW(M20))</f>
        <v>0</v>
      </c>
      <c r="Q17" s="15" cm="1">
        <f t="array" aca="1" ref="Q17" ca="1">INDIRECT("'"&amp;Q$2&amp;"'!B"&amp;ROW(P20))</f>
        <v>2016</v>
      </c>
      <c r="R17" s="8" cm="1">
        <f t="array" aca="1" ref="R17" ca="1">INDIRECT("'"&amp;Q$2&amp;"'!AA"&amp;ROW(Q20))</f>
        <v>0</v>
      </c>
      <c r="S17" s="16" cm="1">
        <f t="array" aca="1" ref="S17" ca="1">INDIRECT("'"&amp;Q$2&amp;"'!AB"&amp;ROW(R20))</f>
        <v>0</v>
      </c>
      <c r="V17" s="15" cm="1">
        <f t="array" aca="1" ref="V17" ca="1">INDIRECT("'"&amp;V$2&amp;"'!B"&amp;ROW(U20))</f>
        <v>2016</v>
      </c>
      <c r="W17" s="8" cm="1">
        <f t="array" aca="1" ref="W17" ca="1">INDIRECT("'"&amp;V$2&amp;"'!AA"&amp;ROW(V20))</f>
        <v>0</v>
      </c>
      <c r="X17" s="16" cm="1">
        <f t="array" aca="1" ref="X17" ca="1">INDIRECT("'"&amp;V$2&amp;"'!AB"&amp;ROW(W20))</f>
        <v>0</v>
      </c>
      <c r="AA17" s="15" cm="1">
        <f t="array" aca="1" ref="AA17" ca="1">INDIRECT("'"&amp;AA$2&amp;"'!B"&amp;ROW(Z20))</f>
        <v>2016</v>
      </c>
      <c r="AB17" s="8" cm="1">
        <f t="array" aca="1" ref="AB17" ca="1">INDIRECT("'"&amp;AA$2&amp;"'!AA"&amp;ROW(AA20))</f>
        <v>0</v>
      </c>
      <c r="AC17" s="16" cm="1">
        <f t="array" aca="1" ref="AC17" ca="1">INDIRECT("'"&amp;AA$2&amp;"'!AB"&amp;ROW(AB20))</f>
        <v>0</v>
      </c>
      <c r="AF17" s="15" cm="1">
        <f t="array" aca="1" ref="AF17" ca="1">INDIRECT("'"&amp;AF$2&amp;"'!B"&amp;ROW(AE20))</f>
        <v>2016</v>
      </c>
      <c r="AG17" s="8" cm="1">
        <f t="array" aca="1" ref="AG17" ca="1">INDIRECT("'"&amp;AF$2&amp;"'!AA"&amp;ROW(AF20))</f>
        <v>0</v>
      </c>
      <c r="AH17" s="16" cm="1">
        <f t="array" aca="1" ref="AH17" ca="1">INDIRECT("'"&amp;AF$2&amp;"'!AB"&amp;ROW(AG20))</f>
        <v>0</v>
      </c>
      <c r="AK17" s="15" cm="1">
        <f t="array" aca="1" ref="AK17" ca="1">INDIRECT("'"&amp;AK$2&amp;"'!B"&amp;ROW(AJ20))</f>
        <v>2016</v>
      </c>
      <c r="AL17" s="8" cm="1">
        <f t="array" aca="1" ref="AL17" ca="1">INDIRECT("'"&amp;AK$2&amp;"'!AA"&amp;ROW(AK20))</f>
        <v>0</v>
      </c>
      <c r="AM17" s="16" cm="1">
        <f t="array" aca="1" ref="AM17" ca="1">INDIRECT("'"&amp;AK$2&amp;"'!AB"&amp;ROW(AL20))</f>
        <v>0</v>
      </c>
      <c r="AP17" s="15" cm="1">
        <f t="array" aca="1" ref="AP17" ca="1">INDIRECT("'"&amp;AP$2&amp;"'!B"&amp;ROW(AO20))</f>
        <v>2016</v>
      </c>
      <c r="AQ17" s="8" cm="1">
        <f t="array" aca="1" ref="AQ17" ca="1">INDIRECT("'"&amp;AP$2&amp;"'!AA"&amp;ROW(AP20))</f>
        <v>0</v>
      </c>
      <c r="AR17" s="16" cm="1">
        <f t="array" aca="1" ref="AR17" ca="1">INDIRECT("'"&amp;AP$2&amp;"'!AB"&amp;ROW(AQ20))</f>
        <v>0</v>
      </c>
    </row>
    <row r="18" spans="2:44" x14ac:dyDescent="0.2">
      <c r="B18" s="15" cm="1">
        <f t="array" aca="1" ref="B18" ca="1">INDIRECT("'"&amp;B$2&amp;"'!B"&amp;ROW(A21))</f>
        <v>2017</v>
      </c>
      <c r="C18" s="8" cm="1">
        <f t="array" aca="1" ref="C18" ca="1">INDIRECT("'"&amp;B$2&amp;"'!N"&amp;ROW(B21))</f>
        <v>9</v>
      </c>
      <c r="D18" s="16" cm="1">
        <f t="array" aca="1" ref="D18" ca="1">INDIRECT("'"&amp;B$2&amp;"'!O"&amp;ROW(C21))</f>
        <v>6</v>
      </c>
      <c r="G18" s="15" cm="1">
        <f t="array" aca="1" ref="G18" ca="1">INDIRECT("'"&amp;G$2&amp;"'!B"&amp;ROW(F21))</f>
        <v>2017</v>
      </c>
      <c r="H18" s="8" cm="1">
        <f t="array" aca="1" ref="H18" ca="1">INDIRECT("'"&amp;G$2&amp;"'!AA"&amp;ROW(G21))</f>
        <v>0</v>
      </c>
      <c r="I18" s="16" cm="1">
        <f t="array" aca="1" ref="I18" ca="1">INDIRECT("'"&amp;G$2&amp;"'!AB"&amp;ROW(H21))</f>
        <v>0</v>
      </c>
      <c r="L18" s="15" cm="1">
        <f t="array" aca="1" ref="L18" ca="1">INDIRECT("'"&amp;L$2&amp;"'!B"&amp;ROW(K21))</f>
        <v>2017</v>
      </c>
      <c r="M18" s="8" cm="1">
        <f t="array" aca="1" ref="M18" ca="1">INDIRECT("'"&amp;L$2&amp;"'!AA"&amp;ROW(L21))</f>
        <v>0</v>
      </c>
      <c r="N18" s="16" cm="1">
        <f t="array" aca="1" ref="N18" ca="1">INDIRECT("'"&amp;L$2&amp;"'!AB"&amp;ROW(M21))</f>
        <v>0</v>
      </c>
      <c r="Q18" s="15" cm="1">
        <f t="array" aca="1" ref="Q18" ca="1">INDIRECT("'"&amp;Q$2&amp;"'!B"&amp;ROW(P21))</f>
        <v>2017</v>
      </c>
      <c r="R18" s="8" cm="1">
        <f t="array" aca="1" ref="R18" ca="1">INDIRECT("'"&amp;Q$2&amp;"'!AA"&amp;ROW(Q21))</f>
        <v>0</v>
      </c>
      <c r="S18" s="16" cm="1">
        <f t="array" aca="1" ref="S18" ca="1">INDIRECT("'"&amp;Q$2&amp;"'!AB"&amp;ROW(R21))</f>
        <v>0</v>
      </c>
      <c r="V18" s="15" cm="1">
        <f t="array" aca="1" ref="V18" ca="1">INDIRECT("'"&amp;V$2&amp;"'!B"&amp;ROW(U21))</f>
        <v>2017</v>
      </c>
      <c r="W18" s="8" cm="1">
        <f t="array" aca="1" ref="W18" ca="1">INDIRECT("'"&amp;V$2&amp;"'!AA"&amp;ROW(V21))</f>
        <v>0</v>
      </c>
      <c r="X18" s="16" cm="1">
        <f t="array" aca="1" ref="X18" ca="1">INDIRECT("'"&amp;V$2&amp;"'!AB"&amp;ROW(W21))</f>
        <v>0</v>
      </c>
      <c r="AA18" s="15" cm="1">
        <f t="array" aca="1" ref="AA18" ca="1">INDIRECT("'"&amp;AA$2&amp;"'!B"&amp;ROW(Z21))</f>
        <v>2017</v>
      </c>
      <c r="AB18" s="8" cm="1">
        <f t="array" aca="1" ref="AB18" ca="1">INDIRECT("'"&amp;AA$2&amp;"'!AA"&amp;ROW(AA21))</f>
        <v>0</v>
      </c>
      <c r="AC18" s="16" cm="1">
        <f t="array" aca="1" ref="AC18" ca="1">INDIRECT("'"&amp;AA$2&amp;"'!AB"&amp;ROW(AB21))</f>
        <v>0</v>
      </c>
      <c r="AF18" s="15" cm="1">
        <f t="array" aca="1" ref="AF18" ca="1">INDIRECT("'"&amp;AF$2&amp;"'!B"&amp;ROW(AE21))</f>
        <v>2017</v>
      </c>
      <c r="AG18" s="8" cm="1">
        <f t="array" aca="1" ref="AG18" ca="1">INDIRECT("'"&amp;AF$2&amp;"'!AA"&amp;ROW(AF21))</f>
        <v>0</v>
      </c>
      <c r="AH18" s="16" cm="1">
        <f t="array" aca="1" ref="AH18" ca="1">INDIRECT("'"&amp;AF$2&amp;"'!AB"&amp;ROW(AG21))</f>
        <v>0</v>
      </c>
      <c r="AK18" s="15" cm="1">
        <f t="array" aca="1" ref="AK18" ca="1">INDIRECT("'"&amp;AK$2&amp;"'!B"&amp;ROW(AJ21))</f>
        <v>2017</v>
      </c>
      <c r="AL18" s="8" cm="1">
        <f t="array" aca="1" ref="AL18" ca="1">INDIRECT("'"&amp;AK$2&amp;"'!AA"&amp;ROW(AK21))</f>
        <v>0</v>
      </c>
      <c r="AM18" s="16" cm="1">
        <f t="array" aca="1" ref="AM18" ca="1">INDIRECT("'"&amp;AK$2&amp;"'!AB"&amp;ROW(AL21))</f>
        <v>0</v>
      </c>
      <c r="AP18" s="15" cm="1">
        <f t="array" aca="1" ref="AP18" ca="1">INDIRECT("'"&amp;AP$2&amp;"'!B"&amp;ROW(AO21))</f>
        <v>2017</v>
      </c>
      <c r="AQ18" s="8" cm="1">
        <f t="array" aca="1" ref="AQ18" ca="1">INDIRECT("'"&amp;AP$2&amp;"'!AA"&amp;ROW(AP21))</f>
        <v>0</v>
      </c>
      <c r="AR18" s="16" cm="1">
        <f t="array" aca="1" ref="AR18" ca="1">INDIRECT("'"&amp;AP$2&amp;"'!AB"&amp;ROW(AQ21))</f>
        <v>0</v>
      </c>
    </row>
    <row r="19" spans="2:44" x14ac:dyDescent="0.2">
      <c r="B19" s="15" cm="1">
        <f t="array" aca="1" ref="B19" ca="1">INDIRECT("'"&amp;B$2&amp;"'!B"&amp;ROW(A22))</f>
        <v>2018</v>
      </c>
      <c r="C19" s="8" cm="1">
        <f t="array" aca="1" ref="C19" ca="1">INDIRECT("'"&amp;B$2&amp;"'!N"&amp;ROW(B22))</f>
        <v>9</v>
      </c>
      <c r="D19" s="16" cm="1">
        <f t="array" aca="1" ref="D19" ca="1">INDIRECT("'"&amp;B$2&amp;"'!O"&amp;ROW(C22))</f>
        <v>6</v>
      </c>
      <c r="G19" s="15" cm="1">
        <f t="array" aca="1" ref="G19" ca="1">INDIRECT("'"&amp;G$2&amp;"'!B"&amp;ROW(F22))</f>
        <v>2018</v>
      </c>
      <c r="H19" s="8" cm="1">
        <f t="array" aca="1" ref="H19" ca="1">INDIRECT("'"&amp;G$2&amp;"'!AA"&amp;ROW(G22))</f>
        <v>0</v>
      </c>
      <c r="I19" s="16" cm="1">
        <f t="array" aca="1" ref="I19" ca="1">INDIRECT("'"&amp;G$2&amp;"'!AB"&amp;ROW(H22))</f>
        <v>0</v>
      </c>
      <c r="L19" s="15" cm="1">
        <f t="array" aca="1" ref="L19" ca="1">INDIRECT("'"&amp;L$2&amp;"'!B"&amp;ROW(K22))</f>
        <v>2018</v>
      </c>
      <c r="M19" s="8" cm="1">
        <f t="array" aca="1" ref="M19" ca="1">INDIRECT("'"&amp;L$2&amp;"'!AA"&amp;ROW(L22))</f>
        <v>0</v>
      </c>
      <c r="N19" s="16" cm="1">
        <f t="array" aca="1" ref="N19" ca="1">INDIRECT("'"&amp;L$2&amp;"'!AB"&amp;ROW(M22))</f>
        <v>0</v>
      </c>
      <c r="Q19" s="15" cm="1">
        <f t="array" aca="1" ref="Q19" ca="1">INDIRECT("'"&amp;Q$2&amp;"'!B"&amp;ROW(P22))</f>
        <v>2018</v>
      </c>
      <c r="R19" s="8" cm="1">
        <f t="array" aca="1" ref="R19" ca="1">INDIRECT("'"&amp;Q$2&amp;"'!AA"&amp;ROW(Q22))</f>
        <v>0</v>
      </c>
      <c r="S19" s="16" cm="1">
        <f t="array" aca="1" ref="S19" ca="1">INDIRECT("'"&amp;Q$2&amp;"'!AB"&amp;ROW(R22))</f>
        <v>0</v>
      </c>
      <c r="V19" s="15" cm="1">
        <f t="array" aca="1" ref="V19" ca="1">INDIRECT("'"&amp;V$2&amp;"'!B"&amp;ROW(U22))</f>
        <v>2018</v>
      </c>
      <c r="W19" s="8" cm="1">
        <f t="array" aca="1" ref="W19" ca="1">INDIRECT("'"&amp;V$2&amp;"'!AA"&amp;ROW(V22))</f>
        <v>0</v>
      </c>
      <c r="X19" s="16" cm="1">
        <f t="array" aca="1" ref="X19" ca="1">INDIRECT("'"&amp;V$2&amp;"'!AB"&amp;ROW(W22))</f>
        <v>0</v>
      </c>
      <c r="AA19" s="15" cm="1">
        <f t="array" aca="1" ref="AA19" ca="1">INDIRECT("'"&amp;AA$2&amp;"'!B"&amp;ROW(Z22))</f>
        <v>2018</v>
      </c>
      <c r="AB19" s="8" cm="1">
        <f t="array" aca="1" ref="AB19" ca="1">INDIRECT("'"&amp;AA$2&amp;"'!AA"&amp;ROW(AA22))</f>
        <v>0</v>
      </c>
      <c r="AC19" s="16" cm="1">
        <f t="array" aca="1" ref="AC19" ca="1">INDIRECT("'"&amp;AA$2&amp;"'!AB"&amp;ROW(AB22))</f>
        <v>0</v>
      </c>
      <c r="AF19" s="15" cm="1">
        <f t="array" aca="1" ref="AF19" ca="1">INDIRECT("'"&amp;AF$2&amp;"'!B"&amp;ROW(AE22))</f>
        <v>2018</v>
      </c>
      <c r="AG19" s="8" cm="1">
        <f t="array" aca="1" ref="AG19" ca="1">INDIRECT("'"&amp;AF$2&amp;"'!AA"&amp;ROW(AF22))</f>
        <v>0</v>
      </c>
      <c r="AH19" s="16" cm="1">
        <f t="array" aca="1" ref="AH19" ca="1">INDIRECT("'"&amp;AF$2&amp;"'!AB"&amp;ROW(AG22))</f>
        <v>0</v>
      </c>
      <c r="AK19" s="15" cm="1">
        <f t="array" aca="1" ref="AK19" ca="1">INDIRECT("'"&amp;AK$2&amp;"'!B"&amp;ROW(AJ22))</f>
        <v>2018</v>
      </c>
      <c r="AL19" s="8" cm="1">
        <f t="array" aca="1" ref="AL19" ca="1">INDIRECT("'"&amp;AK$2&amp;"'!AA"&amp;ROW(AK22))</f>
        <v>0</v>
      </c>
      <c r="AM19" s="16" cm="1">
        <f t="array" aca="1" ref="AM19" ca="1">INDIRECT("'"&amp;AK$2&amp;"'!AB"&amp;ROW(AL22))</f>
        <v>0</v>
      </c>
      <c r="AP19" s="15" cm="1">
        <f t="array" aca="1" ref="AP19" ca="1">INDIRECT("'"&amp;AP$2&amp;"'!B"&amp;ROW(AO22))</f>
        <v>2018</v>
      </c>
      <c r="AQ19" s="8" cm="1">
        <f t="array" aca="1" ref="AQ19" ca="1">INDIRECT("'"&amp;AP$2&amp;"'!AA"&amp;ROW(AP22))</f>
        <v>0</v>
      </c>
      <c r="AR19" s="16" cm="1">
        <f t="array" aca="1" ref="AR19" ca="1">INDIRECT("'"&amp;AP$2&amp;"'!AB"&amp;ROW(AQ22))</f>
        <v>0</v>
      </c>
    </row>
    <row r="20" spans="2:44" x14ac:dyDescent="0.2">
      <c r="B20" s="15" cm="1">
        <f t="array" aca="1" ref="B20" ca="1">INDIRECT("'"&amp;B$2&amp;"'!B"&amp;ROW(A23))</f>
        <v>2019</v>
      </c>
      <c r="C20" s="8" cm="1">
        <f t="array" aca="1" ref="C20" ca="1">INDIRECT("'"&amp;B$2&amp;"'!N"&amp;ROW(B23))</f>
        <v>9</v>
      </c>
      <c r="D20" s="16" cm="1">
        <f t="array" aca="1" ref="D20" ca="1">INDIRECT("'"&amp;B$2&amp;"'!O"&amp;ROW(C23))</f>
        <v>6</v>
      </c>
      <c r="G20" s="15" cm="1">
        <f t="array" aca="1" ref="G20" ca="1">INDIRECT("'"&amp;G$2&amp;"'!B"&amp;ROW(F23))</f>
        <v>2019</v>
      </c>
      <c r="H20" s="8" cm="1">
        <f t="array" aca="1" ref="H20" ca="1">INDIRECT("'"&amp;G$2&amp;"'!AA"&amp;ROW(G23))</f>
        <v>0</v>
      </c>
      <c r="I20" s="16" cm="1">
        <f t="array" aca="1" ref="I20" ca="1">INDIRECT("'"&amp;G$2&amp;"'!AB"&amp;ROW(H23))</f>
        <v>0</v>
      </c>
      <c r="L20" s="15" cm="1">
        <f t="array" aca="1" ref="L20" ca="1">INDIRECT("'"&amp;L$2&amp;"'!B"&amp;ROW(K23))</f>
        <v>2019</v>
      </c>
      <c r="M20" s="8" cm="1">
        <f t="array" aca="1" ref="M20" ca="1">INDIRECT("'"&amp;L$2&amp;"'!AA"&amp;ROW(L23))</f>
        <v>0</v>
      </c>
      <c r="N20" s="16" cm="1">
        <f t="array" aca="1" ref="N20" ca="1">INDIRECT("'"&amp;L$2&amp;"'!AB"&amp;ROW(M23))</f>
        <v>0</v>
      </c>
      <c r="Q20" s="15" cm="1">
        <f t="array" aca="1" ref="Q20" ca="1">INDIRECT("'"&amp;Q$2&amp;"'!B"&amp;ROW(P23))</f>
        <v>2019</v>
      </c>
      <c r="R20" s="8" cm="1">
        <f t="array" aca="1" ref="R20" ca="1">INDIRECT("'"&amp;Q$2&amp;"'!AA"&amp;ROW(Q23))</f>
        <v>0</v>
      </c>
      <c r="S20" s="16" cm="1">
        <f t="array" aca="1" ref="S20" ca="1">INDIRECT("'"&amp;Q$2&amp;"'!AB"&amp;ROW(R23))</f>
        <v>0</v>
      </c>
      <c r="V20" s="15" cm="1">
        <f t="array" aca="1" ref="V20" ca="1">INDIRECT("'"&amp;V$2&amp;"'!B"&amp;ROW(U23))</f>
        <v>2019</v>
      </c>
      <c r="W20" s="8" cm="1">
        <f t="array" aca="1" ref="W20" ca="1">INDIRECT("'"&amp;V$2&amp;"'!AA"&amp;ROW(V23))</f>
        <v>0</v>
      </c>
      <c r="X20" s="16" cm="1">
        <f t="array" aca="1" ref="X20" ca="1">INDIRECT("'"&amp;V$2&amp;"'!AB"&amp;ROW(W23))</f>
        <v>0</v>
      </c>
      <c r="AA20" s="15" cm="1">
        <f t="array" aca="1" ref="AA20" ca="1">INDIRECT("'"&amp;AA$2&amp;"'!B"&amp;ROW(Z23))</f>
        <v>2019</v>
      </c>
      <c r="AB20" s="8" cm="1">
        <f t="array" aca="1" ref="AB20" ca="1">INDIRECT("'"&amp;AA$2&amp;"'!AA"&amp;ROW(AA23))</f>
        <v>0</v>
      </c>
      <c r="AC20" s="16" cm="1">
        <f t="array" aca="1" ref="AC20" ca="1">INDIRECT("'"&amp;AA$2&amp;"'!AB"&amp;ROW(AB23))</f>
        <v>0</v>
      </c>
      <c r="AF20" s="15" cm="1">
        <f t="array" aca="1" ref="AF20" ca="1">INDIRECT("'"&amp;AF$2&amp;"'!B"&amp;ROW(AE23))</f>
        <v>2019</v>
      </c>
      <c r="AG20" s="8" cm="1">
        <f t="array" aca="1" ref="AG20" ca="1">INDIRECT("'"&amp;AF$2&amp;"'!AA"&amp;ROW(AF23))</f>
        <v>0</v>
      </c>
      <c r="AH20" s="16" cm="1">
        <f t="array" aca="1" ref="AH20" ca="1">INDIRECT("'"&amp;AF$2&amp;"'!AB"&amp;ROW(AG23))</f>
        <v>0</v>
      </c>
      <c r="AK20" s="15" cm="1">
        <f t="array" aca="1" ref="AK20" ca="1">INDIRECT("'"&amp;AK$2&amp;"'!B"&amp;ROW(AJ23))</f>
        <v>2019</v>
      </c>
      <c r="AL20" s="8" cm="1">
        <f t="array" aca="1" ref="AL20" ca="1">INDIRECT("'"&amp;AK$2&amp;"'!AA"&amp;ROW(AK23))</f>
        <v>0</v>
      </c>
      <c r="AM20" s="16" cm="1">
        <f t="array" aca="1" ref="AM20" ca="1">INDIRECT("'"&amp;AK$2&amp;"'!AB"&amp;ROW(AL23))</f>
        <v>0</v>
      </c>
      <c r="AP20" s="15" cm="1">
        <f t="array" aca="1" ref="AP20" ca="1">INDIRECT("'"&amp;AP$2&amp;"'!B"&amp;ROW(AO23))</f>
        <v>2019</v>
      </c>
      <c r="AQ20" s="8" cm="1">
        <f t="array" aca="1" ref="AQ20" ca="1">INDIRECT("'"&amp;AP$2&amp;"'!AA"&amp;ROW(AP23))</f>
        <v>0</v>
      </c>
      <c r="AR20" s="16" cm="1">
        <f t="array" aca="1" ref="AR20" ca="1">INDIRECT("'"&amp;AP$2&amp;"'!AB"&amp;ROW(AQ23))</f>
        <v>0</v>
      </c>
    </row>
    <row r="21" spans="2:44" x14ac:dyDescent="0.2">
      <c r="B21" s="15" cm="1">
        <f t="array" aca="1" ref="B21" ca="1">INDIRECT("'"&amp;B$2&amp;"'!B"&amp;ROW(A24))</f>
        <v>2020</v>
      </c>
      <c r="C21" s="8" cm="1">
        <f t="array" aca="1" ref="C21" ca="1">INDIRECT("'"&amp;B$2&amp;"'!N"&amp;ROW(B24))</f>
        <v>9</v>
      </c>
      <c r="D21" s="16" cm="1">
        <f t="array" aca="1" ref="D21" ca="1">INDIRECT("'"&amp;B$2&amp;"'!O"&amp;ROW(C24))</f>
        <v>6</v>
      </c>
      <c r="G21" s="15" cm="1">
        <f t="array" aca="1" ref="G21" ca="1">INDIRECT("'"&amp;G$2&amp;"'!B"&amp;ROW(F24))</f>
        <v>2020</v>
      </c>
      <c r="H21" s="8" cm="1">
        <f t="array" aca="1" ref="H21" ca="1">INDIRECT("'"&amp;G$2&amp;"'!AA"&amp;ROW(G24))</f>
        <v>0</v>
      </c>
      <c r="I21" s="16" cm="1">
        <f t="array" aca="1" ref="I21" ca="1">INDIRECT("'"&amp;G$2&amp;"'!AB"&amp;ROW(H24))</f>
        <v>0</v>
      </c>
      <c r="L21" s="15" cm="1">
        <f t="array" aca="1" ref="L21" ca="1">INDIRECT("'"&amp;L$2&amp;"'!B"&amp;ROW(K24))</f>
        <v>2020</v>
      </c>
      <c r="M21" s="8" cm="1">
        <f t="array" aca="1" ref="M21" ca="1">INDIRECT("'"&amp;L$2&amp;"'!AA"&amp;ROW(L24))</f>
        <v>0</v>
      </c>
      <c r="N21" s="16" cm="1">
        <f t="array" aca="1" ref="N21" ca="1">INDIRECT("'"&amp;L$2&amp;"'!AB"&amp;ROW(M24))</f>
        <v>0</v>
      </c>
      <c r="Q21" s="15" cm="1">
        <f t="array" aca="1" ref="Q21" ca="1">INDIRECT("'"&amp;Q$2&amp;"'!B"&amp;ROW(P24))</f>
        <v>2020</v>
      </c>
      <c r="R21" s="8" cm="1">
        <f t="array" aca="1" ref="R21" ca="1">INDIRECT("'"&amp;Q$2&amp;"'!AA"&amp;ROW(Q24))</f>
        <v>0</v>
      </c>
      <c r="S21" s="16" cm="1">
        <f t="array" aca="1" ref="S21" ca="1">INDIRECT("'"&amp;Q$2&amp;"'!AB"&amp;ROW(R24))</f>
        <v>0</v>
      </c>
      <c r="V21" s="15" cm="1">
        <f t="array" aca="1" ref="V21" ca="1">INDIRECT("'"&amp;V$2&amp;"'!B"&amp;ROW(U24))</f>
        <v>2020</v>
      </c>
      <c r="W21" s="8" cm="1">
        <f t="array" aca="1" ref="W21" ca="1">INDIRECT("'"&amp;V$2&amp;"'!AA"&amp;ROW(V24))</f>
        <v>0</v>
      </c>
      <c r="X21" s="16" cm="1">
        <f t="array" aca="1" ref="X21" ca="1">INDIRECT("'"&amp;V$2&amp;"'!AB"&amp;ROW(W24))</f>
        <v>0</v>
      </c>
      <c r="AA21" s="15" cm="1">
        <f t="array" aca="1" ref="AA21" ca="1">INDIRECT("'"&amp;AA$2&amp;"'!B"&amp;ROW(Z24))</f>
        <v>2020</v>
      </c>
      <c r="AB21" s="8" cm="1">
        <f t="array" aca="1" ref="AB21" ca="1">INDIRECT("'"&amp;AA$2&amp;"'!AA"&amp;ROW(AA24))</f>
        <v>0</v>
      </c>
      <c r="AC21" s="16" cm="1">
        <f t="array" aca="1" ref="AC21" ca="1">INDIRECT("'"&amp;AA$2&amp;"'!AB"&amp;ROW(AB24))</f>
        <v>0</v>
      </c>
      <c r="AF21" s="15" cm="1">
        <f t="array" aca="1" ref="AF21" ca="1">INDIRECT("'"&amp;AF$2&amp;"'!B"&amp;ROW(AE24))</f>
        <v>2020</v>
      </c>
      <c r="AG21" s="8" cm="1">
        <f t="array" aca="1" ref="AG21" ca="1">INDIRECT("'"&amp;AF$2&amp;"'!AA"&amp;ROW(AF24))</f>
        <v>0</v>
      </c>
      <c r="AH21" s="16" cm="1">
        <f t="array" aca="1" ref="AH21" ca="1">INDIRECT("'"&amp;AF$2&amp;"'!AB"&amp;ROW(AG24))</f>
        <v>0</v>
      </c>
      <c r="AK21" s="15" cm="1">
        <f t="array" aca="1" ref="AK21" ca="1">INDIRECT("'"&amp;AK$2&amp;"'!B"&amp;ROW(AJ24))</f>
        <v>2020</v>
      </c>
      <c r="AL21" s="8" cm="1">
        <f t="array" aca="1" ref="AL21" ca="1">INDIRECT("'"&amp;AK$2&amp;"'!AA"&amp;ROW(AK24))</f>
        <v>0</v>
      </c>
      <c r="AM21" s="16" cm="1">
        <f t="array" aca="1" ref="AM21" ca="1">INDIRECT("'"&amp;AK$2&amp;"'!AB"&amp;ROW(AL24))</f>
        <v>0</v>
      </c>
      <c r="AP21" s="15" cm="1">
        <f t="array" aca="1" ref="AP21" ca="1">INDIRECT("'"&amp;AP$2&amp;"'!B"&amp;ROW(AO24))</f>
        <v>2020</v>
      </c>
      <c r="AQ21" s="8" cm="1">
        <f t="array" aca="1" ref="AQ21" ca="1">INDIRECT("'"&amp;AP$2&amp;"'!AA"&amp;ROW(AP24))</f>
        <v>0</v>
      </c>
      <c r="AR21" s="16" cm="1">
        <f t="array" aca="1" ref="AR21" ca="1">INDIRECT("'"&amp;AP$2&amp;"'!AB"&amp;ROW(AQ24))</f>
        <v>0</v>
      </c>
    </row>
    <row r="22" spans="2:44" x14ac:dyDescent="0.2">
      <c r="B22" s="15" cm="1">
        <f t="array" aca="1" ref="B22" ca="1">INDIRECT("'"&amp;B$2&amp;"'!B"&amp;ROW(A25))</f>
        <v>2021</v>
      </c>
      <c r="C22" s="8" cm="1">
        <f t="array" aca="1" ref="C22" ca="1">INDIRECT("'"&amp;B$2&amp;"'!N"&amp;ROW(B25))</f>
        <v>9</v>
      </c>
      <c r="D22" s="16" cm="1">
        <f t="array" aca="1" ref="D22" ca="1">INDIRECT("'"&amp;B$2&amp;"'!O"&amp;ROW(C25))</f>
        <v>6</v>
      </c>
      <c r="G22" s="15" cm="1">
        <f t="array" aca="1" ref="G22" ca="1">INDIRECT("'"&amp;G$2&amp;"'!B"&amp;ROW(F25))</f>
        <v>2021</v>
      </c>
      <c r="H22" s="8" cm="1">
        <f t="array" aca="1" ref="H22" ca="1">INDIRECT("'"&amp;G$2&amp;"'!AA"&amp;ROW(G25))</f>
        <v>0</v>
      </c>
      <c r="I22" s="16" cm="1">
        <f t="array" aca="1" ref="I22" ca="1">INDIRECT("'"&amp;G$2&amp;"'!AB"&amp;ROW(H25))</f>
        <v>0</v>
      </c>
      <c r="L22" s="15" cm="1">
        <f t="array" aca="1" ref="L22" ca="1">INDIRECT("'"&amp;L$2&amp;"'!B"&amp;ROW(K25))</f>
        <v>2021</v>
      </c>
      <c r="M22" s="8" cm="1">
        <f t="array" aca="1" ref="M22" ca="1">INDIRECT("'"&amp;L$2&amp;"'!AA"&amp;ROW(L25))</f>
        <v>0</v>
      </c>
      <c r="N22" s="16" cm="1">
        <f t="array" aca="1" ref="N22" ca="1">INDIRECT("'"&amp;L$2&amp;"'!AB"&amp;ROW(M25))</f>
        <v>0</v>
      </c>
      <c r="Q22" s="15" cm="1">
        <f t="array" aca="1" ref="Q22" ca="1">INDIRECT("'"&amp;Q$2&amp;"'!B"&amp;ROW(P25))</f>
        <v>2021</v>
      </c>
      <c r="R22" s="8" cm="1">
        <f t="array" aca="1" ref="R22" ca="1">INDIRECT("'"&amp;Q$2&amp;"'!AA"&amp;ROW(Q25))</f>
        <v>0</v>
      </c>
      <c r="S22" s="16" cm="1">
        <f t="array" aca="1" ref="S22" ca="1">INDIRECT("'"&amp;Q$2&amp;"'!AB"&amp;ROW(R25))</f>
        <v>0</v>
      </c>
      <c r="V22" s="15" cm="1">
        <f t="array" aca="1" ref="V22" ca="1">INDIRECT("'"&amp;V$2&amp;"'!B"&amp;ROW(U25))</f>
        <v>2021</v>
      </c>
      <c r="W22" s="8" cm="1">
        <f t="array" aca="1" ref="W22" ca="1">INDIRECT("'"&amp;V$2&amp;"'!AA"&amp;ROW(V25))</f>
        <v>0</v>
      </c>
      <c r="X22" s="16" cm="1">
        <f t="array" aca="1" ref="X22" ca="1">INDIRECT("'"&amp;V$2&amp;"'!AB"&amp;ROW(W25))</f>
        <v>0</v>
      </c>
      <c r="AA22" s="15" cm="1">
        <f t="array" aca="1" ref="AA22" ca="1">INDIRECT("'"&amp;AA$2&amp;"'!B"&amp;ROW(Z25))</f>
        <v>2021</v>
      </c>
      <c r="AB22" s="8" cm="1">
        <f t="array" aca="1" ref="AB22" ca="1">INDIRECT("'"&amp;AA$2&amp;"'!AA"&amp;ROW(AA25))</f>
        <v>0</v>
      </c>
      <c r="AC22" s="16" cm="1">
        <f t="array" aca="1" ref="AC22" ca="1">INDIRECT("'"&amp;AA$2&amp;"'!AB"&amp;ROW(AB25))</f>
        <v>0</v>
      </c>
      <c r="AF22" s="15" cm="1">
        <f t="array" aca="1" ref="AF22" ca="1">INDIRECT("'"&amp;AF$2&amp;"'!B"&amp;ROW(AE25))</f>
        <v>2021</v>
      </c>
      <c r="AG22" s="8" cm="1">
        <f t="array" aca="1" ref="AG22" ca="1">INDIRECT("'"&amp;AF$2&amp;"'!AA"&amp;ROW(AF25))</f>
        <v>0</v>
      </c>
      <c r="AH22" s="16" cm="1">
        <f t="array" aca="1" ref="AH22" ca="1">INDIRECT("'"&amp;AF$2&amp;"'!AB"&amp;ROW(AG25))</f>
        <v>0</v>
      </c>
      <c r="AK22" s="15" cm="1">
        <f t="array" aca="1" ref="AK22" ca="1">INDIRECT("'"&amp;AK$2&amp;"'!B"&amp;ROW(AJ25))</f>
        <v>2021</v>
      </c>
      <c r="AL22" s="8" cm="1">
        <f t="array" aca="1" ref="AL22" ca="1">INDIRECT("'"&amp;AK$2&amp;"'!AA"&amp;ROW(AK25))</f>
        <v>0</v>
      </c>
      <c r="AM22" s="16" cm="1">
        <f t="array" aca="1" ref="AM22" ca="1">INDIRECT("'"&amp;AK$2&amp;"'!AB"&amp;ROW(AL25))</f>
        <v>0</v>
      </c>
      <c r="AP22" s="15" cm="1">
        <f t="array" aca="1" ref="AP22" ca="1">INDIRECT("'"&amp;AP$2&amp;"'!B"&amp;ROW(AO25))</f>
        <v>2021</v>
      </c>
      <c r="AQ22" s="8" cm="1">
        <f t="array" aca="1" ref="AQ22" ca="1">INDIRECT("'"&amp;AP$2&amp;"'!AA"&amp;ROW(AP25))</f>
        <v>0</v>
      </c>
      <c r="AR22" s="16" cm="1">
        <f t="array" aca="1" ref="AR22" ca="1">INDIRECT("'"&amp;AP$2&amp;"'!AB"&amp;ROW(AQ25))</f>
        <v>0</v>
      </c>
    </row>
    <row r="23" spans="2:44" x14ac:dyDescent="0.2">
      <c r="B23" s="15" cm="1">
        <f t="array" aca="1" ref="B23" ca="1">INDIRECT("'"&amp;B$2&amp;"'!B"&amp;ROW(A26))</f>
        <v>2022</v>
      </c>
      <c r="C23" s="8" cm="1">
        <f t="array" aca="1" ref="C23" ca="1">INDIRECT("'"&amp;B$2&amp;"'!N"&amp;ROW(B26))</f>
        <v>9</v>
      </c>
      <c r="D23" s="16" cm="1">
        <f t="array" aca="1" ref="D23" ca="1">INDIRECT("'"&amp;B$2&amp;"'!O"&amp;ROW(C26))</f>
        <v>6</v>
      </c>
      <c r="G23" s="15" cm="1">
        <f t="array" aca="1" ref="G23" ca="1">INDIRECT("'"&amp;G$2&amp;"'!B"&amp;ROW(F26))</f>
        <v>2022</v>
      </c>
      <c r="H23" s="8" cm="1">
        <f t="array" aca="1" ref="H23" ca="1">INDIRECT("'"&amp;G$2&amp;"'!AA"&amp;ROW(G26))</f>
        <v>0</v>
      </c>
      <c r="I23" s="16" cm="1">
        <f t="array" aca="1" ref="I23" ca="1">INDIRECT("'"&amp;G$2&amp;"'!AB"&amp;ROW(H26))</f>
        <v>0</v>
      </c>
      <c r="L23" s="15" cm="1">
        <f t="array" aca="1" ref="L23" ca="1">INDIRECT("'"&amp;L$2&amp;"'!B"&amp;ROW(K26))</f>
        <v>2022</v>
      </c>
      <c r="M23" s="8" cm="1">
        <f t="array" aca="1" ref="M23" ca="1">INDIRECT("'"&amp;L$2&amp;"'!AA"&amp;ROW(L26))</f>
        <v>0</v>
      </c>
      <c r="N23" s="16" cm="1">
        <f t="array" aca="1" ref="N23" ca="1">INDIRECT("'"&amp;L$2&amp;"'!AB"&amp;ROW(M26))</f>
        <v>0</v>
      </c>
      <c r="Q23" s="15" cm="1">
        <f t="array" aca="1" ref="Q23" ca="1">INDIRECT("'"&amp;Q$2&amp;"'!B"&amp;ROW(P26))</f>
        <v>2022</v>
      </c>
      <c r="R23" s="8" cm="1">
        <f t="array" aca="1" ref="R23" ca="1">INDIRECT("'"&amp;Q$2&amp;"'!AA"&amp;ROW(Q26))</f>
        <v>0</v>
      </c>
      <c r="S23" s="16" cm="1">
        <f t="array" aca="1" ref="S23" ca="1">INDIRECT("'"&amp;Q$2&amp;"'!AB"&amp;ROW(R26))</f>
        <v>0</v>
      </c>
      <c r="V23" s="15" cm="1">
        <f t="array" aca="1" ref="V23" ca="1">INDIRECT("'"&amp;V$2&amp;"'!B"&amp;ROW(U26))</f>
        <v>2022</v>
      </c>
      <c r="W23" s="8" cm="1">
        <f t="array" aca="1" ref="W23" ca="1">INDIRECT("'"&amp;V$2&amp;"'!AA"&amp;ROW(V26))</f>
        <v>0</v>
      </c>
      <c r="X23" s="16" cm="1">
        <f t="array" aca="1" ref="X23" ca="1">INDIRECT("'"&amp;V$2&amp;"'!AB"&amp;ROW(W26))</f>
        <v>0</v>
      </c>
      <c r="AA23" s="15" cm="1">
        <f t="array" aca="1" ref="AA23" ca="1">INDIRECT("'"&amp;AA$2&amp;"'!B"&amp;ROW(Z26))</f>
        <v>2022</v>
      </c>
      <c r="AB23" s="8" cm="1">
        <f t="array" aca="1" ref="AB23" ca="1">INDIRECT("'"&amp;AA$2&amp;"'!AA"&amp;ROW(AA26))</f>
        <v>0</v>
      </c>
      <c r="AC23" s="16" cm="1">
        <f t="array" aca="1" ref="AC23" ca="1">INDIRECT("'"&amp;AA$2&amp;"'!AB"&amp;ROW(AB26))</f>
        <v>0</v>
      </c>
      <c r="AF23" s="15" cm="1">
        <f t="array" aca="1" ref="AF23" ca="1">INDIRECT("'"&amp;AF$2&amp;"'!B"&amp;ROW(AE26))</f>
        <v>2022</v>
      </c>
      <c r="AG23" s="8" cm="1">
        <f t="array" aca="1" ref="AG23" ca="1">INDIRECT("'"&amp;AF$2&amp;"'!AA"&amp;ROW(AF26))</f>
        <v>0</v>
      </c>
      <c r="AH23" s="16" cm="1">
        <f t="array" aca="1" ref="AH23" ca="1">INDIRECT("'"&amp;AF$2&amp;"'!AB"&amp;ROW(AG26))</f>
        <v>0</v>
      </c>
      <c r="AK23" s="15" cm="1">
        <f t="array" aca="1" ref="AK23" ca="1">INDIRECT("'"&amp;AK$2&amp;"'!B"&amp;ROW(AJ26))</f>
        <v>2022</v>
      </c>
      <c r="AL23" s="8" cm="1">
        <f t="array" aca="1" ref="AL23" ca="1">INDIRECT("'"&amp;AK$2&amp;"'!AA"&amp;ROW(AK26))</f>
        <v>0</v>
      </c>
      <c r="AM23" s="16" cm="1">
        <f t="array" aca="1" ref="AM23" ca="1">INDIRECT("'"&amp;AK$2&amp;"'!AB"&amp;ROW(AL26))</f>
        <v>0</v>
      </c>
      <c r="AP23" s="15" cm="1">
        <f t="array" aca="1" ref="AP23" ca="1">INDIRECT("'"&amp;AP$2&amp;"'!B"&amp;ROW(AO26))</f>
        <v>2022</v>
      </c>
      <c r="AQ23" s="8" cm="1">
        <f t="array" aca="1" ref="AQ23" ca="1">INDIRECT("'"&amp;AP$2&amp;"'!AA"&amp;ROW(AP26))</f>
        <v>0</v>
      </c>
      <c r="AR23" s="16" cm="1">
        <f t="array" aca="1" ref="AR23" ca="1">INDIRECT("'"&amp;AP$2&amp;"'!AB"&amp;ROW(AQ26))</f>
        <v>0</v>
      </c>
    </row>
    <row r="24" spans="2:44" x14ac:dyDescent="0.2">
      <c r="B24" s="17" cm="1">
        <f t="array" aca="1" ref="B24" ca="1">INDIRECT("'"&amp;B$2&amp;"'!B"&amp;ROW(A27))</f>
        <v>2023</v>
      </c>
      <c r="C24" s="18" cm="1">
        <f t="array" aca="1" ref="C24" ca="1">INDIRECT("'"&amp;B$2&amp;"'!N"&amp;ROW(B27))</f>
        <v>9</v>
      </c>
      <c r="D24" s="19" cm="1">
        <f t="array" aca="1" ref="D24" ca="1">INDIRECT("'"&amp;B$2&amp;"'!O"&amp;ROW(C27))</f>
        <v>6</v>
      </c>
      <c r="G24" s="17" cm="1">
        <f t="array" aca="1" ref="G24" ca="1">INDIRECT("'"&amp;G$2&amp;"'!B"&amp;ROW(F27))</f>
        <v>2023</v>
      </c>
      <c r="H24" s="18" cm="1">
        <f t="array" aca="1" ref="H24" ca="1">INDIRECT("'"&amp;G$2&amp;"'!AA"&amp;ROW(G27))</f>
        <v>0</v>
      </c>
      <c r="I24" s="19" cm="1">
        <f t="array" aca="1" ref="I24" ca="1">INDIRECT("'"&amp;G$2&amp;"'!AB"&amp;ROW(H27))</f>
        <v>0</v>
      </c>
      <c r="L24" s="17" cm="1">
        <f t="array" aca="1" ref="L24" ca="1">INDIRECT("'"&amp;L$2&amp;"'!B"&amp;ROW(K27))</f>
        <v>2023</v>
      </c>
      <c r="M24" s="18" cm="1">
        <f t="array" aca="1" ref="M24" ca="1">INDIRECT("'"&amp;L$2&amp;"'!AA"&amp;ROW(L27))</f>
        <v>0</v>
      </c>
      <c r="N24" s="19" cm="1">
        <f t="array" aca="1" ref="N24" ca="1">INDIRECT("'"&amp;L$2&amp;"'!AB"&amp;ROW(M27))</f>
        <v>0</v>
      </c>
      <c r="Q24" s="17" cm="1">
        <f t="array" aca="1" ref="Q24" ca="1">INDIRECT("'"&amp;Q$2&amp;"'!B"&amp;ROW(P27))</f>
        <v>2023</v>
      </c>
      <c r="R24" s="18" cm="1">
        <f t="array" aca="1" ref="R24" ca="1">INDIRECT("'"&amp;Q$2&amp;"'!AA"&amp;ROW(Q27))</f>
        <v>0</v>
      </c>
      <c r="S24" s="19" cm="1">
        <f t="array" aca="1" ref="S24" ca="1">INDIRECT("'"&amp;Q$2&amp;"'!AB"&amp;ROW(R27))</f>
        <v>0</v>
      </c>
      <c r="V24" s="17" cm="1">
        <f t="array" aca="1" ref="V24" ca="1">INDIRECT("'"&amp;V$2&amp;"'!B"&amp;ROW(U27))</f>
        <v>2023</v>
      </c>
      <c r="W24" s="18" cm="1">
        <f t="array" aca="1" ref="W24" ca="1">INDIRECT("'"&amp;V$2&amp;"'!AA"&amp;ROW(V27))</f>
        <v>0</v>
      </c>
      <c r="X24" s="19" cm="1">
        <f t="array" aca="1" ref="X24" ca="1">INDIRECT("'"&amp;V$2&amp;"'!AB"&amp;ROW(W27))</f>
        <v>0</v>
      </c>
      <c r="AA24" s="17" cm="1">
        <f t="array" aca="1" ref="AA24" ca="1">INDIRECT("'"&amp;AA$2&amp;"'!B"&amp;ROW(Z27))</f>
        <v>2023</v>
      </c>
      <c r="AB24" s="18" cm="1">
        <f t="array" aca="1" ref="AB24" ca="1">INDIRECT("'"&amp;AA$2&amp;"'!AA"&amp;ROW(AA27))</f>
        <v>0</v>
      </c>
      <c r="AC24" s="19" cm="1">
        <f t="array" aca="1" ref="AC24" ca="1">INDIRECT("'"&amp;AA$2&amp;"'!AB"&amp;ROW(AB27))</f>
        <v>0</v>
      </c>
      <c r="AF24" s="17" cm="1">
        <f t="array" aca="1" ref="AF24" ca="1">INDIRECT("'"&amp;AF$2&amp;"'!B"&amp;ROW(AE27))</f>
        <v>2023</v>
      </c>
      <c r="AG24" s="18" cm="1">
        <f t="array" aca="1" ref="AG24" ca="1">INDIRECT("'"&amp;AF$2&amp;"'!AA"&amp;ROW(AF27))</f>
        <v>0</v>
      </c>
      <c r="AH24" s="19" cm="1">
        <f t="array" aca="1" ref="AH24" ca="1">INDIRECT("'"&amp;AF$2&amp;"'!AB"&amp;ROW(AG27))</f>
        <v>0</v>
      </c>
      <c r="AK24" s="17" cm="1">
        <f t="array" aca="1" ref="AK24" ca="1">INDIRECT("'"&amp;AK$2&amp;"'!B"&amp;ROW(AJ27))</f>
        <v>2023</v>
      </c>
      <c r="AL24" s="18" cm="1">
        <f t="array" aca="1" ref="AL24" ca="1">INDIRECT("'"&amp;AK$2&amp;"'!AA"&amp;ROW(AK27))</f>
        <v>0</v>
      </c>
      <c r="AM24" s="19" cm="1">
        <f t="array" aca="1" ref="AM24" ca="1">INDIRECT("'"&amp;AK$2&amp;"'!AB"&amp;ROW(AL27))</f>
        <v>0</v>
      </c>
      <c r="AP24" s="17" cm="1">
        <f t="array" aca="1" ref="AP24" ca="1">INDIRECT("'"&amp;AP$2&amp;"'!B"&amp;ROW(AO27))</f>
        <v>2023</v>
      </c>
      <c r="AQ24" s="18" cm="1">
        <f t="array" aca="1" ref="AQ24" ca="1">INDIRECT("'"&amp;AP$2&amp;"'!AA"&amp;ROW(AP27))</f>
        <v>0</v>
      </c>
      <c r="AR24" s="19" cm="1">
        <f t="array" aca="1" ref="AR24" ca="1">INDIRECT("'"&amp;AP$2&amp;"'!AB"&amp;ROW(AQ27))</f>
        <v>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fitToPage="1"/>
  </sheetPr>
  <dimension ref="A1:AQ36"/>
  <sheetViews>
    <sheetView zoomScale="75" zoomScaleNormal="75" workbookViewId="0">
      <selection activeCell="L30" sqref="L30"/>
    </sheetView>
  </sheetViews>
  <sheetFormatPr defaultColWidth="0" defaultRowHeight="0.95" customHeight="1" zeroHeight="1" x14ac:dyDescent="0.2"/>
  <cols>
    <col min="1" max="1" width="3.7109375" style="8" customWidth="1"/>
    <col min="2" max="29" width="16.7109375" style="8" customWidth="1"/>
    <col min="30" max="42" width="9.42578125" style="8" hidden="1"/>
    <col min="43" max="43" width="0" style="8" hidden="1"/>
    <col min="44" max="16384" width="9.42578125" style="8" hidden="1"/>
  </cols>
  <sheetData>
    <row r="1" spans="1:29" ht="15.75" x14ac:dyDescent="0.25">
      <c r="A1" s="91" t="s">
        <v>0</v>
      </c>
    </row>
    <row r="2" spans="1:29" ht="12.75" x14ac:dyDescent="0.2"/>
    <row r="3" spans="1:29" ht="12.75" x14ac:dyDescent="0.2">
      <c r="B3" s="9" t="s">
        <v>1</v>
      </c>
      <c r="C3" s="92"/>
    </row>
    <row r="4" spans="1:29" ht="12.75" x14ac:dyDescent="0.2"/>
    <row r="5" spans="1:29" ht="12.75" x14ac:dyDescent="0.2">
      <c r="B5" s="93" t="s">
        <v>2</v>
      </c>
      <c r="C5" s="94"/>
      <c r="D5" s="94"/>
      <c r="E5" s="94"/>
      <c r="F5" s="94"/>
      <c r="G5" s="94"/>
      <c r="H5" s="94"/>
      <c r="I5" s="94"/>
      <c r="J5" s="94"/>
      <c r="K5" s="94"/>
      <c r="L5" s="95"/>
      <c r="N5" s="96"/>
      <c r="O5" s="97"/>
      <c r="P5" s="1"/>
      <c r="Q5" s="1"/>
      <c r="R5" s="98" t="s">
        <v>65</v>
      </c>
      <c r="S5" s="99"/>
      <c r="T5" s="99"/>
      <c r="U5" s="99"/>
      <c r="V5" s="100"/>
      <c r="W5" s="1"/>
      <c r="X5" s="98" t="s">
        <v>66</v>
      </c>
      <c r="Y5" s="99"/>
      <c r="Z5" s="99"/>
      <c r="AA5" s="99"/>
      <c r="AB5" s="100"/>
    </row>
    <row r="6" spans="1:29" ht="43.35" customHeight="1" x14ac:dyDescent="0.2">
      <c r="B6" s="101" t="s">
        <v>3</v>
      </c>
      <c r="C6" s="101" t="s">
        <v>4</v>
      </c>
      <c r="D6" s="102" t="s">
        <v>4</v>
      </c>
      <c r="E6" s="102" t="s">
        <v>6</v>
      </c>
      <c r="F6" s="102" t="s">
        <v>7</v>
      </c>
      <c r="G6" s="102" t="s">
        <v>8</v>
      </c>
      <c r="H6" s="101" t="s">
        <v>9</v>
      </c>
      <c r="I6" s="102" t="s">
        <v>10</v>
      </c>
      <c r="J6" s="103" t="s">
        <v>11</v>
      </c>
      <c r="K6" s="104" t="s">
        <v>12</v>
      </c>
      <c r="L6" s="105" t="s">
        <v>13</v>
      </c>
      <c r="M6" s="106"/>
      <c r="N6" s="10" t="s">
        <v>67</v>
      </c>
      <c r="O6" s="11" t="s">
        <v>69</v>
      </c>
      <c r="P6" s="1"/>
      <c r="Q6" s="10" t="s">
        <v>68</v>
      </c>
      <c r="R6" s="10" t="s">
        <v>4</v>
      </c>
      <c r="S6" s="107" t="s">
        <v>6</v>
      </c>
      <c r="T6" s="107" t="s">
        <v>7</v>
      </c>
      <c r="U6" s="107" t="s">
        <v>8</v>
      </c>
      <c r="V6" s="108" t="s">
        <v>10</v>
      </c>
      <c r="W6" s="1"/>
      <c r="X6" s="10" t="s">
        <v>4</v>
      </c>
      <c r="Y6" s="107" t="s">
        <v>6</v>
      </c>
      <c r="Z6" s="107" t="s">
        <v>7</v>
      </c>
      <c r="AA6" s="107" t="s">
        <v>8</v>
      </c>
      <c r="AB6" s="108" t="s">
        <v>10</v>
      </c>
      <c r="AC6" s="106"/>
    </row>
    <row r="7" spans="1:29" ht="12.75" x14ac:dyDescent="0.2">
      <c r="B7" s="110">
        <v>2003</v>
      </c>
      <c r="C7" s="111">
        <v>4081</v>
      </c>
      <c r="D7" s="112">
        <v>4081</v>
      </c>
      <c r="E7" s="112">
        <v>1928</v>
      </c>
      <c r="F7" s="112">
        <v>125</v>
      </c>
      <c r="G7" s="112">
        <v>333</v>
      </c>
      <c r="H7" s="111">
        <v>6467</v>
      </c>
      <c r="I7" s="112">
        <v>1234</v>
      </c>
      <c r="J7" s="113">
        <v>7701</v>
      </c>
      <c r="K7" s="114">
        <v>224</v>
      </c>
      <c r="L7" s="115">
        <v>7925</v>
      </c>
      <c r="M7" s="116"/>
      <c r="N7" s="117">
        <v>8</v>
      </c>
      <c r="O7" s="12">
        <v>4</v>
      </c>
      <c r="P7" s="118"/>
      <c r="Q7" s="119">
        <v>2.8264984227129336E-2</v>
      </c>
      <c r="R7" s="119">
        <v>0.52993117776912091</v>
      </c>
      <c r="S7" s="120">
        <v>0.25035709648097648</v>
      </c>
      <c r="T7" s="120">
        <v>1.6231658226204388E-2</v>
      </c>
      <c r="U7" s="120">
        <v>4.3241137514608494E-2</v>
      </c>
      <c r="V7" s="121">
        <v>0.16023893000908973</v>
      </c>
      <c r="W7" s="118"/>
      <c r="X7" s="122">
        <v>4199.704583820283</v>
      </c>
      <c r="Y7" s="123">
        <v>1984.0799896117387</v>
      </c>
      <c r="Z7" s="123">
        <v>128.63589144266979</v>
      </c>
      <c r="AA7" s="123">
        <v>342.68601480327231</v>
      </c>
      <c r="AB7" s="124">
        <v>1269.893520322036</v>
      </c>
      <c r="AC7" s="116"/>
    </row>
    <row r="8" spans="1:29" ht="12.75" x14ac:dyDescent="0.2">
      <c r="B8" s="110">
        <v>2004</v>
      </c>
      <c r="C8" s="111">
        <v>5542</v>
      </c>
      <c r="D8" s="112">
        <v>5542</v>
      </c>
      <c r="E8" s="112">
        <v>1764</v>
      </c>
      <c r="F8" s="112">
        <v>135</v>
      </c>
      <c r="G8" s="112">
        <v>396</v>
      </c>
      <c r="H8" s="111">
        <v>7837</v>
      </c>
      <c r="I8" s="112">
        <v>1210</v>
      </c>
      <c r="J8" s="113">
        <v>9047</v>
      </c>
      <c r="K8" s="114">
        <v>226</v>
      </c>
      <c r="L8" s="115">
        <v>9273</v>
      </c>
      <c r="M8" s="116"/>
      <c r="N8" s="126">
        <v>8</v>
      </c>
      <c r="O8" s="15">
        <v>5</v>
      </c>
      <c r="P8" s="1"/>
      <c r="Q8" s="127">
        <v>2.4371832201013695E-2</v>
      </c>
      <c r="R8" s="127">
        <v>0.61257875538852657</v>
      </c>
      <c r="S8" s="128">
        <v>0.19498176191002542</v>
      </c>
      <c r="T8" s="128">
        <v>1.4922073615563171E-2</v>
      </c>
      <c r="U8" s="128">
        <v>4.37714159389853E-2</v>
      </c>
      <c r="V8" s="129">
        <v>0.13374599314689953</v>
      </c>
      <c r="W8" s="1"/>
      <c r="X8" s="130">
        <v>5680.4427987178069</v>
      </c>
      <c r="Y8" s="131">
        <v>1808.0658781916657</v>
      </c>
      <c r="Z8" s="131">
        <v>138.37238863711727</v>
      </c>
      <c r="AA8" s="131">
        <v>405.89234000221069</v>
      </c>
      <c r="AB8" s="132">
        <v>1240.2265944511994</v>
      </c>
      <c r="AC8" s="116"/>
    </row>
    <row r="9" spans="1:29" ht="12.75" x14ac:dyDescent="0.2">
      <c r="B9" s="110">
        <v>2005</v>
      </c>
      <c r="C9" s="111">
        <v>5733</v>
      </c>
      <c r="D9" s="112">
        <v>5733</v>
      </c>
      <c r="E9" s="112">
        <v>2034</v>
      </c>
      <c r="F9" s="112">
        <v>151</v>
      </c>
      <c r="G9" s="112">
        <v>579</v>
      </c>
      <c r="H9" s="111">
        <v>8497</v>
      </c>
      <c r="I9" s="112">
        <v>1204</v>
      </c>
      <c r="J9" s="113">
        <v>9701</v>
      </c>
      <c r="K9" s="114">
        <v>355</v>
      </c>
      <c r="L9" s="115">
        <v>10056</v>
      </c>
      <c r="M9" s="116"/>
      <c r="N9" s="126">
        <v>8</v>
      </c>
      <c r="O9" s="15">
        <v>5</v>
      </c>
      <c r="P9" s="1"/>
      <c r="Q9" s="127">
        <v>3.5302307080350037E-2</v>
      </c>
      <c r="R9" s="127">
        <v>0.59097000309246472</v>
      </c>
      <c r="S9" s="128">
        <v>0.20966910627770333</v>
      </c>
      <c r="T9" s="128">
        <v>1.5565405628285744E-2</v>
      </c>
      <c r="U9" s="128">
        <v>5.9684568601175138E-2</v>
      </c>
      <c r="V9" s="129">
        <v>0.1241109164003711</v>
      </c>
      <c r="W9" s="1"/>
      <c r="X9" s="130">
        <v>5942.7943510978248</v>
      </c>
      <c r="Y9" s="131">
        <v>2108.4325327285846</v>
      </c>
      <c r="Z9" s="131">
        <v>156.52571899804144</v>
      </c>
      <c r="AA9" s="131">
        <v>600.18802185341713</v>
      </c>
      <c r="AB9" s="132">
        <v>1248.0593753221317</v>
      </c>
      <c r="AC9" s="116"/>
    </row>
    <row r="10" spans="1:29" ht="12.75" x14ac:dyDescent="0.2">
      <c r="B10" s="110">
        <v>2006</v>
      </c>
      <c r="C10" s="111">
        <v>2022</v>
      </c>
      <c r="D10" s="112">
        <v>2022</v>
      </c>
      <c r="E10" s="112">
        <v>1502</v>
      </c>
      <c r="F10" s="112">
        <v>192</v>
      </c>
      <c r="G10" s="112">
        <v>542</v>
      </c>
      <c r="H10" s="111">
        <v>4258</v>
      </c>
      <c r="I10" s="112">
        <v>1466</v>
      </c>
      <c r="J10" s="113">
        <v>5724</v>
      </c>
      <c r="K10" s="114">
        <v>247</v>
      </c>
      <c r="L10" s="115">
        <v>5971</v>
      </c>
      <c r="M10" s="116"/>
      <c r="N10" s="126">
        <v>8</v>
      </c>
      <c r="O10" s="15">
        <v>5</v>
      </c>
      <c r="P10" s="1"/>
      <c r="Q10" s="127">
        <v>4.1366605258750626E-2</v>
      </c>
      <c r="R10" s="127">
        <v>0.35324947589098532</v>
      </c>
      <c r="S10" s="128">
        <v>0.26240391334730956</v>
      </c>
      <c r="T10" s="128">
        <v>3.3542976939203356E-2</v>
      </c>
      <c r="U10" s="128">
        <v>9.4689028651292806E-2</v>
      </c>
      <c r="V10" s="129">
        <v>0.25611460517120893</v>
      </c>
      <c r="W10" s="1"/>
      <c r="X10" s="130">
        <v>2109.2526205450736</v>
      </c>
      <c r="Y10" s="131">
        <v>1566.8137665967854</v>
      </c>
      <c r="Z10" s="131">
        <v>200.28511530398322</v>
      </c>
      <c r="AA10" s="131">
        <v>565.38819007686936</v>
      </c>
      <c r="AB10" s="132">
        <v>1529.2603074772885</v>
      </c>
      <c r="AC10" s="116"/>
    </row>
    <row r="11" spans="1:29" ht="12.75" x14ac:dyDescent="0.2">
      <c r="B11" s="110">
        <v>2007</v>
      </c>
      <c r="C11" s="111">
        <v>881</v>
      </c>
      <c r="D11" s="112">
        <v>881</v>
      </c>
      <c r="E11" s="112">
        <v>1120</v>
      </c>
      <c r="F11" s="112">
        <v>235</v>
      </c>
      <c r="G11" s="112">
        <v>432</v>
      </c>
      <c r="H11" s="111">
        <v>2668</v>
      </c>
      <c r="I11" s="112">
        <v>1831</v>
      </c>
      <c r="J11" s="113">
        <v>4499</v>
      </c>
      <c r="K11" s="114">
        <v>174</v>
      </c>
      <c r="L11" s="115">
        <v>4673</v>
      </c>
      <c r="M11" s="116"/>
      <c r="N11" s="126">
        <v>9</v>
      </c>
      <c r="O11" s="15">
        <v>6</v>
      </c>
      <c r="P11" s="1"/>
      <c r="Q11" s="127">
        <v>3.7235180826021827E-2</v>
      </c>
      <c r="R11" s="127">
        <v>0.19582129362080461</v>
      </c>
      <c r="S11" s="128">
        <v>0.24894420982440543</v>
      </c>
      <c r="T11" s="128">
        <v>5.2233829739942207E-2</v>
      </c>
      <c r="U11" s="128">
        <v>9.6021338075127805E-2</v>
      </c>
      <c r="V11" s="129">
        <v>0.40697932873971993</v>
      </c>
      <c r="W11" s="1"/>
      <c r="X11" s="130">
        <v>915.07290509001996</v>
      </c>
      <c r="Y11" s="131">
        <v>1163.3162925094466</v>
      </c>
      <c r="Z11" s="131">
        <v>244.08868637474995</v>
      </c>
      <c r="AA11" s="131">
        <v>448.70771282507224</v>
      </c>
      <c r="AB11" s="132">
        <v>1901.8144032007112</v>
      </c>
      <c r="AC11" s="116"/>
    </row>
    <row r="12" spans="1:29" ht="12.75" x14ac:dyDescent="0.2">
      <c r="B12" s="110">
        <v>2008</v>
      </c>
      <c r="C12" s="111">
        <v>147</v>
      </c>
      <c r="D12" s="112">
        <v>147</v>
      </c>
      <c r="E12" s="112">
        <v>1054</v>
      </c>
      <c r="F12" s="112">
        <v>252</v>
      </c>
      <c r="G12" s="112">
        <v>472</v>
      </c>
      <c r="H12" s="111">
        <v>1925</v>
      </c>
      <c r="I12" s="112">
        <v>2191</v>
      </c>
      <c r="J12" s="113">
        <v>4116</v>
      </c>
      <c r="K12" s="114">
        <v>166</v>
      </c>
      <c r="L12" s="115">
        <v>4282</v>
      </c>
      <c r="M12" s="116"/>
      <c r="N12" s="126">
        <v>9</v>
      </c>
      <c r="O12" s="15">
        <v>6</v>
      </c>
      <c r="P12" s="1"/>
      <c r="Q12" s="127">
        <v>3.8766931340495095E-2</v>
      </c>
      <c r="R12" s="127">
        <v>3.5714285714285712E-2</v>
      </c>
      <c r="S12" s="128">
        <v>0.25607385811467442</v>
      </c>
      <c r="T12" s="128">
        <v>6.1224489795918366E-2</v>
      </c>
      <c r="U12" s="128">
        <v>0.11467444120505345</v>
      </c>
      <c r="V12" s="129">
        <v>0.53231292517006801</v>
      </c>
      <c r="W12" s="1"/>
      <c r="X12" s="130">
        <v>152.92857142857142</v>
      </c>
      <c r="Y12" s="131">
        <v>1096.508260447036</v>
      </c>
      <c r="Z12" s="131">
        <v>262.16326530612247</v>
      </c>
      <c r="AA12" s="131">
        <v>491.0359572400389</v>
      </c>
      <c r="AB12" s="132">
        <v>2279.3639455782313</v>
      </c>
      <c r="AC12" s="116"/>
    </row>
    <row r="13" spans="1:29" ht="12.75" x14ac:dyDescent="0.2">
      <c r="B13" s="110">
        <v>2009</v>
      </c>
      <c r="C13" s="111">
        <v>450</v>
      </c>
      <c r="D13" s="112">
        <v>450</v>
      </c>
      <c r="E13" s="112">
        <v>1006</v>
      </c>
      <c r="F13" s="112">
        <v>278</v>
      </c>
      <c r="G13" s="112">
        <v>523</v>
      </c>
      <c r="H13" s="111">
        <v>2257</v>
      </c>
      <c r="I13" s="112">
        <v>2248</v>
      </c>
      <c r="J13" s="113">
        <v>4505</v>
      </c>
      <c r="K13" s="114">
        <v>164</v>
      </c>
      <c r="L13" s="115">
        <v>4669</v>
      </c>
      <c r="M13" s="116"/>
      <c r="N13" s="126">
        <v>9</v>
      </c>
      <c r="O13" s="15">
        <v>6</v>
      </c>
      <c r="P13" s="1"/>
      <c r="Q13" s="127">
        <v>3.512529449560934E-2</v>
      </c>
      <c r="R13" s="127">
        <v>9.9889012208657049E-2</v>
      </c>
      <c r="S13" s="128">
        <v>0.22330743618201998</v>
      </c>
      <c r="T13" s="128">
        <v>6.1709211986681466E-2</v>
      </c>
      <c r="U13" s="128">
        <v>0.11609322974472808</v>
      </c>
      <c r="V13" s="129">
        <v>0.49900110987791341</v>
      </c>
      <c r="W13" s="1"/>
      <c r="X13" s="130">
        <v>466.38179800221974</v>
      </c>
      <c r="Y13" s="131">
        <v>1042.6224195338514</v>
      </c>
      <c r="Z13" s="131">
        <v>288.12031076581576</v>
      </c>
      <c r="AA13" s="131">
        <v>542.03928967813545</v>
      </c>
      <c r="AB13" s="132">
        <v>2329.836182019978</v>
      </c>
      <c r="AC13" s="116"/>
    </row>
    <row r="14" spans="1:29" ht="12.75" x14ac:dyDescent="0.2">
      <c r="B14" s="110">
        <v>2010</v>
      </c>
      <c r="C14" s="111">
        <v>361</v>
      </c>
      <c r="D14" s="112">
        <v>361</v>
      </c>
      <c r="E14" s="112">
        <v>1133</v>
      </c>
      <c r="F14" s="112">
        <v>310</v>
      </c>
      <c r="G14" s="112">
        <v>529</v>
      </c>
      <c r="H14" s="111">
        <v>2333</v>
      </c>
      <c r="I14" s="112">
        <v>2340</v>
      </c>
      <c r="J14" s="113">
        <v>4673</v>
      </c>
      <c r="K14" s="114">
        <v>129</v>
      </c>
      <c r="L14" s="115">
        <v>4802</v>
      </c>
      <c r="M14" s="116"/>
      <c r="N14" s="126">
        <v>9</v>
      </c>
      <c r="O14" s="15">
        <v>6</v>
      </c>
      <c r="P14" s="1"/>
      <c r="Q14" s="127">
        <v>2.6863806747188673E-2</v>
      </c>
      <c r="R14" s="127">
        <v>7.7252300449390118E-2</v>
      </c>
      <c r="S14" s="128">
        <v>0.24245666595334903</v>
      </c>
      <c r="T14" s="128">
        <v>6.6338540552107847E-2</v>
      </c>
      <c r="U14" s="128">
        <v>0.1132035095227905</v>
      </c>
      <c r="V14" s="129">
        <v>0.50074898352236252</v>
      </c>
      <c r="W14" s="1"/>
      <c r="X14" s="130">
        <v>370.96554675797131</v>
      </c>
      <c r="Y14" s="131">
        <v>1164.2769099079819</v>
      </c>
      <c r="Z14" s="131">
        <v>318.55767173122189</v>
      </c>
      <c r="AA14" s="131">
        <v>543.60325272844</v>
      </c>
      <c r="AB14" s="132">
        <v>2404.5966188743846</v>
      </c>
      <c r="AC14" s="116"/>
    </row>
    <row r="15" spans="1:29" ht="12.75" x14ac:dyDescent="0.2">
      <c r="B15" s="110">
        <v>2011</v>
      </c>
      <c r="C15" s="111">
        <v>466</v>
      </c>
      <c r="D15" s="112">
        <v>466</v>
      </c>
      <c r="E15" s="112">
        <v>1239</v>
      </c>
      <c r="F15" s="112">
        <v>401</v>
      </c>
      <c r="G15" s="112">
        <v>622</v>
      </c>
      <c r="H15" s="111">
        <v>2728</v>
      </c>
      <c r="I15" s="112">
        <v>2669</v>
      </c>
      <c r="J15" s="113">
        <v>5397</v>
      </c>
      <c r="K15" s="114">
        <v>47</v>
      </c>
      <c r="L15" s="115">
        <v>5444</v>
      </c>
      <c r="M15" s="116"/>
      <c r="N15" s="126">
        <v>9</v>
      </c>
      <c r="O15" s="15">
        <v>6</v>
      </c>
      <c r="P15" s="1"/>
      <c r="Q15" s="127">
        <v>8.6333578251285813E-3</v>
      </c>
      <c r="R15" s="127">
        <v>8.6344265332592179E-2</v>
      </c>
      <c r="S15" s="128">
        <v>0.22957198443579765</v>
      </c>
      <c r="T15" s="128">
        <v>7.4300537335556791E-2</v>
      </c>
      <c r="U15" s="128">
        <v>0.11524921252547712</v>
      </c>
      <c r="V15" s="129">
        <v>0.49453400037057627</v>
      </c>
      <c r="W15" s="1"/>
      <c r="X15" s="130">
        <v>470.05818047063184</v>
      </c>
      <c r="Y15" s="131">
        <v>1249.7898832684825</v>
      </c>
      <c r="Z15" s="131">
        <v>404.49212525477117</v>
      </c>
      <c r="AA15" s="131">
        <v>627.41671298869744</v>
      </c>
      <c r="AB15" s="132">
        <v>2692.2430980174172</v>
      </c>
      <c r="AC15" s="116"/>
    </row>
    <row r="16" spans="1:29" ht="12.75" x14ac:dyDescent="0.2">
      <c r="B16" s="110">
        <v>2012</v>
      </c>
      <c r="C16" s="111">
        <v>1030</v>
      </c>
      <c r="D16" s="112">
        <v>1030</v>
      </c>
      <c r="E16" s="112">
        <v>1219</v>
      </c>
      <c r="F16" s="112">
        <v>427</v>
      </c>
      <c r="G16" s="112">
        <v>707</v>
      </c>
      <c r="H16" s="111">
        <v>3383</v>
      </c>
      <c r="I16" s="112">
        <v>2776</v>
      </c>
      <c r="J16" s="113">
        <v>6159</v>
      </c>
      <c r="K16" s="114">
        <v>59</v>
      </c>
      <c r="L16" s="115">
        <v>6218</v>
      </c>
      <c r="M16" s="116"/>
      <c r="N16" s="126">
        <v>9</v>
      </c>
      <c r="O16" s="15">
        <v>6</v>
      </c>
      <c r="P16" s="1"/>
      <c r="Q16" s="127">
        <v>9.4885815374718564E-3</v>
      </c>
      <c r="R16" s="127">
        <v>0.16723494073713266</v>
      </c>
      <c r="S16" s="128">
        <v>0.19792174054229583</v>
      </c>
      <c r="T16" s="128">
        <v>6.9329436596850133E-2</v>
      </c>
      <c r="U16" s="128">
        <v>0.11479136223412892</v>
      </c>
      <c r="V16" s="129">
        <v>0.45072251988959244</v>
      </c>
      <c r="W16" s="1"/>
      <c r="X16" s="130">
        <v>1039.8668615034908</v>
      </c>
      <c r="Y16" s="131">
        <v>1230.6773826919955</v>
      </c>
      <c r="Z16" s="131">
        <v>431.09043675921419</v>
      </c>
      <c r="AA16" s="131">
        <v>713.77269037181361</v>
      </c>
      <c r="AB16" s="132">
        <v>2802.5926286734862</v>
      </c>
      <c r="AC16" s="116"/>
    </row>
    <row r="17" spans="2:29" ht="12.75" x14ac:dyDescent="0.2">
      <c r="B17" s="110">
        <v>2013</v>
      </c>
      <c r="C17" s="111">
        <v>932</v>
      </c>
      <c r="D17" s="112">
        <v>932</v>
      </c>
      <c r="E17" s="112">
        <v>1321</v>
      </c>
      <c r="F17" s="112">
        <v>368</v>
      </c>
      <c r="G17" s="112">
        <v>733</v>
      </c>
      <c r="H17" s="111">
        <v>3354</v>
      </c>
      <c r="I17" s="112">
        <v>2792</v>
      </c>
      <c r="J17" s="113">
        <v>6146</v>
      </c>
      <c r="K17" s="114">
        <v>42</v>
      </c>
      <c r="L17" s="115">
        <v>6188</v>
      </c>
      <c r="M17" s="116"/>
      <c r="N17" s="126">
        <v>9</v>
      </c>
      <c r="O17" s="15">
        <v>6</v>
      </c>
      <c r="P17" s="1"/>
      <c r="Q17" s="127">
        <v>6.7873303167420816E-3</v>
      </c>
      <c r="R17" s="127">
        <v>0.15164334526521314</v>
      </c>
      <c r="S17" s="128">
        <v>0.21493654409371948</v>
      </c>
      <c r="T17" s="128">
        <v>5.987634233647901E-2</v>
      </c>
      <c r="U17" s="128">
        <v>0.11926456231695412</v>
      </c>
      <c r="V17" s="129">
        <v>0.45427920598763422</v>
      </c>
      <c r="W17" s="1"/>
      <c r="X17" s="130">
        <v>938.36902050113895</v>
      </c>
      <c r="Y17" s="131">
        <v>1330.0273348519363</v>
      </c>
      <c r="Z17" s="131">
        <v>370.51480637813211</v>
      </c>
      <c r="AA17" s="131">
        <v>738.0091116173121</v>
      </c>
      <c r="AB17" s="132">
        <v>2811.0797266514805</v>
      </c>
      <c r="AC17" s="116"/>
    </row>
    <row r="18" spans="2:29" ht="12.75" x14ac:dyDescent="0.2">
      <c r="B18" s="110">
        <v>2014</v>
      </c>
      <c r="C18" s="111">
        <v>979</v>
      </c>
      <c r="D18" s="112">
        <v>979</v>
      </c>
      <c r="E18" s="112">
        <v>1261</v>
      </c>
      <c r="F18" s="112">
        <v>375</v>
      </c>
      <c r="G18" s="112">
        <v>639</v>
      </c>
      <c r="H18" s="111">
        <v>3254</v>
      </c>
      <c r="I18" s="112">
        <v>2827</v>
      </c>
      <c r="J18" s="113">
        <v>6081</v>
      </c>
      <c r="K18" s="114">
        <v>32</v>
      </c>
      <c r="L18" s="115">
        <v>6113</v>
      </c>
      <c r="M18" s="116"/>
      <c r="N18" s="126">
        <v>9</v>
      </c>
      <c r="O18" s="15">
        <v>6</v>
      </c>
      <c r="P18" s="1"/>
      <c r="Q18" s="127">
        <v>5.2347456240798302E-3</v>
      </c>
      <c r="R18" s="127">
        <v>0.16099325768788028</v>
      </c>
      <c r="S18" s="128">
        <v>0.20736720934056899</v>
      </c>
      <c r="T18" s="128">
        <v>6.1667488899851998E-2</v>
      </c>
      <c r="U18" s="128">
        <v>0.1050814010853478</v>
      </c>
      <c r="V18" s="129">
        <v>0.46489064298635091</v>
      </c>
      <c r="W18" s="1"/>
      <c r="X18" s="130">
        <v>984.1517842460122</v>
      </c>
      <c r="Y18" s="131">
        <v>1267.6357506988982</v>
      </c>
      <c r="Z18" s="131">
        <v>376.97335964479527</v>
      </c>
      <c r="AA18" s="131">
        <v>642.36260483473109</v>
      </c>
      <c r="AB18" s="132">
        <v>2841.8765005755631</v>
      </c>
      <c r="AC18" s="116"/>
    </row>
    <row r="19" spans="2:29" ht="12.75" x14ac:dyDescent="0.2">
      <c r="B19" s="110">
        <v>2015</v>
      </c>
      <c r="C19" s="111">
        <v>1029</v>
      </c>
      <c r="D19" s="112">
        <v>1029</v>
      </c>
      <c r="E19" s="112">
        <v>1082</v>
      </c>
      <c r="F19" s="112">
        <v>338</v>
      </c>
      <c r="G19" s="112">
        <v>653</v>
      </c>
      <c r="H19" s="111">
        <v>3102</v>
      </c>
      <c r="I19" s="112">
        <v>2915</v>
      </c>
      <c r="J19" s="113">
        <v>6017</v>
      </c>
      <c r="K19" s="114">
        <v>26</v>
      </c>
      <c r="L19" s="115">
        <v>6043</v>
      </c>
      <c r="M19" s="116"/>
      <c r="N19" s="126">
        <v>9</v>
      </c>
      <c r="O19" s="15">
        <v>6</v>
      </c>
      <c r="P19" s="1"/>
      <c r="Q19" s="133">
        <v>4.3024987588945887E-3</v>
      </c>
      <c r="R19" s="127">
        <v>0.17101545620741232</v>
      </c>
      <c r="S19" s="128">
        <v>0.17982383247465514</v>
      </c>
      <c r="T19" s="128">
        <v>5.6174173176001332E-2</v>
      </c>
      <c r="U19" s="128">
        <v>0.10852584344357653</v>
      </c>
      <c r="V19" s="129">
        <v>0.48446069469835468</v>
      </c>
      <c r="W19" s="1"/>
      <c r="X19" s="130">
        <v>1033.4464018613928</v>
      </c>
      <c r="Y19" s="131">
        <v>1086.675419644341</v>
      </c>
      <c r="Z19" s="131">
        <v>339.46052850257604</v>
      </c>
      <c r="AA19" s="131">
        <v>655.82167192953295</v>
      </c>
      <c r="AB19" s="132">
        <v>2927.5959780621574</v>
      </c>
      <c r="AC19" s="116"/>
    </row>
    <row r="20" spans="2:29" ht="12.75" x14ac:dyDescent="0.2">
      <c r="B20" s="110">
        <v>2016</v>
      </c>
      <c r="C20" s="111">
        <v>885</v>
      </c>
      <c r="D20" s="112">
        <v>885</v>
      </c>
      <c r="E20" s="112">
        <v>978</v>
      </c>
      <c r="F20" s="112">
        <v>289</v>
      </c>
      <c r="G20" s="112">
        <v>558</v>
      </c>
      <c r="H20" s="111">
        <v>2710</v>
      </c>
      <c r="I20" s="112">
        <v>2697</v>
      </c>
      <c r="J20" s="113">
        <v>5407</v>
      </c>
      <c r="K20" s="114">
        <v>23</v>
      </c>
      <c r="L20" s="115">
        <v>5430</v>
      </c>
      <c r="M20" s="116"/>
      <c r="N20" s="126">
        <v>9</v>
      </c>
      <c r="O20" s="15">
        <v>6</v>
      </c>
      <c r="P20" s="1"/>
      <c r="Q20" s="133">
        <v>4.2357274401473299E-3</v>
      </c>
      <c r="R20" s="127">
        <v>0.16367671536896616</v>
      </c>
      <c r="S20" s="128">
        <v>0.18087664139078971</v>
      </c>
      <c r="T20" s="128">
        <v>5.3449232476419459E-2</v>
      </c>
      <c r="U20" s="128">
        <v>0.10319955613094137</v>
      </c>
      <c r="V20" s="129">
        <v>0.49879785463288329</v>
      </c>
      <c r="W20" s="1"/>
      <c r="X20" s="130">
        <v>888.76456445348617</v>
      </c>
      <c r="Y20" s="131">
        <v>982.1601627519882</v>
      </c>
      <c r="Z20" s="131">
        <v>290.22933234695762</v>
      </c>
      <c r="AA20" s="131">
        <v>560.37358979101168</v>
      </c>
      <c r="AB20" s="132">
        <v>2708.4723506565565</v>
      </c>
      <c r="AC20" s="116"/>
    </row>
    <row r="21" spans="2:29" ht="12.75" x14ac:dyDescent="0.2">
      <c r="B21" s="110">
        <v>2017</v>
      </c>
      <c r="C21" s="111">
        <v>1079</v>
      </c>
      <c r="D21" s="112">
        <v>1079</v>
      </c>
      <c r="E21" s="112">
        <v>962</v>
      </c>
      <c r="F21" s="112">
        <v>285</v>
      </c>
      <c r="G21" s="112">
        <v>553</v>
      </c>
      <c r="H21" s="111">
        <v>2879</v>
      </c>
      <c r="I21" s="112">
        <v>2426</v>
      </c>
      <c r="J21" s="113">
        <v>5305</v>
      </c>
      <c r="K21" s="114">
        <v>42</v>
      </c>
      <c r="L21" s="115">
        <v>5347</v>
      </c>
      <c r="M21" s="116"/>
      <c r="N21" s="126">
        <v>9</v>
      </c>
      <c r="O21" s="15">
        <v>6</v>
      </c>
      <c r="P21" s="1"/>
      <c r="Q21" s="133">
        <v>7.8548718907798763E-3</v>
      </c>
      <c r="R21" s="127">
        <v>0.20339302544769086</v>
      </c>
      <c r="S21" s="128">
        <v>0.18133836003770029</v>
      </c>
      <c r="T21" s="128">
        <v>5.3722902921771912E-2</v>
      </c>
      <c r="U21" s="128">
        <v>0.10424128180961358</v>
      </c>
      <c r="V21" s="129">
        <v>0.45730442978322339</v>
      </c>
      <c r="W21" s="1"/>
      <c r="X21" s="130">
        <v>1087.5425070688029</v>
      </c>
      <c r="Y21" s="131">
        <v>969.61621112158343</v>
      </c>
      <c r="Z21" s="131">
        <v>287.2563619227144</v>
      </c>
      <c r="AA21" s="131">
        <v>557.37813383600383</v>
      </c>
      <c r="AB21" s="132">
        <v>2445.2067860508955</v>
      </c>
      <c r="AC21" s="116"/>
    </row>
    <row r="22" spans="2:29" ht="12.75" x14ac:dyDescent="0.2">
      <c r="B22" s="110">
        <v>2018</v>
      </c>
      <c r="C22" s="111">
        <v>803</v>
      </c>
      <c r="D22" s="112">
        <v>803</v>
      </c>
      <c r="E22" s="112">
        <v>920</v>
      </c>
      <c r="F22" s="112">
        <v>246</v>
      </c>
      <c r="G22" s="112">
        <v>614</v>
      </c>
      <c r="H22" s="111">
        <v>2583</v>
      </c>
      <c r="I22" s="112">
        <v>2483</v>
      </c>
      <c r="J22" s="113">
        <v>5066</v>
      </c>
      <c r="K22" s="114">
        <v>32</v>
      </c>
      <c r="L22" s="115">
        <v>5098</v>
      </c>
      <c r="M22" s="116"/>
      <c r="N22" s="126">
        <v>9</v>
      </c>
      <c r="O22" s="15">
        <v>6</v>
      </c>
      <c r="P22" s="1"/>
      <c r="Q22" s="133">
        <v>6.2769713613181639E-3</v>
      </c>
      <c r="R22" s="127">
        <v>0.15850769838136597</v>
      </c>
      <c r="S22" s="128">
        <v>0.18160284247927358</v>
      </c>
      <c r="T22" s="128">
        <v>4.8559020923805762E-2</v>
      </c>
      <c r="U22" s="128">
        <v>0.12120015791551519</v>
      </c>
      <c r="V22" s="129">
        <v>0.49013028030003947</v>
      </c>
      <c r="W22" s="1"/>
      <c r="X22" s="130">
        <v>808.07224634820375</v>
      </c>
      <c r="Y22" s="131">
        <v>925.8112909593367</v>
      </c>
      <c r="Z22" s="131">
        <v>247.55388866956179</v>
      </c>
      <c r="AA22" s="131">
        <v>617.87840505329643</v>
      </c>
      <c r="AB22" s="132">
        <v>2498.6841689696012</v>
      </c>
      <c r="AC22" s="116"/>
    </row>
    <row r="23" spans="2:29" ht="12.75" x14ac:dyDescent="0.2">
      <c r="B23" s="110">
        <v>2019</v>
      </c>
      <c r="C23" s="111">
        <v>926</v>
      </c>
      <c r="D23" s="112">
        <v>926</v>
      </c>
      <c r="E23" s="112">
        <v>1018</v>
      </c>
      <c r="F23" s="112">
        <v>308</v>
      </c>
      <c r="G23" s="112">
        <v>525</v>
      </c>
      <c r="H23" s="111">
        <v>2777</v>
      </c>
      <c r="I23" s="112">
        <v>2377</v>
      </c>
      <c r="J23" s="113">
        <v>5154</v>
      </c>
      <c r="K23" s="114">
        <v>46</v>
      </c>
      <c r="L23" s="115">
        <v>5200</v>
      </c>
      <c r="M23" s="116"/>
      <c r="N23" s="126">
        <v>9</v>
      </c>
      <c r="O23" s="15">
        <v>6</v>
      </c>
      <c r="P23" s="1"/>
      <c r="Q23" s="133">
        <v>8.8461538461538456E-3</v>
      </c>
      <c r="R23" s="127">
        <v>0.1796662786185487</v>
      </c>
      <c r="S23" s="128">
        <v>0.19751649204501359</v>
      </c>
      <c r="T23" s="128">
        <v>5.9759410166860691E-2</v>
      </c>
      <c r="U23" s="128">
        <v>0.10186263096623982</v>
      </c>
      <c r="V23" s="129">
        <v>0.46119518820333721</v>
      </c>
      <c r="W23" s="1"/>
      <c r="X23" s="130">
        <v>934.26464881645325</v>
      </c>
      <c r="Y23" s="131">
        <v>1027.0857586340705</v>
      </c>
      <c r="Z23" s="131">
        <v>310.74893286767559</v>
      </c>
      <c r="AA23" s="131">
        <v>529.68568102444704</v>
      </c>
      <c r="AB23" s="132">
        <v>2398.2149786573536</v>
      </c>
      <c r="AC23" s="116"/>
    </row>
    <row r="24" spans="2:29" ht="12.75" x14ac:dyDescent="0.2">
      <c r="B24" s="110">
        <v>2020</v>
      </c>
      <c r="C24" s="111">
        <v>816</v>
      </c>
      <c r="D24" s="112">
        <v>816</v>
      </c>
      <c r="E24" s="112">
        <v>795</v>
      </c>
      <c r="F24" s="112">
        <v>199</v>
      </c>
      <c r="G24" s="112">
        <v>443</v>
      </c>
      <c r="H24" s="111">
        <v>2253</v>
      </c>
      <c r="I24" s="112">
        <v>1959</v>
      </c>
      <c r="J24" s="113">
        <v>4212</v>
      </c>
      <c r="K24" s="114">
        <v>20</v>
      </c>
      <c r="L24" s="115">
        <v>4232</v>
      </c>
      <c r="M24" s="116"/>
      <c r="N24" s="126">
        <v>9</v>
      </c>
      <c r="O24" s="15">
        <v>6</v>
      </c>
      <c r="P24" s="1"/>
      <c r="Q24" s="133">
        <v>4.725897920604915E-3</v>
      </c>
      <c r="R24" s="127">
        <v>0.19373219373219372</v>
      </c>
      <c r="S24" s="128">
        <v>0.18874643874643873</v>
      </c>
      <c r="T24" s="128">
        <v>4.7245963912630577E-2</v>
      </c>
      <c r="U24" s="128">
        <v>0.10517568850902184</v>
      </c>
      <c r="V24" s="129">
        <v>0.46509971509971509</v>
      </c>
      <c r="W24" s="1"/>
      <c r="X24" s="130">
        <v>819.87464387464388</v>
      </c>
      <c r="Y24" s="131">
        <v>798.77492877492875</v>
      </c>
      <c r="Z24" s="131">
        <v>199.9449192782526</v>
      </c>
      <c r="AA24" s="131">
        <v>445.10351377018043</v>
      </c>
      <c r="AB24" s="132">
        <v>1968.3019943019942</v>
      </c>
      <c r="AC24" s="116"/>
    </row>
    <row r="25" spans="2:29" ht="12.75" x14ac:dyDescent="0.2">
      <c r="B25" s="110">
        <v>2021</v>
      </c>
      <c r="C25" s="111">
        <v>673</v>
      </c>
      <c r="D25" s="112">
        <v>673</v>
      </c>
      <c r="E25" s="112">
        <v>550</v>
      </c>
      <c r="F25" s="112">
        <v>189</v>
      </c>
      <c r="G25" s="112">
        <v>348</v>
      </c>
      <c r="H25" s="111">
        <v>1760</v>
      </c>
      <c r="I25" s="112">
        <v>1988</v>
      </c>
      <c r="J25" s="113">
        <v>3748</v>
      </c>
      <c r="K25" s="114">
        <v>21</v>
      </c>
      <c r="L25" s="115">
        <v>3769</v>
      </c>
      <c r="M25" s="116"/>
      <c r="N25" s="126">
        <v>9</v>
      </c>
      <c r="O25" s="15">
        <v>6</v>
      </c>
      <c r="P25" s="1"/>
      <c r="Q25" s="133">
        <v>5.5717697001857252E-3</v>
      </c>
      <c r="R25" s="127">
        <v>0.17956243329775881</v>
      </c>
      <c r="S25" s="128">
        <v>0.14674493062966915</v>
      </c>
      <c r="T25" s="128">
        <v>5.0426894343649949E-2</v>
      </c>
      <c r="U25" s="128">
        <v>9.2849519743863393E-2</v>
      </c>
      <c r="V25" s="129">
        <v>0.53041622198505867</v>
      </c>
      <c r="W25" s="1"/>
      <c r="X25" s="130">
        <v>676.77081109925291</v>
      </c>
      <c r="Y25" s="131">
        <v>553.08164354322309</v>
      </c>
      <c r="Z25" s="131">
        <v>190.05896478121664</v>
      </c>
      <c r="AA25" s="131">
        <v>349.94983991462112</v>
      </c>
      <c r="AB25" s="132">
        <v>1999.1387406616861</v>
      </c>
      <c r="AC25" s="116"/>
    </row>
    <row r="26" spans="2:29" ht="12.75" x14ac:dyDescent="0.2">
      <c r="B26" s="110">
        <v>2022</v>
      </c>
      <c r="C26" s="111">
        <v>525</v>
      </c>
      <c r="D26" s="112">
        <v>525</v>
      </c>
      <c r="E26" s="112">
        <v>490</v>
      </c>
      <c r="F26" s="112">
        <v>147</v>
      </c>
      <c r="G26" s="112">
        <v>313</v>
      </c>
      <c r="H26" s="111">
        <v>1475</v>
      </c>
      <c r="I26" s="112">
        <v>1903</v>
      </c>
      <c r="J26" s="113">
        <v>3378</v>
      </c>
      <c r="K26" s="114">
        <v>13</v>
      </c>
      <c r="L26" s="115">
        <v>3391</v>
      </c>
      <c r="M26" s="116"/>
      <c r="N26" s="126">
        <v>9</v>
      </c>
      <c r="O26" s="15">
        <v>6</v>
      </c>
      <c r="P26" s="1"/>
      <c r="Q26" s="133">
        <v>3.8336773813034504E-3</v>
      </c>
      <c r="R26" s="127">
        <v>0.15541740674955595</v>
      </c>
      <c r="S26" s="128">
        <v>0.14505624629958555</v>
      </c>
      <c r="T26" s="128">
        <v>4.3516873889875664E-2</v>
      </c>
      <c r="U26" s="128">
        <v>9.2658377738306694E-2</v>
      </c>
      <c r="V26" s="129">
        <v>0.56335109532267613</v>
      </c>
      <c r="W26" s="1"/>
      <c r="X26" s="130">
        <v>527.02042628774427</v>
      </c>
      <c r="Y26" s="131">
        <v>491.8857312018946</v>
      </c>
      <c r="Z26" s="131">
        <v>147.56571936056838</v>
      </c>
      <c r="AA26" s="131">
        <v>314.204558910598</v>
      </c>
      <c r="AB26" s="132">
        <v>1910.3235642391949</v>
      </c>
      <c r="AC26" s="116"/>
    </row>
    <row r="27" spans="2:29" ht="12.75" x14ac:dyDescent="0.2">
      <c r="B27" s="134">
        <v>2023</v>
      </c>
      <c r="C27" s="111">
        <v>543</v>
      </c>
      <c r="D27" s="112">
        <v>543</v>
      </c>
      <c r="E27" s="135">
        <v>422</v>
      </c>
      <c r="F27" s="135">
        <v>112</v>
      </c>
      <c r="G27" s="135">
        <v>260</v>
      </c>
      <c r="H27" s="111">
        <v>1337</v>
      </c>
      <c r="I27" s="112">
        <v>1571</v>
      </c>
      <c r="J27" s="113">
        <v>2908</v>
      </c>
      <c r="K27" s="114">
        <v>17</v>
      </c>
      <c r="L27" s="115">
        <v>2925</v>
      </c>
      <c r="M27" s="116"/>
      <c r="N27" s="136">
        <v>9</v>
      </c>
      <c r="O27" s="17">
        <v>6</v>
      </c>
      <c r="P27" s="116"/>
      <c r="Q27" s="137">
        <v>5.811965811965812E-3</v>
      </c>
      <c r="R27" s="138">
        <v>0.18672627235213204</v>
      </c>
      <c r="S27" s="139">
        <v>0.14511691884456671</v>
      </c>
      <c r="T27" s="139">
        <v>3.8514442916093537E-2</v>
      </c>
      <c r="U27" s="139">
        <v>8.940852819807428E-2</v>
      </c>
      <c r="V27" s="140">
        <v>0.54023383768913347</v>
      </c>
      <c r="W27" s="1"/>
      <c r="X27" s="141">
        <v>546.17434662998619</v>
      </c>
      <c r="Y27" s="142">
        <v>424.46698762035766</v>
      </c>
      <c r="Z27" s="142">
        <v>112.65474552957359</v>
      </c>
      <c r="AA27" s="142">
        <v>261.51994497936727</v>
      </c>
      <c r="AB27" s="143">
        <v>1580.1839752407152</v>
      </c>
      <c r="AC27" s="116"/>
    </row>
    <row r="28" spans="2:29" ht="12.75" x14ac:dyDescent="0.2">
      <c r="B28" s="134" t="s">
        <v>13</v>
      </c>
      <c r="C28" s="145">
        <v>29903</v>
      </c>
      <c r="D28" s="146">
        <v>29903</v>
      </c>
      <c r="E28" s="147">
        <v>23798</v>
      </c>
      <c r="F28" s="147">
        <v>5362</v>
      </c>
      <c r="G28" s="147">
        <v>10774</v>
      </c>
      <c r="H28" s="145">
        <v>69837</v>
      </c>
      <c r="I28" s="145">
        <v>45107</v>
      </c>
      <c r="J28" s="146">
        <v>114944</v>
      </c>
      <c r="K28" s="148">
        <v>2105</v>
      </c>
      <c r="L28" s="145">
        <v>117049</v>
      </c>
      <c r="M28" s="149"/>
      <c r="P28" s="149"/>
      <c r="Q28" s="149"/>
      <c r="R28" s="149"/>
      <c r="S28" s="149"/>
      <c r="T28" s="149"/>
      <c r="U28" s="149"/>
      <c r="V28" s="149"/>
      <c r="W28" s="149"/>
      <c r="X28" s="149"/>
      <c r="Y28" s="149"/>
      <c r="Z28" s="149"/>
      <c r="AA28" s="149"/>
      <c r="AB28" s="149"/>
      <c r="AC28" s="149"/>
    </row>
    <row r="29" spans="2:29" ht="12.75" x14ac:dyDescent="0.2"/>
    <row r="30" spans="2:29" ht="12.75" x14ac:dyDescent="0.2">
      <c r="B30" s="150" t="s">
        <v>90</v>
      </c>
      <c r="C30" s="151">
        <v>603</v>
      </c>
      <c r="D30" s="166">
        <v>603</v>
      </c>
      <c r="E30" s="151">
        <v>463</v>
      </c>
      <c r="F30" s="151">
        <v>125</v>
      </c>
      <c r="G30" s="151">
        <v>301</v>
      </c>
      <c r="H30" s="166">
        <v>1492</v>
      </c>
      <c r="I30" s="151">
        <v>1805</v>
      </c>
      <c r="J30" s="166">
        <v>3297</v>
      </c>
      <c r="K30" s="151">
        <v>17</v>
      </c>
      <c r="L30" s="167">
        <v>3314</v>
      </c>
      <c r="Q30" s="152">
        <v>5.1297525648762825E-3</v>
      </c>
      <c r="R30" s="153">
        <v>0.18289353958143767</v>
      </c>
      <c r="S30" s="154">
        <v>0.14043069457082197</v>
      </c>
      <c r="T30" s="154">
        <v>3.7913254473764028E-2</v>
      </c>
      <c r="U30" s="154">
        <v>9.1295116772823773E-2</v>
      </c>
      <c r="V30" s="155">
        <v>0.54746739460115257</v>
      </c>
      <c r="W30" s="1"/>
      <c r="X30" s="156">
        <v>606.1091901728845</v>
      </c>
      <c r="Y30" s="157">
        <v>465.38732180770398</v>
      </c>
      <c r="Z30" s="157">
        <v>125.64452532605399</v>
      </c>
      <c r="AA30" s="157">
        <v>302.55201698513798</v>
      </c>
      <c r="AB30" s="158">
        <v>1814.3069457082197</v>
      </c>
      <c r="AC30" s="116"/>
    </row>
    <row r="31" spans="2:29" ht="12.75" x14ac:dyDescent="0.2">
      <c r="D31" s="159"/>
      <c r="E31" s="159"/>
      <c r="F31" s="159"/>
      <c r="G31" s="159"/>
      <c r="H31" s="159"/>
      <c r="M31" s="159"/>
    </row>
    <row r="32" spans="2:29" ht="12.75" x14ac:dyDescent="0.2">
      <c r="B32" s="160" t="s">
        <v>14</v>
      </c>
    </row>
    <row r="33" spans="2:10" ht="12.75" x14ac:dyDescent="0.2">
      <c r="B33" s="161" t="s">
        <v>15</v>
      </c>
    </row>
    <row r="34" spans="2:10" ht="12.75" x14ac:dyDescent="0.2">
      <c r="B34" s="161" t="s">
        <v>71</v>
      </c>
    </row>
    <row r="35" spans="2:10" ht="12.75" x14ac:dyDescent="0.2">
      <c r="B35" s="161" t="s">
        <v>17</v>
      </c>
      <c r="J35" s="162"/>
    </row>
    <row r="36" spans="2:10" ht="12.75" x14ac:dyDescent="0.2">
      <c r="J36" s="163"/>
    </row>
  </sheetData>
  <mergeCells count="3">
    <mergeCell ref="B5:L5"/>
    <mergeCell ref="R5:V5"/>
    <mergeCell ref="X5:AB5"/>
  </mergeCells>
  <phoneticPr fontId="4" type="noConversion"/>
  <dataValidations count="3">
    <dataValidation type="date" allowBlank="1" showInputMessage="1" showErrorMessage="1" errorTitle="Must be a date" error="dd/mm/yy format between 01/01/2000 and 31/12/2021" sqref="C3" xr:uid="{00000000-0002-0000-0100-000000000000}">
      <formula1>36526</formula1>
      <formula2>44561</formula2>
    </dataValidation>
    <dataValidation type="list" showInputMessage="1" showErrorMessage="1" sqref="M7:M27 P7:AC27 Q30:AC30" xr:uid="{00000000-0002-0000-0100-000001000000}">
      <formula1>"Y,N"</formula1>
    </dataValidation>
    <dataValidation type="whole" operator="greaterThanOrEqual" allowBlank="1" showInputMessage="1" showErrorMessage="1" errorTitle="Whole number" error="Must be a whole number 0 or greater" sqref="L30 H30 J30 C7:L27 D30" xr:uid="{00000000-0002-0000-0100-000002000000}">
      <formula1>0</formula1>
    </dataValidation>
  </dataValidations>
  <pageMargins left="0.7" right="0.7" top="0.75" bottom="0.75" header="0.3" footer="0.3"/>
  <pageSetup scale="62" orientation="landscape" r:id="rId1"/>
  <rowBreaks count="1" manualBreakCount="1">
    <brk id="27" min="1" max="11" man="1"/>
  </rowBreaks>
  <colBreaks count="1" manualBreakCount="1">
    <brk id="11" min="2" max="3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1:AH36"/>
  <sheetViews>
    <sheetView zoomScale="75" zoomScaleNormal="75" workbookViewId="0">
      <selection activeCell="L35" sqref="L35"/>
    </sheetView>
  </sheetViews>
  <sheetFormatPr defaultColWidth="0" defaultRowHeight="12.75" zeroHeight="1" x14ac:dyDescent="0.2"/>
  <cols>
    <col min="1" max="1" width="3.7109375" style="8" customWidth="1"/>
    <col min="2" max="13" width="16.7109375" style="8" customWidth="1"/>
    <col min="14" max="14" width="10.7109375" style="8" customWidth="1"/>
    <col min="15" max="15" width="15.5703125" style="8" customWidth="1"/>
    <col min="16" max="16" width="8.140625" style="8" customWidth="1"/>
    <col min="17" max="28" width="8.140625" style="8" hidden="1"/>
    <col min="29" max="34" width="0" style="8" hidden="1"/>
    <col min="35" max="16384" width="8.140625" style="8" hidden="1"/>
  </cols>
  <sheetData>
    <row r="1" spans="1:21" ht="15.75" x14ac:dyDescent="0.25">
      <c r="A1" s="91" t="s">
        <v>18</v>
      </c>
    </row>
    <row r="2" spans="1:21" x14ac:dyDescent="0.2"/>
    <row r="3" spans="1:21" x14ac:dyDescent="0.2">
      <c r="B3" s="9" t="s">
        <v>1</v>
      </c>
      <c r="C3" s="92"/>
    </row>
    <row r="4" spans="1:21" x14ac:dyDescent="0.2"/>
    <row r="5" spans="1:21" x14ac:dyDescent="0.2">
      <c r="B5" s="93" t="s">
        <v>19</v>
      </c>
      <c r="C5" s="94"/>
      <c r="D5" s="94"/>
      <c r="E5" s="94"/>
      <c r="F5" s="94"/>
      <c r="G5" s="94"/>
      <c r="H5" s="94"/>
      <c r="I5" s="94"/>
      <c r="J5" s="94"/>
      <c r="K5" s="94"/>
      <c r="L5" s="95"/>
    </row>
    <row r="6" spans="1:21" ht="43.35" customHeight="1" x14ac:dyDescent="0.2">
      <c r="B6" s="101" t="s">
        <v>3</v>
      </c>
      <c r="C6" s="101" t="s">
        <v>4</v>
      </c>
      <c r="D6" s="102" t="s">
        <v>4</v>
      </c>
      <c r="E6" s="102" t="s">
        <v>6</v>
      </c>
      <c r="F6" s="102" t="s">
        <v>7</v>
      </c>
      <c r="G6" s="102" t="s">
        <v>8</v>
      </c>
      <c r="H6" s="101" t="s">
        <v>9</v>
      </c>
      <c r="I6" s="102" t="s">
        <v>10</v>
      </c>
      <c r="J6" s="103" t="s">
        <v>11</v>
      </c>
      <c r="K6" s="104" t="s">
        <v>12</v>
      </c>
      <c r="L6" s="105" t="s">
        <v>13</v>
      </c>
      <c r="M6" s="106"/>
      <c r="N6" s="109" t="s">
        <v>45</v>
      </c>
      <c r="O6" s="109" t="s">
        <v>46</v>
      </c>
    </row>
    <row r="7" spans="1:21" x14ac:dyDescent="0.2">
      <c r="B7" s="110">
        <v>2003</v>
      </c>
      <c r="C7" s="111">
        <v>1171</v>
      </c>
      <c r="D7" s="111">
        <v>1171</v>
      </c>
      <c r="E7" s="111">
        <v>811</v>
      </c>
      <c r="F7" s="111">
        <v>43</v>
      </c>
      <c r="G7" s="111">
        <v>73</v>
      </c>
      <c r="H7" s="111">
        <v>2098</v>
      </c>
      <c r="I7" s="111">
        <v>294</v>
      </c>
      <c r="J7" s="113">
        <v>2392</v>
      </c>
      <c r="K7" s="111">
        <v>112</v>
      </c>
      <c r="L7" s="115">
        <v>2504</v>
      </c>
      <c r="M7" s="116"/>
      <c r="N7" s="125">
        <v>8</v>
      </c>
      <c r="O7" s="14">
        <v>4</v>
      </c>
    </row>
    <row r="8" spans="1:21" x14ac:dyDescent="0.2">
      <c r="B8" s="110">
        <v>2004</v>
      </c>
      <c r="C8" s="111">
        <v>2486</v>
      </c>
      <c r="D8" s="111">
        <v>2486</v>
      </c>
      <c r="E8" s="111">
        <v>720</v>
      </c>
      <c r="F8" s="111">
        <v>34</v>
      </c>
      <c r="G8" s="111">
        <v>96</v>
      </c>
      <c r="H8" s="111">
        <v>3336</v>
      </c>
      <c r="I8" s="111">
        <v>296</v>
      </c>
      <c r="J8" s="113">
        <v>3632</v>
      </c>
      <c r="K8" s="111">
        <v>115</v>
      </c>
      <c r="L8" s="115">
        <v>3747</v>
      </c>
      <c r="M8" s="116"/>
      <c r="N8" s="126">
        <v>8</v>
      </c>
      <c r="O8" s="16">
        <v>5</v>
      </c>
    </row>
    <row r="9" spans="1:21" x14ac:dyDescent="0.2">
      <c r="B9" s="110">
        <v>2005</v>
      </c>
      <c r="C9" s="111">
        <v>4239</v>
      </c>
      <c r="D9" s="111">
        <v>4239</v>
      </c>
      <c r="E9" s="111">
        <v>938</v>
      </c>
      <c r="F9" s="111">
        <v>44</v>
      </c>
      <c r="G9" s="111">
        <v>215</v>
      </c>
      <c r="H9" s="111">
        <v>5436</v>
      </c>
      <c r="I9" s="111">
        <v>299</v>
      </c>
      <c r="J9" s="113">
        <v>5735</v>
      </c>
      <c r="K9" s="111">
        <v>194</v>
      </c>
      <c r="L9" s="115">
        <v>5929</v>
      </c>
      <c r="M9" s="116"/>
      <c r="N9" s="126">
        <v>8</v>
      </c>
      <c r="O9" s="16">
        <v>5</v>
      </c>
    </row>
    <row r="10" spans="1:21" x14ac:dyDescent="0.2">
      <c r="B10" s="110">
        <v>2006</v>
      </c>
      <c r="C10" s="111">
        <v>1595</v>
      </c>
      <c r="D10" s="111">
        <v>1595</v>
      </c>
      <c r="E10" s="111">
        <v>697</v>
      </c>
      <c r="F10" s="111">
        <v>72</v>
      </c>
      <c r="G10" s="111">
        <v>232</v>
      </c>
      <c r="H10" s="111">
        <v>2596</v>
      </c>
      <c r="I10" s="111">
        <v>354</v>
      </c>
      <c r="J10" s="113">
        <v>2950</v>
      </c>
      <c r="K10" s="111">
        <v>132</v>
      </c>
      <c r="L10" s="115">
        <v>3082</v>
      </c>
      <c r="M10" s="116"/>
      <c r="N10" s="126">
        <v>8</v>
      </c>
      <c r="O10" s="16">
        <v>5</v>
      </c>
    </row>
    <row r="11" spans="1:21" x14ac:dyDescent="0.2">
      <c r="B11" s="110">
        <v>2007</v>
      </c>
      <c r="C11" s="111">
        <v>702</v>
      </c>
      <c r="D11" s="111">
        <v>702</v>
      </c>
      <c r="E11" s="111">
        <v>453</v>
      </c>
      <c r="F11" s="111">
        <v>80</v>
      </c>
      <c r="G11" s="111">
        <v>161</v>
      </c>
      <c r="H11" s="111">
        <v>1396</v>
      </c>
      <c r="I11" s="111">
        <v>446</v>
      </c>
      <c r="J11" s="113">
        <v>1842</v>
      </c>
      <c r="K11" s="111">
        <v>87</v>
      </c>
      <c r="L11" s="115">
        <v>1929</v>
      </c>
      <c r="M11" s="116"/>
      <c r="N11" s="126">
        <v>9</v>
      </c>
      <c r="O11" s="16">
        <v>6</v>
      </c>
    </row>
    <row r="12" spans="1:21" x14ac:dyDescent="0.2">
      <c r="B12" s="110">
        <v>2008</v>
      </c>
      <c r="C12" s="111">
        <v>63</v>
      </c>
      <c r="D12" s="111">
        <v>63</v>
      </c>
      <c r="E12" s="111">
        <v>398</v>
      </c>
      <c r="F12" s="111">
        <v>109</v>
      </c>
      <c r="G12" s="111">
        <v>172</v>
      </c>
      <c r="H12" s="111">
        <v>742</v>
      </c>
      <c r="I12" s="111">
        <v>507</v>
      </c>
      <c r="J12" s="113">
        <v>1249</v>
      </c>
      <c r="K12" s="111">
        <v>89</v>
      </c>
      <c r="L12" s="115">
        <v>1338</v>
      </c>
      <c r="M12" s="116"/>
      <c r="N12" s="126">
        <v>9</v>
      </c>
      <c r="O12" s="16">
        <v>6</v>
      </c>
      <c r="U12" s="164"/>
    </row>
    <row r="13" spans="1:21" x14ac:dyDescent="0.2">
      <c r="B13" s="110">
        <v>2009</v>
      </c>
      <c r="C13" s="111">
        <v>97</v>
      </c>
      <c r="D13" s="111">
        <v>97</v>
      </c>
      <c r="E13" s="111">
        <v>391</v>
      </c>
      <c r="F13" s="111">
        <v>113</v>
      </c>
      <c r="G13" s="111">
        <v>185</v>
      </c>
      <c r="H13" s="111">
        <v>786</v>
      </c>
      <c r="I13" s="111">
        <v>534</v>
      </c>
      <c r="J13" s="113">
        <v>1320</v>
      </c>
      <c r="K13" s="111">
        <v>99</v>
      </c>
      <c r="L13" s="115">
        <v>1419</v>
      </c>
      <c r="M13" s="116"/>
      <c r="N13" s="126">
        <v>9</v>
      </c>
      <c r="O13" s="16">
        <v>6</v>
      </c>
    </row>
    <row r="14" spans="1:21" x14ac:dyDescent="0.2">
      <c r="B14" s="110">
        <v>2010</v>
      </c>
      <c r="C14" s="111">
        <v>102</v>
      </c>
      <c r="D14" s="111">
        <v>102</v>
      </c>
      <c r="E14" s="111">
        <v>467</v>
      </c>
      <c r="F14" s="111">
        <v>117</v>
      </c>
      <c r="G14" s="111">
        <v>203</v>
      </c>
      <c r="H14" s="111">
        <v>889</v>
      </c>
      <c r="I14" s="111">
        <v>582</v>
      </c>
      <c r="J14" s="113">
        <v>1471</v>
      </c>
      <c r="K14" s="111">
        <v>94</v>
      </c>
      <c r="L14" s="115">
        <v>1565</v>
      </c>
      <c r="M14" s="116"/>
      <c r="N14" s="126">
        <v>9</v>
      </c>
      <c r="O14" s="16">
        <v>6</v>
      </c>
    </row>
    <row r="15" spans="1:21" x14ac:dyDescent="0.2">
      <c r="B15" s="110">
        <v>2011</v>
      </c>
      <c r="C15" s="111">
        <v>137</v>
      </c>
      <c r="D15" s="111">
        <v>137</v>
      </c>
      <c r="E15" s="111">
        <v>496</v>
      </c>
      <c r="F15" s="111">
        <v>151</v>
      </c>
      <c r="G15" s="111">
        <v>218</v>
      </c>
      <c r="H15" s="111">
        <v>1002</v>
      </c>
      <c r="I15" s="111">
        <v>681</v>
      </c>
      <c r="J15" s="113">
        <v>1683</v>
      </c>
      <c r="K15" s="111">
        <v>42</v>
      </c>
      <c r="L15" s="115">
        <v>1725</v>
      </c>
      <c r="M15" s="116"/>
      <c r="N15" s="126">
        <v>9</v>
      </c>
      <c r="O15" s="16">
        <v>6</v>
      </c>
    </row>
    <row r="16" spans="1:21" x14ac:dyDescent="0.2">
      <c r="B16" s="110">
        <v>2012</v>
      </c>
      <c r="C16" s="111">
        <v>258</v>
      </c>
      <c r="D16" s="111">
        <v>258</v>
      </c>
      <c r="E16" s="111">
        <v>480</v>
      </c>
      <c r="F16" s="111">
        <v>187</v>
      </c>
      <c r="G16" s="111">
        <v>222</v>
      </c>
      <c r="H16" s="111">
        <v>1147</v>
      </c>
      <c r="I16" s="111">
        <v>757</v>
      </c>
      <c r="J16" s="113">
        <v>1904</v>
      </c>
      <c r="K16" s="111">
        <v>53</v>
      </c>
      <c r="L16" s="115">
        <v>1957</v>
      </c>
      <c r="M16" s="116"/>
      <c r="N16" s="126">
        <v>9</v>
      </c>
      <c r="O16" s="16">
        <v>6</v>
      </c>
    </row>
    <row r="17" spans="2:15" x14ac:dyDescent="0.2">
      <c r="B17" s="110">
        <v>2013</v>
      </c>
      <c r="C17" s="111">
        <v>213</v>
      </c>
      <c r="D17" s="111">
        <v>213</v>
      </c>
      <c r="E17" s="111">
        <v>607</v>
      </c>
      <c r="F17" s="111">
        <v>153</v>
      </c>
      <c r="G17" s="111">
        <v>255</v>
      </c>
      <c r="H17" s="111">
        <v>1228</v>
      </c>
      <c r="I17" s="111">
        <v>791</v>
      </c>
      <c r="J17" s="113">
        <v>2019</v>
      </c>
      <c r="K17" s="111">
        <v>38</v>
      </c>
      <c r="L17" s="115">
        <v>2057</v>
      </c>
      <c r="M17" s="116"/>
      <c r="N17" s="126">
        <v>9</v>
      </c>
      <c r="O17" s="16">
        <v>6</v>
      </c>
    </row>
    <row r="18" spans="2:15" x14ac:dyDescent="0.2">
      <c r="B18" s="110">
        <v>2014</v>
      </c>
      <c r="C18" s="111">
        <v>212</v>
      </c>
      <c r="D18" s="111">
        <v>212</v>
      </c>
      <c r="E18" s="111">
        <v>541</v>
      </c>
      <c r="F18" s="111">
        <v>155</v>
      </c>
      <c r="G18" s="111">
        <v>224</v>
      </c>
      <c r="H18" s="111">
        <v>1132</v>
      </c>
      <c r="I18" s="111">
        <v>826</v>
      </c>
      <c r="J18" s="113">
        <v>1958</v>
      </c>
      <c r="K18" s="111">
        <v>26</v>
      </c>
      <c r="L18" s="115">
        <v>1984</v>
      </c>
      <c r="M18" s="116"/>
      <c r="N18" s="126">
        <v>9</v>
      </c>
      <c r="O18" s="16">
        <v>6</v>
      </c>
    </row>
    <row r="19" spans="2:15" x14ac:dyDescent="0.2">
      <c r="B19" s="110">
        <v>2015</v>
      </c>
      <c r="C19" s="111">
        <v>223</v>
      </c>
      <c r="D19" s="111">
        <v>223</v>
      </c>
      <c r="E19" s="111">
        <v>435</v>
      </c>
      <c r="F19" s="111">
        <v>158</v>
      </c>
      <c r="G19" s="111">
        <v>207</v>
      </c>
      <c r="H19" s="111">
        <v>1023</v>
      </c>
      <c r="I19" s="111">
        <v>819</v>
      </c>
      <c r="J19" s="113">
        <v>1842</v>
      </c>
      <c r="K19" s="111">
        <v>18</v>
      </c>
      <c r="L19" s="115">
        <v>1860</v>
      </c>
      <c r="M19" s="116"/>
      <c r="N19" s="126">
        <v>9</v>
      </c>
      <c r="O19" s="16">
        <v>6</v>
      </c>
    </row>
    <row r="20" spans="2:15" x14ac:dyDescent="0.2">
      <c r="B20" s="110">
        <v>2016</v>
      </c>
      <c r="C20" s="111">
        <v>240</v>
      </c>
      <c r="D20" s="111">
        <v>240</v>
      </c>
      <c r="E20" s="111">
        <v>368</v>
      </c>
      <c r="F20" s="111">
        <v>120</v>
      </c>
      <c r="G20" s="111">
        <v>171</v>
      </c>
      <c r="H20" s="111">
        <v>899</v>
      </c>
      <c r="I20" s="111">
        <v>763</v>
      </c>
      <c r="J20" s="113">
        <v>1662</v>
      </c>
      <c r="K20" s="111">
        <v>10</v>
      </c>
      <c r="L20" s="115">
        <v>1672</v>
      </c>
      <c r="M20" s="116"/>
      <c r="N20" s="126">
        <v>9</v>
      </c>
      <c r="O20" s="16">
        <v>6</v>
      </c>
    </row>
    <row r="21" spans="2:15" x14ac:dyDescent="0.2">
      <c r="B21" s="110">
        <v>2017</v>
      </c>
      <c r="C21" s="111">
        <v>264</v>
      </c>
      <c r="D21" s="111">
        <v>264</v>
      </c>
      <c r="E21" s="111">
        <v>321</v>
      </c>
      <c r="F21" s="111">
        <v>113</v>
      </c>
      <c r="G21" s="111">
        <v>167</v>
      </c>
      <c r="H21" s="111">
        <v>865</v>
      </c>
      <c r="I21" s="111">
        <v>625</v>
      </c>
      <c r="J21" s="113">
        <v>1490</v>
      </c>
      <c r="K21" s="111">
        <v>19</v>
      </c>
      <c r="L21" s="115">
        <v>1509</v>
      </c>
      <c r="M21" s="116"/>
      <c r="N21" s="126">
        <v>9</v>
      </c>
      <c r="O21" s="16">
        <v>6</v>
      </c>
    </row>
    <row r="22" spans="2:15" x14ac:dyDescent="0.2">
      <c r="B22" s="110">
        <v>2018</v>
      </c>
      <c r="C22" s="111">
        <v>175</v>
      </c>
      <c r="D22" s="111">
        <v>175</v>
      </c>
      <c r="E22" s="111">
        <v>339</v>
      </c>
      <c r="F22" s="111">
        <v>93</v>
      </c>
      <c r="G22" s="111">
        <v>214</v>
      </c>
      <c r="H22" s="111">
        <v>821</v>
      </c>
      <c r="I22" s="111">
        <v>608</v>
      </c>
      <c r="J22" s="113">
        <v>1429</v>
      </c>
      <c r="K22" s="111">
        <v>22</v>
      </c>
      <c r="L22" s="115">
        <v>1451</v>
      </c>
      <c r="M22" s="116"/>
      <c r="N22" s="126">
        <v>9</v>
      </c>
      <c r="O22" s="16">
        <v>6</v>
      </c>
    </row>
    <row r="23" spans="2:15" x14ac:dyDescent="0.2">
      <c r="B23" s="110">
        <v>2019</v>
      </c>
      <c r="C23" s="111">
        <v>196</v>
      </c>
      <c r="D23" s="111">
        <v>196</v>
      </c>
      <c r="E23" s="111">
        <v>373</v>
      </c>
      <c r="F23" s="111">
        <v>102</v>
      </c>
      <c r="G23" s="111">
        <v>156</v>
      </c>
      <c r="H23" s="111">
        <v>827</v>
      </c>
      <c r="I23" s="111">
        <v>593</v>
      </c>
      <c r="J23" s="113">
        <v>1420</v>
      </c>
      <c r="K23" s="111">
        <v>27</v>
      </c>
      <c r="L23" s="115">
        <v>1447</v>
      </c>
      <c r="M23" s="116"/>
      <c r="N23" s="126">
        <v>9</v>
      </c>
      <c r="O23" s="16">
        <v>6</v>
      </c>
    </row>
    <row r="24" spans="2:15" x14ac:dyDescent="0.2">
      <c r="B24" s="110">
        <v>2020</v>
      </c>
      <c r="C24" s="111">
        <v>161</v>
      </c>
      <c r="D24" s="111">
        <v>161</v>
      </c>
      <c r="E24" s="111">
        <v>278</v>
      </c>
      <c r="F24" s="111">
        <v>60</v>
      </c>
      <c r="G24" s="111">
        <v>137</v>
      </c>
      <c r="H24" s="111">
        <v>636</v>
      </c>
      <c r="I24" s="111">
        <v>501</v>
      </c>
      <c r="J24" s="113">
        <v>1137</v>
      </c>
      <c r="K24" s="111">
        <v>9</v>
      </c>
      <c r="L24" s="115">
        <v>1146</v>
      </c>
      <c r="M24" s="116"/>
      <c r="N24" s="126">
        <v>9</v>
      </c>
      <c r="O24" s="16">
        <v>6</v>
      </c>
    </row>
    <row r="25" spans="2:15" x14ac:dyDescent="0.2">
      <c r="B25" s="110">
        <v>2021</v>
      </c>
      <c r="C25" s="111">
        <v>121</v>
      </c>
      <c r="D25" s="111">
        <v>121</v>
      </c>
      <c r="E25" s="111">
        <v>155</v>
      </c>
      <c r="F25" s="111">
        <v>42</v>
      </c>
      <c r="G25" s="111">
        <v>62</v>
      </c>
      <c r="H25" s="111">
        <v>380</v>
      </c>
      <c r="I25" s="111">
        <v>390</v>
      </c>
      <c r="J25" s="113">
        <v>770</v>
      </c>
      <c r="K25" s="111">
        <v>11</v>
      </c>
      <c r="L25" s="115">
        <v>781</v>
      </c>
      <c r="M25" s="116"/>
      <c r="N25" s="126">
        <v>9</v>
      </c>
      <c r="O25" s="16">
        <v>6</v>
      </c>
    </row>
    <row r="26" spans="2:15" x14ac:dyDescent="0.2">
      <c r="B26" s="110">
        <v>2022</v>
      </c>
      <c r="C26" s="111">
        <v>75</v>
      </c>
      <c r="D26" s="111">
        <v>75</v>
      </c>
      <c r="E26" s="111">
        <v>81</v>
      </c>
      <c r="F26" s="111">
        <v>32</v>
      </c>
      <c r="G26" s="111">
        <v>52</v>
      </c>
      <c r="H26" s="111">
        <v>240</v>
      </c>
      <c r="I26" s="111">
        <v>315</v>
      </c>
      <c r="J26" s="113">
        <v>555</v>
      </c>
      <c r="K26" s="111">
        <v>4</v>
      </c>
      <c r="L26" s="115">
        <v>559</v>
      </c>
      <c r="M26" s="116"/>
      <c r="N26" s="126">
        <v>9</v>
      </c>
      <c r="O26" s="16">
        <v>6</v>
      </c>
    </row>
    <row r="27" spans="2:15" x14ac:dyDescent="0.2">
      <c r="B27" s="134">
        <v>2023</v>
      </c>
      <c r="C27" s="111">
        <v>19</v>
      </c>
      <c r="D27" s="111">
        <v>19</v>
      </c>
      <c r="E27" s="111">
        <v>23</v>
      </c>
      <c r="F27" s="111">
        <v>5</v>
      </c>
      <c r="G27" s="111">
        <v>10</v>
      </c>
      <c r="H27" s="111">
        <v>57</v>
      </c>
      <c r="I27" s="111">
        <v>81</v>
      </c>
      <c r="J27" s="113">
        <v>138</v>
      </c>
      <c r="K27" s="111">
        <v>3</v>
      </c>
      <c r="L27" s="115">
        <v>141</v>
      </c>
      <c r="M27" s="116"/>
      <c r="N27" s="136">
        <v>9</v>
      </c>
      <c r="O27" s="19">
        <v>6</v>
      </c>
    </row>
    <row r="28" spans="2:15" x14ac:dyDescent="0.2">
      <c r="B28" s="134" t="s">
        <v>13</v>
      </c>
      <c r="C28" s="145">
        <v>2556</v>
      </c>
      <c r="D28" s="146">
        <v>2556</v>
      </c>
      <c r="E28" s="147">
        <v>5753</v>
      </c>
      <c r="F28" s="147">
        <v>1710</v>
      </c>
      <c r="G28" s="147">
        <v>2655</v>
      </c>
      <c r="H28" s="145">
        <v>12674</v>
      </c>
      <c r="I28" s="145">
        <v>9373</v>
      </c>
      <c r="J28" s="146">
        <v>22047</v>
      </c>
      <c r="K28" s="148">
        <v>564</v>
      </c>
      <c r="L28" s="145">
        <v>22611</v>
      </c>
      <c r="M28" s="149"/>
    </row>
    <row r="29" spans="2:15" x14ac:dyDescent="0.2"/>
    <row r="30" spans="2:15" x14ac:dyDescent="0.2">
      <c r="B30" s="150" t="s">
        <v>90</v>
      </c>
      <c r="C30" s="151">
        <v>19</v>
      </c>
      <c r="D30" s="166">
        <v>19</v>
      </c>
      <c r="E30" s="151">
        <v>23</v>
      </c>
      <c r="F30" s="151">
        <v>5</v>
      </c>
      <c r="G30" s="151">
        <v>11</v>
      </c>
      <c r="H30" s="166">
        <v>58</v>
      </c>
      <c r="I30" s="151">
        <v>91</v>
      </c>
      <c r="J30" s="166">
        <v>149</v>
      </c>
      <c r="K30" s="151">
        <v>3</v>
      </c>
      <c r="L30" s="167">
        <v>152</v>
      </c>
    </row>
    <row r="31" spans="2:15" x14ac:dyDescent="0.2"/>
    <row r="32" spans="2:15" x14ac:dyDescent="0.2">
      <c r="B32" s="160" t="s">
        <v>14</v>
      </c>
    </row>
    <row r="33" spans="2:2" x14ac:dyDescent="0.2">
      <c r="B33" s="161" t="s">
        <v>20</v>
      </c>
    </row>
    <row r="34" spans="2:2" x14ac:dyDescent="0.2">
      <c r="B34" s="161" t="s">
        <v>16</v>
      </c>
    </row>
    <row r="35" spans="2:2" x14ac:dyDescent="0.2">
      <c r="B35" s="161" t="s">
        <v>17</v>
      </c>
    </row>
    <row r="36" spans="2:2" x14ac:dyDescent="0.2"/>
  </sheetData>
  <mergeCells count="1">
    <mergeCell ref="B5:L5"/>
  </mergeCells>
  <phoneticPr fontId="4" type="noConversion"/>
  <dataValidations count="3">
    <dataValidation type="date" allowBlank="1" showInputMessage="1" showErrorMessage="1" errorTitle="Must be a date" error="dd/mm/yy format between 01/01/2000 and 31/12/2021" sqref="C3" xr:uid="{00000000-0002-0000-0200-000000000000}">
      <formula1>36526</formula1>
      <formula2>44561</formula2>
    </dataValidation>
    <dataValidation type="whole" operator="greaterThanOrEqual" allowBlank="1" showInputMessage="1" showErrorMessage="1" errorTitle="Whole number" error="Must be a whole number 0 or greater" sqref="L30 H30 J30 C7:L27 D30" xr:uid="{00000000-0002-0000-0200-000002000000}">
      <formula1>0</formula1>
    </dataValidation>
    <dataValidation type="list" showInputMessage="1" showErrorMessage="1" sqref="M7:M27" xr:uid="{00000000-0002-0000-0200-000001000000}">
      <formula1>"Y,N"</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fitToPage="1"/>
  </sheetPr>
  <dimension ref="A1:AH36"/>
  <sheetViews>
    <sheetView zoomScale="75" zoomScaleNormal="75" workbookViewId="0">
      <selection sqref="A1:XFD1048576"/>
    </sheetView>
  </sheetViews>
  <sheetFormatPr defaultColWidth="0" defaultRowHeight="12.75" zeroHeight="1" x14ac:dyDescent="0.2"/>
  <cols>
    <col min="1" max="1" width="3.7109375" style="8" customWidth="1"/>
    <col min="2" max="12" width="16.7109375" style="8" customWidth="1"/>
    <col min="13" max="13" width="9.85546875" style="8" customWidth="1"/>
    <col min="14" max="14" width="11.42578125" style="8" customWidth="1"/>
    <col min="15" max="15" width="12.140625" style="8" bestFit="1" customWidth="1"/>
    <col min="16" max="16" width="9.85546875" style="8" customWidth="1"/>
    <col min="17" max="27" width="9.85546875" style="8" hidden="1"/>
    <col min="28" max="34" width="0" style="8" hidden="1"/>
    <col min="35" max="16384" width="9.85546875" style="8" hidden="1"/>
  </cols>
  <sheetData>
    <row r="1" spans="1:15" ht="15.75" x14ac:dyDescent="0.25">
      <c r="A1" s="91" t="s">
        <v>21</v>
      </c>
    </row>
    <row r="2" spans="1:15" x14ac:dyDescent="0.2"/>
    <row r="3" spans="1:15" x14ac:dyDescent="0.2">
      <c r="B3" s="9" t="s">
        <v>1</v>
      </c>
      <c r="C3" s="92"/>
    </row>
    <row r="4" spans="1:15" x14ac:dyDescent="0.2"/>
    <row r="5" spans="1:15" x14ac:dyDescent="0.2">
      <c r="B5" s="93" t="s">
        <v>22</v>
      </c>
      <c r="C5" s="94"/>
      <c r="D5" s="94"/>
      <c r="E5" s="94"/>
      <c r="F5" s="94"/>
      <c r="G5" s="94"/>
      <c r="H5" s="94"/>
      <c r="I5" s="94"/>
      <c r="J5" s="94"/>
      <c r="K5" s="94"/>
      <c r="L5" s="95"/>
    </row>
    <row r="6" spans="1:15" ht="43.35" customHeight="1" x14ac:dyDescent="0.2">
      <c r="B6" s="101" t="s">
        <v>23</v>
      </c>
      <c r="C6" s="101" t="s">
        <v>4</v>
      </c>
      <c r="D6" s="102" t="s">
        <v>4</v>
      </c>
      <c r="E6" s="102" t="s">
        <v>6</v>
      </c>
      <c r="F6" s="102" t="s">
        <v>7</v>
      </c>
      <c r="G6" s="102" t="s">
        <v>8</v>
      </c>
      <c r="H6" s="101" t="s">
        <v>9</v>
      </c>
      <c r="I6" s="102" t="s">
        <v>10</v>
      </c>
      <c r="J6" s="103" t="s">
        <v>11</v>
      </c>
      <c r="K6" s="104" t="s">
        <v>12</v>
      </c>
      <c r="L6" s="105" t="s">
        <v>13</v>
      </c>
      <c r="N6" s="109" t="s">
        <v>45</v>
      </c>
      <c r="O6" s="109" t="s">
        <v>46</v>
      </c>
    </row>
    <row r="7" spans="1:15" x14ac:dyDescent="0.2">
      <c r="B7" s="110">
        <v>2003</v>
      </c>
      <c r="C7" s="111">
        <v>377</v>
      </c>
      <c r="D7" s="111">
        <v>377</v>
      </c>
      <c r="E7" s="111">
        <v>474</v>
      </c>
      <c r="F7" s="111">
        <v>17</v>
      </c>
      <c r="G7" s="111">
        <v>33</v>
      </c>
      <c r="H7" s="111">
        <v>901</v>
      </c>
      <c r="I7" s="111">
        <v>166</v>
      </c>
      <c r="J7" s="113">
        <v>1067</v>
      </c>
      <c r="K7" s="111">
        <v>99</v>
      </c>
      <c r="L7" s="115">
        <v>1166</v>
      </c>
      <c r="M7" s="116"/>
      <c r="N7" s="125">
        <v>7</v>
      </c>
      <c r="O7" s="14">
        <v>3</v>
      </c>
    </row>
    <row r="8" spans="1:15" x14ac:dyDescent="0.2">
      <c r="B8" s="110">
        <v>2004</v>
      </c>
      <c r="C8" s="111">
        <v>1034</v>
      </c>
      <c r="D8" s="111">
        <v>1034</v>
      </c>
      <c r="E8" s="111">
        <v>678</v>
      </c>
      <c r="F8" s="111">
        <v>31</v>
      </c>
      <c r="G8" s="111">
        <v>32</v>
      </c>
      <c r="H8" s="111">
        <v>1775</v>
      </c>
      <c r="I8" s="111">
        <v>247</v>
      </c>
      <c r="J8" s="113">
        <v>2022</v>
      </c>
      <c r="K8" s="111">
        <v>186</v>
      </c>
      <c r="L8" s="115">
        <v>2208</v>
      </c>
      <c r="M8" s="116"/>
      <c r="N8" s="126">
        <v>7</v>
      </c>
      <c r="O8" s="16">
        <v>4</v>
      </c>
    </row>
    <row r="9" spans="1:15" x14ac:dyDescent="0.2">
      <c r="B9" s="110">
        <v>2005</v>
      </c>
      <c r="C9" s="111">
        <v>616</v>
      </c>
      <c r="D9" s="111">
        <v>616</v>
      </c>
      <c r="E9" s="111">
        <v>524</v>
      </c>
      <c r="F9" s="111">
        <v>21</v>
      </c>
      <c r="G9" s="111">
        <v>41</v>
      </c>
      <c r="H9" s="111">
        <v>1202</v>
      </c>
      <c r="I9" s="111">
        <v>166</v>
      </c>
      <c r="J9" s="113">
        <v>1368</v>
      </c>
      <c r="K9" s="111">
        <v>92</v>
      </c>
      <c r="L9" s="115">
        <v>1460</v>
      </c>
      <c r="M9" s="116"/>
      <c r="N9" s="126">
        <v>7</v>
      </c>
      <c r="O9" s="16">
        <v>4</v>
      </c>
    </row>
    <row r="10" spans="1:15" x14ac:dyDescent="0.2">
      <c r="B10" s="110">
        <v>2006</v>
      </c>
      <c r="C10" s="111">
        <v>386</v>
      </c>
      <c r="D10" s="111">
        <v>386</v>
      </c>
      <c r="E10" s="111">
        <v>401</v>
      </c>
      <c r="F10" s="111">
        <v>20</v>
      </c>
      <c r="G10" s="111">
        <v>49</v>
      </c>
      <c r="H10" s="111">
        <v>856</v>
      </c>
      <c r="I10" s="111">
        <v>184</v>
      </c>
      <c r="J10" s="113">
        <v>1040</v>
      </c>
      <c r="K10" s="111">
        <v>89</v>
      </c>
      <c r="L10" s="115">
        <v>1129</v>
      </c>
      <c r="M10" s="116"/>
      <c r="N10" s="126">
        <v>7</v>
      </c>
      <c r="O10" s="16">
        <v>4</v>
      </c>
    </row>
    <row r="11" spans="1:15" x14ac:dyDescent="0.2">
      <c r="B11" s="110">
        <v>2007</v>
      </c>
      <c r="C11" s="111">
        <v>4346</v>
      </c>
      <c r="D11" s="111">
        <v>4346</v>
      </c>
      <c r="E11" s="111">
        <v>683</v>
      </c>
      <c r="F11" s="111">
        <v>46</v>
      </c>
      <c r="G11" s="111">
        <v>134</v>
      </c>
      <c r="H11" s="111">
        <v>5209</v>
      </c>
      <c r="I11" s="111">
        <v>324</v>
      </c>
      <c r="J11" s="113">
        <v>5533</v>
      </c>
      <c r="K11" s="111">
        <v>101</v>
      </c>
      <c r="L11" s="115">
        <v>5634</v>
      </c>
      <c r="M11" s="116"/>
      <c r="N11" s="126">
        <v>8</v>
      </c>
      <c r="O11" s="16">
        <v>5</v>
      </c>
    </row>
    <row r="12" spans="1:15" x14ac:dyDescent="0.2">
      <c r="B12" s="110">
        <v>2008</v>
      </c>
      <c r="C12" s="111">
        <v>1084</v>
      </c>
      <c r="D12" s="111">
        <v>1084</v>
      </c>
      <c r="E12" s="111">
        <v>638</v>
      </c>
      <c r="F12" s="111">
        <v>85</v>
      </c>
      <c r="G12" s="111">
        <v>185</v>
      </c>
      <c r="H12" s="111">
        <v>1992</v>
      </c>
      <c r="I12" s="111">
        <v>394</v>
      </c>
      <c r="J12" s="113">
        <v>2386</v>
      </c>
      <c r="K12" s="111">
        <v>135</v>
      </c>
      <c r="L12" s="115">
        <v>2521</v>
      </c>
      <c r="M12" s="116"/>
      <c r="N12" s="126">
        <v>8</v>
      </c>
      <c r="O12" s="16">
        <v>5</v>
      </c>
    </row>
    <row r="13" spans="1:15" x14ac:dyDescent="0.2">
      <c r="B13" s="110">
        <v>2009</v>
      </c>
      <c r="C13" s="111">
        <v>67</v>
      </c>
      <c r="D13" s="111">
        <v>67</v>
      </c>
      <c r="E13" s="111">
        <v>353</v>
      </c>
      <c r="F13" s="111">
        <v>76</v>
      </c>
      <c r="G13" s="111">
        <v>151</v>
      </c>
      <c r="H13" s="111">
        <v>647</v>
      </c>
      <c r="I13" s="111">
        <v>373</v>
      </c>
      <c r="J13" s="113">
        <v>1020</v>
      </c>
      <c r="K13" s="111">
        <v>118</v>
      </c>
      <c r="L13" s="115">
        <v>1138</v>
      </c>
      <c r="M13" s="116"/>
      <c r="N13" s="126">
        <v>8</v>
      </c>
      <c r="O13" s="16">
        <v>5</v>
      </c>
    </row>
    <row r="14" spans="1:15" x14ac:dyDescent="0.2">
      <c r="B14" s="110">
        <v>2010</v>
      </c>
      <c r="C14" s="111">
        <v>1220</v>
      </c>
      <c r="D14" s="111">
        <v>1220</v>
      </c>
      <c r="E14" s="111">
        <v>606</v>
      </c>
      <c r="F14" s="111">
        <v>76</v>
      </c>
      <c r="G14" s="111">
        <v>172</v>
      </c>
      <c r="H14" s="111">
        <v>2074</v>
      </c>
      <c r="I14" s="111">
        <v>376</v>
      </c>
      <c r="J14" s="113">
        <v>2450</v>
      </c>
      <c r="K14" s="111">
        <v>88</v>
      </c>
      <c r="L14" s="115">
        <v>2538</v>
      </c>
      <c r="M14" s="116"/>
      <c r="N14" s="126">
        <v>8</v>
      </c>
      <c r="O14" s="16">
        <v>5</v>
      </c>
    </row>
    <row r="15" spans="1:15" x14ac:dyDescent="0.2">
      <c r="B15" s="110">
        <v>2011</v>
      </c>
      <c r="C15" s="111">
        <v>48</v>
      </c>
      <c r="D15" s="111">
        <v>48</v>
      </c>
      <c r="E15" s="111">
        <v>382</v>
      </c>
      <c r="F15" s="111">
        <v>93</v>
      </c>
      <c r="G15" s="111">
        <v>131</v>
      </c>
      <c r="H15" s="111">
        <v>654</v>
      </c>
      <c r="I15" s="111">
        <v>437</v>
      </c>
      <c r="J15" s="113">
        <v>1091</v>
      </c>
      <c r="K15" s="111">
        <v>197</v>
      </c>
      <c r="L15" s="115">
        <v>1288</v>
      </c>
      <c r="M15" s="116"/>
      <c r="N15" s="126">
        <v>8</v>
      </c>
      <c r="O15" s="16">
        <v>5</v>
      </c>
    </row>
    <row r="16" spans="1:15" x14ac:dyDescent="0.2">
      <c r="B16" s="110">
        <v>2012</v>
      </c>
      <c r="C16" s="111">
        <v>113</v>
      </c>
      <c r="D16" s="111">
        <v>113</v>
      </c>
      <c r="E16" s="111">
        <v>363</v>
      </c>
      <c r="F16" s="111">
        <v>84</v>
      </c>
      <c r="G16" s="111">
        <v>152</v>
      </c>
      <c r="H16" s="111">
        <v>712</v>
      </c>
      <c r="I16" s="111">
        <v>444</v>
      </c>
      <c r="J16" s="113">
        <v>1156</v>
      </c>
      <c r="K16" s="111">
        <v>45</v>
      </c>
      <c r="L16" s="115">
        <v>1201</v>
      </c>
      <c r="M16" s="116"/>
      <c r="N16" s="126">
        <v>8</v>
      </c>
      <c r="O16" s="16">
        <v>5</v>
      </c>
    </row>
    <row r="17" spans="2:15" x14ac:dyDescent="0.2">
      <c r="B17" s="110">
        <v>2013</v>
      </c>
      <c r="C17" s="111">
        <v>217</v>
      </c>
      <c r="D17" s="111">
        <v>217</v>
      </c>
      <c r="E17" s="111">
        <v>413</v>
      </c>
      <c r="F17" s="111">
        <v>111</v>
      </c>
      <c r="G17" s="111">
        <v>162</v>
      </c>
      <c r="H17" s="111">
        <v>903</v>
      </c>
      <c r="I17" s="111">
        <v>568</v>
      </c>
      <c r="J17" s="113">
        <v>1471</v>
      </c>
      <c r="K17" s="111">
        <v>46</v>
      </c>
      <c r="L17" s="115">
        <v>1517</v>
      </c>
      <c r="M17" s="116"/>
      <c r="N17" s="126">
        <v>8</v>
      </c>
      <c r="O17" s="16">
        <v>5</v>
      </c>
    </row>
    <row r="18" spans="2:15" x14ac:dyDescent="0.2">
      <c r="B18" s="110">
        <v>2014</v>
      </c>
      <c r="C18" s="111">
        <v>134</v>
      </c>
      <c r="D18" s="111">
        <v>134</v>
      </c>
      <c r="E18" s="111">
        <v>344</v>
      </c>
      <c r="F18" s="111">
        <v>98</v>
      </c>
      <c r="G18" s="111">
        <v>139</v>
      </c>
      <c r="H18" s="111">
        <v>715</v>
      </c>
      <c r="I18" s="111">
        <v>519</v>
      </c>
      <c r="J18" s="113">
        <v>1234</v>
      </c>
      <c r="K18" s="111">
        <v>40</v>
      </c>
      <c r="L18" s="115">
        <v>1274</v>
      </c>
      <c r="M18" s="116"/>
      <c r="N18" s="126">
        <v>8</v>
      </c>
      <c r="O18" s="16">
        <v>5</v>
      </c>
    </row>
    <row r="19" spans="2:15" x14ac:dyDescent="0.2">
      <c r="B19" s="110">
        <v>2015</v>
      </c>
      <c r="C19" s="111">
        <v>288</v>
      </c>
      <c r="D19" s="111">
        <v>288</v>
      </c>
      <c r="E19" s="111">
        <v>413</v>
      </c>
      <c r="F19" s="111">
        <v>139</v>
      </c>
      <c r="G19" s="111">
        <v>171</v>
      </c>
      <c r="H19" s="111">
        <v>1011</v>
      </c>
      <c r="I19" s="111">
        <v>721</v>
      </c>
      <c r="J19" s="113">
        <v>1732</v>
      </c>
      <c r="K19" s="111">
        <v>21</v>
      </c>
      <c r="L19" s="115">
        <v>1753</v>
      </c>
      <c r="M19" s="116"/>
      <c r="N19" s="126">
        <v>8</v>
      </c>
      <c r="O19" s="16">
        <v>5</v>
      </c>
    </row>
    <row r="20" spans="2:15" x14ac:dyDescent="0.2">
      <c r="B20" s="110">
        <v>2016</v>
      </c>
      <c r="C20" s="111">
        <v>247</v>
      </c>
      <c r="D20" s="111">
        <v>247</v>
      </c>
      <c r="E20" s="111">
        <v>457</v>
      </c>
      <c r="F20" s="111">
        <v>132</v>
      </c>
      <c r="G20" s="111">
        <v>190</v>
      </c>
      <c r="H20" s="111">
        <v>1026</v>
      </c>
      <c r="I20" s="111">
        <v>746</v>
      </c>
      <c r="J20" s="113">
        <v>1772</v>
      </c>
      <c r="K20" s="111">
        <v>15</v>
      </c>
      <c r="L20" s="115">
        <v>1787</v>
      </c>
      <c r="M20" s="116"/>
      <c r="N20" s="126">
        <v>8</v>
      </c>
      <c r="O20" s="16">
        <v>5</v>
      </c>
    </row>
    <row r="21" spans="2:15" x14ac:dyDescent="0.2">
      <c r="B21" s="110">
        <v>2017</v>
      </c>
      <c r="C21" s="111">
        <v>225</v>
      </c>
      <c r="D21" s="111">
        <v>225</v>
      </c>
      <c r="E21" s="111">
        <v>372</v>
      </c>
      <c r="F21" s="111">
        <v>129</v>
      </c>
      <c r="G21" s="111">
        <v>166</v>
      </c>
      <c r="H21" s="111">
        <v>892</v>
      </c>
      <c r="I21" s="111">
        <v>671</v>
      </c>
      <c r="J21" s="113">
        <v>1563</v>
      </c>
      <c r="K21" s="111">
        <v>13</v>
      </c>
      <c r="L21" s="115">
        <v>1576</v>
      </c>
      <c r="M21" s="116"/>
      <c r="N21" s="126">
        <v>8</v>
      </c>
      <c r="O21" s="16">
        <v>5</v>
      </c>
    </row>
    <row r="22" spans="2:15" x14ac:dyDescent="0.2">
      <c r="B22" s="110">
        <v>2018</v>
      </c>
      <c r="C22" s="111">
        <v>180</v>
      </c>
      <c r="D22" s="111">
        <v>180</v>
      </c>
      <c r="E22" s="111">
        <v>287</v>
      </c>
      <c r="F22" s="111">
        <v>92</v>
      </c>
      <c r="G22" s="111">
        <v>153</v>
      </c>
      <c r="H22" s="111">
        <v>712</v>
      </c>
      <c r="I22" s="111">
        <v>571</v>
      </c>
      <c r="J22" s="113">
        <v>1283</v>
      </c>
      <c r="K22" s="111">
        <v>14</v>
      </c>
      <c r="L22" s="115">
        <v>1297</v>
      </c>
      <c r="M22" s="116"/>
      <c r="N22" s="126">
        <v>8</v>
      </c>
      <c r="O22" s="16">
        <v>5</v>
      </c>
    </row>
    <row r="23" spans="2:15" x14ac:dyDescent="0.2">
      <c r="B23" s="110">
        <v>2019</v>
      </c>
      <c r="C23" s="111">
        <v>177</v>
      </c>
      <c r="D23" s="111">
        <v>177</v>
      </c>
      <c r="E23" s="111">
        <v>254</v>
      </c>
      <c r="F23" s="111">
        <v>71</v>
      </c>
      <c r="G23" s="111">
        <v>131</v>
      </c>
      <c r="H23" s="111">
        <v>633</v>
      </c>
      <c r="I23" s="111">
        <v>526</v>
      </c>
      <c r="J23" s="113">
        <v>1159</v>
      </c>
      <c r="K23" s="111">
        <v>31</v>
      </c>
      <c r="L23" s="115">
        <v>1190</v>
      </c>
      <c r="M23" s="116"/>
      <c r="N23" s="126">
        <v>8</v>
      </c>
      <c r="O23" s="16">
        <v>5</v>
      </c>
    </row>
    <row r="24" spans="2:15" x14ac:dyDescent="0.2">
      <c r="B24" s="110">
        <v>2020</v>
      </c>
      <c r="C24" s="111">
        <v>94</v>
      </c>
      <c r="D24" s="111">
        <v>94</v>
      </c>
      <c r="E24" s="111">
        <v>243</v>
      </c>
      <c r="F24" s="111">
        <v>61</v>
      </c>
      <c r="G24" s="111">
        <v>128</v>
      </c>
      <c r="H24" s="111">
        <v>526</v>
      </c>
      <c r="I24" s="111">
        <v>439</v>
      </c>
      <c r="J24" s="113">
        <v>965</v>
      </c>
      <c r="K24" s="111">
        <v>18</v>
      </c>
      <c r="L24" s="115">
        <v>983</v>
      </c>
      <c r="M24" s="116"/>
      <c r="N24" s="126">
        <v>8</v>
      </c>
      <c r="O24" s="16">
        <v>5</v>
      </c>
    </row>
    <row r="25" spans="2:15" x14ac:dyDescent="0.2">
      <c r="B25" s="110">
        <v>2021</v>
      </c>
      <c r="C25" s="111">
        <v>137</v>
      </c>
      <c r="D25" s="111">
        <v>137</v>
      </c>
      <c r="E25" s="111">
        <v>244</v>
      </c>
      <c r="F25" s="111">
        <v>60</v>
      </c>
      <c r="G25" s="111">
        <v>117</v>
      </c>
      <c r="H25" s="111">
        <v>558</v>
      </c>
      <c r="I25" s="111">
        <v>441</v>
      </c>
      <c r="J25" s="113">
        <v>999</v>
      </c>
      <c r="K25" s="111">
        <v>18</v>
      </c>
      <c r="L25" s="115">
        <v>1017</v>
      </c>
      <c r="M25" s="116"/>
      <c r="N25" s="126">
        <v>8</v>
      </c>
      <c r="O25" s="16">
        <v>5</v>
      </c>
    </row>
    <row r="26" spans="2:15" x14ac:dyDescent="0.2">
      <c r="B26" s="110">
        <v>2022</v>
      </c>
      <c r="C26" s="111">
        <v>114</v>
      </c>
      <c r="D26" s="111">
        <v>114</v>
      </c>
      <c r="E26" s="111">
        <v>156</v>
      </c>
      <c r="F26" s="111">
        <v>44</v>
      </c>
      <c r="G26" s="111">
        <v>66</v>
      </c>
      <c r="H26" s="111">
        <v>380</v>
      </c>
      <c r="I26" s="111">
        <v>334</v>
      </c>
      <c r="J26" s="113">
        <v>714</v>
      </c>
      <c r="K26" s="111">
        <v>9</v>
      </c>
      <c r="L26" s="115">
        <v>723</v>
      </c>
      <c r="M26" s="116"/>
      <c r="N26" s="126">
        <v>8</v>
      </c>
      <c r="O26" s="16">
        <v>5</v>
      </c>
    </row>
    <row r="27" spans="2:15" x14ac:dyDescent="0.2">
      <c r="B27" s="134">
        <v>2023</v>
      </c>
      <c r="C27" s="111">
        <v>96</v>
      </c>
      <c r="D27" s="111">
        <v>96</v>
      </c>
      <c r="E27" s="111">
        <v>128</v>
      </c>
      <c r="F27" s="111">
        <v>53</v>
      </c>
      <c r="G27" s="111">
        <v>61</v>
      </c>
      <c r="H27" s="111">
        <v>338</v>
      </c>
      <c r="I27" s="111">
        <v>428</v>
      </c>
      <c r="J27" s="113">
        <v>766</v>
      </c>
      <c r="K27" s="111">
        <v>8</v>
      </c>
      <c r="L27" s="115">
        <v>774</v>
      </c>
      <c r="M27" s="116"/>
      <c r="N27" s="136">
        <v>8</v>
      </c>
      <c r="O27" s="19">
        <v>5</v>
      </c>
    </row>
    <row r="28" spans="2:15" x14ac:dyDescent="0.2">
      <c r="B28" s="134" t="s">
        <v>13</v>
      </c>
      <c r="C28" s="145">
        <v>11200</v>
      </c>
      <c r="D28" s="146">
        <v>11200</v>
      </c>
      <c r="E28" s="147">
        <v>8413</v>
      </c>
      <c r="F28" s="147">
        <v>1539</v>
      </c>
      <c r="G28" s="147">
        <v>2564</v>
      </c>
      <c r="H28" s="145">
        <v>23716</v>
      </c>
      <c r="I28" s="145">
        <v>9075</v>
      </c>
      <c r="J28" s="146">
        <v>32791</v>
      </c>
      <c r="K28" s="148">
        <v>1383</v>
      </c>
      <c r="L28" s="145">
        <v>34174</v>
      </c>
      <c r="M28" s="149"/>
    </row>
    <row r="29" spans="2:15" x14ac:dyDescent="0.2"/>
    <row r="30" spans="2:15" x14ac:dyDescent="0.2">
      <c r="B30" s="165" t="s">
        <v>90</v>
      </c>
      <c r="C30" s="145">
        <v>96</v>
      </c>
      <c r="D30" s="166">
        <v>96</v>
      </c>
      <c r="E30" s="145">
        <v>128</v>
      </c>
      <c r="F30" s="145">
        <v>53</v>
      </c>
      <c r="G30" s="145">
        <v>61</v>
      </c>
      <c r="H30" s="166">
        <v>338</v>
      </c>
      <c r="I30" s="145">
        <v>428</v>
      </c>
      <c r="J30" s="166">
        <v>766</v>
      </c>
      <c r="K30" s="145">
        <v>8</v>
      </c>
      <c r="L30" s="167">
        <v>774</v>
      </c>
    </row>
    <row r="31" spans="2:15" x14ac:dyDescent="0.2"/>
    <row r="32" spans="2:15" x14ac:dyDescent="0.2">
      <c r="B32" s="160" t="s">
        <v>14</v>
      </c>
    </row>
    <row r="33" spans="2:2" x14ac:dyDescent="0.2">
      <c r="B33" s="161" t="s">
        <v>91</v>
      </c>
    </row>
    <row r="34" spans="2:2" x14ac:dyDescent="0.2">
      <c r="B34" s="161" t="s">
        <v>16</v>
      </c>
    </row>
    <row r="35" spans="2:2" x14ac:dyDescent="0.2">
      <c r="B35" s="161" t="s">
        <v>17</v>
      </c>
    </row>
    <row r="36" spans="2:2" x14ac:dyDescent="0.2"/>
  </sheetData>
  <mergeCells count="1">
    <mergeCell ref="B5:L5"/>
  </mergeCells>
  <dataValidations count="3">
    <dataValidation type="date" allowBlank="1" showInputMessage="1" showErrorMessage="1" errorTitle="Must be a date" error="dd/mm/yy format between 01/01/2000 and 31/12/2021" sqref="C3" xr:uid="{00000000-0002-0000-0300-000000000000}">
      <formula1>36526</formula1>
      <formula2>44561</formula2>
    </dataValidation>
    <dataValidation type="whole" operator="greaterThanOrEqual" allowBlank="1" showInputMessage="1" showErrorMessage="1" errorTitle="Whole number" error="Must be a whole number 0 or greater" sqref="C7:L27 C30:L30" xr:uid="{3A51ED25-A1ED-4698-A48F-E814895AF345}">
      <formula1>0</formula1>
    </dataValidation>
    <dataValidation type="list" showInputMessage="1" showErrorMessage="1" sqref="M7:M27" xr:uid="{13B4B3B7-E7A4-4CBD-9228-7AE80B6F43C0}">
      <formula1>"Y,N"</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autoPageBreaks="0" fitToPage="1"/>
  </sheetPr>
  <dimension ref="A1:AH36"/>
  <sheetViews>
    <sheetView zoomScale="75" zoomScaleNormal="75" workbookViewId="0">
      <selection activeCell="O29" sqref="O29"/>
    </sheetView>
  </sheetViews>
  <sheetFormatPr defaultColWidth="0" defaultRowHeight="12.75" zeroHeight="1" x14ac:dyDescent="0.2"/>
  <cols>
    <col min="1" max="1" width="3.7109375" style="8" customWidth="1"/>
    <col min="2" max="12" width="16.7109375" style="8" customWidth="1"/>
    <col min="13" max="13" width="9.140625" style="8" customWidth="1"/>
    <col min="14" max="14" width="10.85546875" style="8" customWidth="1"/>
    <col min="15" max="15" width="12.140625" style="8" bestFit="1" customWidth="1"/>
    <col min="16" max="16" width="9.140625" style="8" customWidth="1"/>
    <col min="17" max="28" width="9.140625" style="8" hidden="1"/>
    <col min="29" max="34" width="0" style="8" hidden="1"/>
    <col min="35" max="16384" width="9.140625" style="8" hidden="1"/>
  </cols>
  <sheetData>
    <row r="1" spans="1:15" ht="15.75" x14ac:dyDescent="0.25">
      <c r="A1" s="91" t="s">
        <v>24</v>
      </c>
    </row>
    <row r="2" spans="1:15" x14ac:dyDescent="0.2"/>
    <row r="3" spans="1:15" x14ac:dyDescent="0.2">
      <c r="B3" s="9" t="s">
        <v>1</v>
      </c>
      <c r="C3" s="92"/>
    </row>
    <row r="4" spans="1:15" x14ac:dyDescent="0.2"/>
    <row r="5" spans="1:15" x14ac:dyDescent="0.2">
      <c r="B5" s="93" t="s">
        <v>25</v>
      </c>
      <c r="C5" s="94"/>
      <c r="D5" s="94"/>
      <c r="E5" s="94"/>
      <c r="F5" s="94"/>
      <c r="G5" s="94"/>
      <c r="H5" s="94"/>
      <c r="I5" s="94"/>
      <c r="J5" s="94"/>
      <c r="K5" s="94"/>
      <c r="L5" s="95"/>
    </row>
    <row r="6" spans="1:15" ht="43.35" customHeight="1" x14ac:dyDescent="0.2">
      <c r="B6" s="101" t="s">
        <v>3</v>
      </c>
      <c r="C6" s="101" t="s">
        <v>4</v>
      </c>
      <c r="D6" s="102" t="s">
        <v>4</v>
      </c>
      <c r="E6" s="102" t="s">
        <v>6</v>
      </c>
      <c r="F6" s="102" t="s">
        <v>7</v>
      </c>
      <c r="G6" s="102" t="s">
        <v>8</v>
      </c>
      <c r="H6" s="101" t="s">
        <v>9</v>
      </c>
      <c r="I6" s="102" t="s">
        <v>10</v>
      </c>
      <c r="J6" s="103" t="s">
        <v>11</v>
      </c>
      <c r="K6" s="104" t="s">
        <v>12</v>
      </c>
      <c r="L6" s="105" t="s">
        <v>13</v>
      </c>
      <c r="N6" s="109" t="s">
        <v>45</v>
      </c>
      <c r="O6" s="109" t="s">
        <v>46</v>
      </c>
    </row>
    <row r="7" spans="1:15" x14ac:dyDescent="0.2">
      <c r="B7" s="110">
        <v>2003</v>
      </c>
      <c r="C7" s="111">
        <v>2909</v>
      </c>
      <c r="D7" s="111">
        <v>2909</v>
      </c>
      <c r="E7" s="111">
        <v>1115</v>
      </c>
      <c r="F7" s="111">
        <v>82</v>
      </c>
      <c r="G7" s="111">
        <v>260</v>
      </c>
      <c r="H7" s="111">
        <v>7275</v>
      </c>
      <c r="I7" s="111">
        <v>939</v>
      </c>
      <c r="J7" s="113">
        <v>8214</v>
      </c>
      <c r="K7" s="111">
        <v>112</v>
      </c>
      <c r="L7" s="115">
        <v>8326</v>
      </c>
      <c r="N7" s="125">
        <v>8</v>
      </c>
      <c r="O7" s="14">
        <v>4</v>
      </c>
    </row>
    <row r="8" spans="1:15" x14ac:dyDescent="0.2">
      <c r="B8" s="110">
        <v>2004</v>
      </c>
      <c r="C8" s="111">
        <v>3056</v>
      </c>
      <c r="D8" s="111">
        <v>3056</v>
      </c>
      <c r="E8" s="111">
        <v>1034</v>
      </c>
      <c r="F8" s="111">
        <v>101</v>
      </c>
      <c r="G8" s="111">
        <v>300</v>
      </c>
      <c r="H8" s="111">
        <v>7547</v>
      </c>
      <c r="I8" s="111">
        <v>912</v>
      </c>
      <c r="J8" s="113">
        <v>8459</v>
      </c>
      <c r="K8" s="111">
        <v>111</v>
      </c>
      <c r="L8" s="115">
        <v>8570</v>
      </c>
      <c r="N8" s="126">
        <v>8</v>
      </c>
      <c r="O8" s="16">
        <v>5</v>
      </c>
    </row>
    <row r="9" spans="1:15" x14ac:dyDescent="0.2">
      <c r="B9" s="110">
        <v>2005</v>
      </c>
      <c r="C9" s="111">
        <v>1493</v>
      </c>
      <c r="D9" s="111">
        <v>1493</v>
      </c>
      <c r="E9" s="111">
        <v>1049</v>
      </c>
      <c r="F9" s="111">
        <v>107</v>
      </c>
      <c r="G9" s="111">
        <v>361</v>
      </c>
      <c r="H9" s="111">
        <v>4503</v>
      </c>
      <c r="I9" s="111">
        <v>901</v>
      </c>
      <c r="J9" s="113">
        <v>5404</v>
      </c>
      <c r="K9" s="111">
        <v>161</v>
      </c>
      <c r="L9" s="115">
        <v>5565</v>
      </c>
      <c r="N9" s="126">
        <v>8</v>
      </c>
      <c r="O9" s="16">
        <v>5</v>
      </c>
    </row>
    <row r="10" spans="1:15" x14ac:dyDescent="0.2">
      <c r="B10" s="110">
        <v>2006</v>
      </c>
      <c r="C10" s="111">
        <v>427</v>
      </c>
      <c r="D10" s="111">
        <v>427</v>
      </c>
      <c r="E10" s="111">
        <v>792</v>
      </c>
      <c r="F10" s="111">
        <v>120</v>
      </c>
      <c r="G10" s="111">
        <v>310</v>
      </c>
      <c r="H10" s="111">
        <v>2076</v>
      </c>
      <c r="I10" s="111">
        <v>1111</v>
      </c>
      <c r="J10" s="113">
        <v>3187</v>
      </c>
      <c r="K10" s="111">
        <v>115</v>
      </c>
      <c r="L10" s="115">
        <v>3302</v>
      </c>
      <c r="N10" s="126">
        <v>8</v>
      </c>
      <c r="O10" s="16">
        <v>5</v>
      </c>
    </row>
    <row r="11" spans="1:15" x14ac:dyDescent="0.2">
      <c r="B11" s="110">
        <v>2007</v>
      </c>
      <c r="C11" s="111">
        <v>178</v>
      </c>
      <c r="D11" s="111">
        <v>178</v>
      </c>
      <c r="E11" s="111">
        <v>661</v>
      </c>
      <c r="F11" s="111">
        <v>155</v>
      </c>
      <c r="G11" s="111">
        <v>270</v>
      </c>
      <c r="H11" s="111">
        <v>1442</v>
      </c>
      <c r="I11" s="111">
        <v>1382</v>
      </c>
      <c r="J11" s="113">
        <v>2824</v>
      </c>
      <c r="K11" s="111">
        <v>86</v>
      </c>
      <c r="L11" s="115">
        <v>2910</v>
      </c>
      <c r="N11" s="126">
        <v>9</v>
      </c>
      <c r="O11" s="16">
        <v>6</v>
      </c>
    </row>
    <row r="12" spans="1:15" x14ac:dyDescent="0.2">
      <c r="B12" s="110">
        <v>2008</v>
      </c>
      <c r="C12" s="111">
        <v>84</v>
      </c>
      <c r="D12" s="111">
        <v>84</v>
      </c>
      <c r="E12" s="111">
        <v>656</v>
      </c>
      <c r="F12" s="111">
        <v>142</v>
      </c>
      <c r="G12" s="111">
        <v>299</v>
      </c>
      <c r="H12" s="111">
        <v>1265</v>
      </c>
      <c r="I12" s="111">
        <v>1683</v>
      </c>
      <c r="J12" s="113">
        <v>2948</v>
      </c>
      <c r="K12" s="111">
        <v>77</v>
      </c>
      <c r="L12" s="115">
        <v>3025</v>
      </c>
      <c r="N12" s="126">
        <v>9</v>
      </c>
      <c r="O12" s="16">
        <v>6</v>
      </c>
    </row>
    <row r="13" spans="1:15" x14ac:dyDescent="0.2">
      <c r="B13" s="110">
        <v>2009</v>
      </c>
      <c r="C13" s="111">
        <v>352</v>
      </c>
      <c r="D13" s="111">
        <v>352</v>
      </c>
      <c r="E13" s="111">
        <v>615</v>
      </c>
      <c r="F13" s="111">
        <v>165</v>
      </c>
      <c r="G13" s="111">
        <v>336</v>
      </c>
      <c r="H13" s="111">
        <v>1820</v>
      </c>
      <c r="I13" s="111">
        <v>1707</v>
      </c>
      <c r="J13" s="113">
        <v>3527</v>
      </c>
      <c r="K13" s="111">
        <v>65</v>
      </c>
      <c r="L13" s="115">
        <v>3592</v>
      </c>
      <c r="N13" s="126">
        <v>9</v>
      </c>
      <c r="O13" s="16">
        <v>6</v>
      </c>
    </row>
    <row r="14" spans="1:15" x14ac:dyDescent="0.2">
      <c r="B14" s="110">
        <v>2010</v>
      </c>
      <c r="C14" s="111">
        <v>259</v>
      </c>
      <c r="D14" s="111">
        <v>259</v>
      </c>
      <c r="E14" s="111">
        <v>665</v>
      </c>
      <c r="F14" s="111">
        <v>192</v>
      </c>
      <c r="G14" s="111">
        <v>326</v>
      </c>
      <c r="H14" s="111">
        <v>1701</v>
      </c>
      <c r="I14" s="111">
        <v>1755</v>
      </c>
      <c r="J14" s="113">
        <v>3456</v>
      </c>
      <c r="K14" s="111">
        <v>35</v>
      </c>
      <c r="L14" s="115">
        <v>3491</v>
      </c>
      <c r="N14" s="126">
        <v>9</v>
      </c>
      <c r="O14" s="16">
        <v>6</v>
      </c>
    </row>
    <row r="15" spans="1:15" x14ac:dyDescent="0.2">
      <c r="B15" s="110">
        <v>2011</v>
      </c>
      <c r="C15" s="111">
        <v>328</v>
      </c>
      <c r="D15" s="111">
        <v>328</v>
      </c>
      <c r="E15" s="111">
        <v>741</v>
      </c>
      <c r="F15" s="111">
        <v>248</v>
      </c>
      <c r="G15" s="111">
        <v>404</v>
      </c>
      <c r="H15" s="111">
        <v>2049</v>
      </c>
      <c r="I15" s="111">
        <v>1983</v>
      </c>
      <c r="J15" s="113">
        <v>4032</v>
      </c>
      <c r="K15" s="111">
        <v>5</v>
      </c>
      <c r="L15" s="115">
        <v>4037</v>
      </c>
      <c r="N15" s="126">
        <v>9</v>
      </c>
      <c r="O15" s="16">
        <v>6</v>
      </c>
    </row>
    <row r="16" spans="1:15" x14ac:dyDescent="0.2">
      <c r="B16" s="110">
        <v>2012</v>
      </c>
      <c r="C16" s="111">
        <v>772</v>
      </c>
      <c r="D16" s="111">
        <v>772</v>
      </c>
      <c r="E16" s="111">
        <v>734</v>
      </c>
      <c r="F16" s="111">
        <v>238</v>
      </c>
      <c r="G16" s="111">
        <v>483</v>
      </c>
      <c r="H16" s="111">
        <v>2999</v>
      </c>
      <c r="I16" s="111">
        <v>2013</v>
      </c>
      <c r="J16" s="113">
        <v>5012</v>
      </c>
      <c r="K16" s="111">
        <v>6</v>
      </c>
      <c r="L16" s="115">
        <v>5018</v>
      </c>
      <c r="N16" s="126">
        <v>9</v>
      </c>
      <c r="O16" s="16">
        <v>6</v>
      </c>
    </row>
    <row r="17" spans="2:15" x14ac:dyDescent="0.2">
      <c r="B17" s="110">
        <v>2013</v>
      </c>
      <c r="C17" s="111">
        <v>716</v>
      </c>
      <c r="D17" s="111">
        <v>716</v>
      </c>
      <c r="E17" s="111">
        <v>708</v>
      </c>
      <c r="F17" s="111">
        <v>215</v>
      </c>
      <c r="G17" s="111">
        <v>475</v>
      </c>
      <c r="H17" s="111">
        <v>2830</v>
      </c>
      <c r="I17" s="111">
        <v>1995</v>
      </c>
      <c r="J17" s="113">
        <v>4825</v>
      </c>
      <c r="K17" s="111">
        <v>4</v>
      </c>
      <c r="L17" s="115">
        <v>4829</v>
      </c>
      <c r="N17" s="126">
        <v>9</v>
      </c>
      <c r="O17" s="16">
        <v>6</v>
      </c>
    </row>
    <row r="18" spans="2:15" x14ac:dyDescent="0.2">
      <c r="B18" s="110">
        <v>2014</v>
      </c>
      <c r="C18" s="111">
        <v>763</v>
      </c>
      <c r="D18" s="111">
        <v>763</v>
      </c>
      <c r="E18" s="111">
        <v>722</v>
      </c>
      <c r="F18" s="111">
        <v>217</v>
      </c>
      <c r="G18" s="111">
        <v>410</v>
      </c>
      <c r="H18" s="111">
        <v>2875</v>
      </c>
      <c r="I18" s="111">
        <v>1992</v>
      </c>
      <c r="J18" s="113">
        <v>4867</v>
      </c>
      <c r="K18" s="111">
        <v>6</v>
      </c>
      <c r="L18" s="115">
        <v>4873</v>
      </c>
      <c r="N18" s="126">
        <v>9</v>
      </c>
      <c r="O18" s="16">
        <v>6</v>
      </c>
    </row>
    <row r="19" spans="2:15" x14ac:dyDescent="0.2">
      <c r="B19" s="110">
        <v>2015</v>
      </c>
      <c r="C19" s="111">
        <v>803</v>
      </c>
      <c r="D19" s="111">
        <v>803</v>
      </c>
      <c r="E19" s="111">
        <v>637</v>
      </c>
      <c r="F19" s="111">
        <v>178</v>
      </c>
      <c r="G19" s="111">
        <v>442</v>
      </c>
      <c r="H19" s="111">
        <v>2863</v>
      </c>
      <c r="I19" s="111">
        <v>2067</v>
      </c>
      <c r="J19" s="113">
        <v>4930</v>
      </c>
      <c r="K19" s="111">
        <v>8</v>
      </c>
      <c r="L19" s="115">
        <v>4938</v>
      </c>
      <c r="N19" s="126">
        <v>9</v>
      </c>
      <c r="O19" s="16">
        <v>6</v>
      </c>
    </row>
    <row r="20" spans="2:15" x14ac:dyDescent="0.2">
      <c r="B20" s="110">
        <v>2016</v>
      </c>
      <c r="C20" s="111">
        <v>640</v>
      </c>
      <c r="D20" s="111">
        <v>640</v>
      </c>
      <c r="E20" s="111">
        <v>603</v>
      </c>
      <c r="F20" s="111">
        <v>166</v>
      </c>
      <c r="G20" s="111">
        <v>385</v>
      </c>
      <c r="H20" s="111">
        <v>2434</v>
      </c>
      <c r="I20" s="111">
        <v>1897</v>
      </c>
      <c r="J20" s="113">
        <v>4331</v>
      </c>
      <c r="K20" s="111">
        <v>11</v>
      </c>
      <c r="L20" s="115">
        <v>4342</v>
      </c>
      <c r="N20" s="126">
        <v>9</v>
      </c>
      <c r="O20" s="16">
        <v>6</v>
      </c>
    </row>
    <row r="21" spans="2:15" x14ac:dyDescent="0.2">
      <c r="B21" s="110">
        <v>2017</v>
      </c>
      <c r="C21" s="111">
        <v>806</v>
      </c>
      <c r="D21" s="111">
        <v>806</v>
      </c>
      <c r="E21" s="111">
        <v>626</v>
      </c>
      <c r="F21" s="111">
        <v>156</v>
      </c>
      <c r="G21" s="111">
        <v>381</v>
      </c>
      <c r="H21" s="111">
        <v>2775</v>
      </c>
      <c r="I21" s="111">
        <v>1744</v>
      </c>
      <c r="J21" s="113">
        <v>4519</v>
      </c>
      <c r="K21" s="111">
        <v>20</v>
      </c>
      <c r="L21" s="115">
        <v>4539</v>
      </c>
      <c r="N21" s="126">
        <v>9</v>
      </c>
      <c r="O21" s="16">
        <v>6</v>
      </c>
    </row>
    <row r="22" spans="2:15" x14ac:dyDescent="0.2">
      <c r="B22" s="110">
        <v>2018</v>
      </c>
      <c r="C22" s="111">
        <v>595</v>
      </c>
      <c r="D22" s="111">
        <v>595</v>
      </c>
      <c r="E22" s="111">
        <v>537</v>
      </c>
      <c r="F22" s="111">
        <v>136</v>
      </c>
      <c r="G22" s="111">
        <v>378</v>
      </c>
      <c r="H22" s="111">
        <v>2241</v>
      </c>
      <c r="I22" s="111">
        <v>1722</v>
      </c>
      <c r="J22" s="113">
        <v>3963</v>
      </c>
      <c r="K22" s="111">
        <v>10</v>
      </c>
      <c r="L22" s="115">
        <v>3973</v>
      </c>
      <c r="N22" s="126">
        <v>9</v>
      </c>
      <c r="O22" s="16">
        <v>6</v>
      </c>
    </row>
    <row r="23" spans="2:15" x14ac:dyDescent="0.2">
      <c r="B23" s="110">
        <v>2019</v>
      </c>
      <c r="C23" s="111">
        <v>652</v>
      </c>
      <c r="D23" s="111">
        <v>652</v>
      </c>
      <c r="E23" s="111">
        <v>556</v>
      </c>
      <c r="F23" s="111">
        <v>175</v>
      </c>
      <c r="G23" s="111">
        <v>341</v>
      </c>
      <c r="H23" s="111">
        <v>2376</v>
      </c>
      <c r="I23" s="111">
        <v>1440</v>
      </c>
      <c r="J23" s="113">
        <v>3816</v>
      </c>
      <c r="K23" s="111">
        <v>17</v>
      </c>
      <c r="L23" s="115">
        <v>3833</v>
      </c>
      <c r="N23" s="126">
        <v>9</v>
      </c>
      <c r="O23" s="16">
        <v>6</v>
      </c>
    </row>
    <row r="24" spans="2:15" x14ac:dyDescent="0.2">
      <c r="B24" s="110">
        <v>2020</v>
      </c>
      <c r="C24" s="111">
        <v>492</v>
      </c>
      <c r="D24" s="111">
        <v>492</v>
      </c>
      <c r="E24" s="111">
        <v>383</v>
      </c>
      <c r="F24" s="111">
        <v>99</v>
      </c>
      <c r="G24" s="111">
        <v>240</v>
      </c>
      <c r="H24" s="111">
        <v>1706</v>
      </c>
      <c r="I24" s="111">
        <v>978</v>
      </c>
      <c r="J24" s="113">
        <v>2684</v>
      </c>
      <c r="K24" s="111">
        <v>9</v>
      </c>
      <c r="L24" s="115">
        <v>2693</v>
      </c>
      <c r="N24" s="126">
        <v>9</v>
      </c>
      <c r="O24" s="16">
        <v>6</v>
      </c>
    </row>
    <row r="25" spans="2:15" x14ac:dyDescent="0.2">
      <c r="B25" s="110">
        <v>2021</v>
      </c>
      <c r="C25" s="111">
        <v>304</v>
      </c>
      <c r="D25" s="111">
        <v>304</v>
      </c>
      <c r="E25" s="111">
        <v>187</v>
      </c>
      <c r="F25" s="111">
        <v>78</v>
      </c>
      <c r="G25" s="111">
        <v>145</v>
      </c>
      <c r="H25" s="111">
        <v>1018</v>
      </c>
      <c r="I25" s="111">
        <v>700</v>
      </c>
      <c r="J25" s="113">
        <v>1718</v>
      </c>
      <c r="K25" s="111">
        <v>8</v>
      </c>
      <c r="L25" s="115">
        <v>1726</v>
      </c>
      <c r="N25" s="126">
        <v>9</v>
      </c>
      <c r="O25" s="16">
        <v>6</v>
      </c>
    </row>
    <row r="26" spans="2:15" x14ac:dyDescent="0.2">
      <c r="B26" s="110">
        <v>2022</v>
      </c>
      <c r="C26" s="111">
        <v>94</v>
      </c>
      <c r="D26" s="111">
        <v>94</v>
      </c>
      <c r="E26" s="111">
        <v>54</v>
      </c>
      <c r="F26" s="111">
        <v>18</v>
      </c>
      <c r="G26" s="111">
        <v>35</v>
      </c>
      <c r="H26" s="111">
        <v>295</v>
      </c>
      <c r="I26" s="111">
        <v>224</v>
      </c>
      <c r="J26" s="113">
        <v>519</v>
      </c>
      <c r="K26" s="111">
        <v>2</v>
      </c>
      <c r="L26" s="115">
        <v>521</v>
      </c>
      <c r="N26" s="126">
        <v>9</v>
      </c>
      <c r="O26" s="16">
        <v>6</v>
      </c>
    </row>
    <row r="27" spans="2:15" x14ac:dyDescent="0.2">
      <c r="B27" s="134">
        <v>2023</v>
      </c>
      <c r="C27" s="111">
        <v>15</v>
      </c>
      <c r="D27" s="111">
        <v>15</v>
      </c>
      <c r="E27" s="111">
        <v>7</v>
      </c>
      <c r="F27" s="111">
        <v>1</v>
      </c>
      <c r="G27" s="111">
        <v>1</v>
      </c>
      <c r="H27" s="111">
        <v>39</v>
      </c>
      <c r="I27" s="111">
        <v>21</v>
      </c>
      <c r="J27" s="113">
        <v>60</v>
      </c>
      <c r="K27" s="111">
        <v>0</v>
      </c>
      <c r="L27" s="115">
        <v>60</v>
      </c>
      <c r="N27" s="136">
        <v>8</v>
      </c>
      <c r="O27" s="19">
        <v>6</v>
      </c>
    </row>
    <row r="28" spans="2:15" x14ac:dyDescent="0.2">
      <c r="B28" s="134" t="s">
        <v>13</v>
      </c>
      <c r="C28" s="145">
        <v>15738</v>
      </c>
      <c r="D28" s="146">
        <v>15738</v>
      </c>
      <c r="E28" s="147">
        <v>13082</v>
      </c>
      <c r="F28" s="147">
        <v>2989</v>
      </c>
      <c r="G28" s="147">
        <v>6582</v>
      </c>
      <c r="H28" s="145">
        <v>54129</v>
      </c>
      <c r="I28" s="145">
        <v>29166</v>
      </c>
      <c r="J28" s="146">
        <v>83295</v>
      </c>
      <c r="K28" s="148">
        <v>868</v>
      </c>
      <c r="L28" s="145">
        <v>84163</v>
      </c>
    </row>
    <row r="29" spans="2:15" x14ac:dyDescent="0.2"/>
    <row r="30" spans="2:15" x14ac:dyDescent="0.2">
      <c r="B30" s="168" t="s">
        <v>90</v>
      </c>
      <c r="C30" s="151">
        <v>15</v>
      </c>
      <c r="D30" s="166">
        <v>15</v>
      </c>
      <c r="E30" s="151">
        <v>7</v>
      </c>
      <c r="F30" s="151">
        <v>1</v>
      </c>
      <c r="G30" s="151">
        <v>1</v>
      </c>
      <c r="H30" s="166">
        <v>39</v>
      </c>
      <c r="I30" s="151">
        <v>23</v>
      </c>
      <c r="J30" s="166">
        <v>62</v>
      </c>
      <c r="K30" s="151">
        <v>0</v>
      </c>
      <c r="L30" s="167">
        <v>62</v>
      </c>
    </row>
    <row r="31" spans="2:15" x14ac:dyDescent="0.2"/>
    <row r="32" spans="2:15" x14ac:dyDescent="0.2">
      <c r="B32" s="160" t="s">
        <v>14</v>
      </c>
    </row>
    <row r="33" spans="2:2" x14ac:dyDescent="0.2">
      <c r="B33" s="161" t="s">
        <v>92</v>
      </c>
    </row>
    <row r="34" spans="2:2" x14ac:dyDescent="0.2">
      <c r="B34" s="161" t="s">
        <v>16</v>
      </c>
    </row>
    <row r="35" spans="2:2" x14ac:dyDescent="0.2">
      <c r="B35" s="161" t="s">
        <v>17</v>
      </c>
    </row>
    <row r="36" spans="2:2" x14ac:dyDescent="0.2"/>
  </sheetData>
  <mergeCells count="1">
    <mergeCell ref="B5:L5"/>
  </mergeCells>
  <phoneticPr fontId="4" type="noConversion"/>
  <dataValidations count="2">
    <dataValidation type="date" allowBlank="1" showInputMessage="1" showErrorMessage="1" errorTitle="Must be a date" error="dd/mm/yy format between 01/01/2000 and 31/12/2021" sqref="C3" xr:uid="{00000000-0002-0000-0400-000000000000}">
      <formula1>36526</formula1>
      <formula2>44561</formula2>
    </dataValidation>
    <dataValidation type="whole" operator="greaterThanOrEqual" allowBlank="1" showInputMessage="1" showErrorMessage="1" errorTitle="Whole number" error="Must be a whole number 0 or greater" sqref="L30 H30 J30 C7:L27 D30" xr:uid="{9BDF73CE-BB4D-4F39-88B2-DFA6CBFB68A6}">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autoPageBreaks="0" fitToPage="1"/>
  </sheetPr>
  <dimension ref="A1:AH36"/>
  <sheetViews>
    <sheetView zoomScale="75" zoomScaleNormal="75" workbookViewId="0">
      <selection sqref="A1:XFD1048576"/>
    </sheetView>
  </sheetViews>
  <sheetFormatPr defaultColWidth="0" defaultRowHeight="12.75" zeroHeight="1" x14ac:dyDescent="0.2"/>
  <cols>
    <col min="1" max="1" width="3.7109375" style="8" customWidth="1"/>
    <col min="2" max="12" width="16.7109375" style="8" customWidth="1"/>
    <col min="13" max="16" width="12.140625" style="8" customWidth="1"/>
    <col min="17" max="34" width="0" style="8" hidden="1"/>
    <col min="35" max="16384" width="12.140625" style="8" hidden="1"/>
  </cols>
  <sheetData>
    <row r="1" spans="1:21" ht="15.75" x14ac:dyDescent="0.25">
      <c r="A1" s="91" t="s">
        <v>26</v>
      </c>
    </row>
    <row r="2" spans="1:21" x14ac:dyDescent="0.2"/>
    <row r="3" spans="1:21" x14ac:dyDescent="0.2">
      <c r="B3" s="9" t="s">
        <v>1</v>
      </c>
      <c r="C3" s="92"/>
    </row>
    <row r="4" spans="1:21" x14ac:dyDescent="0.2"/>
    <row r="5" spans="1:21" x14ac:dyDescent="0.2">
      <c r="B5" s="93" t="s">
        <v>27</v>
      </c>
      <c r="C5" s="94"/>
      <c r="D5" s="94"/>
      <c r="E5" s="94"/>
      <c r="F5" s="94"/>
      <c r="G5" s="94"/>
      <c r="H5" s="94"/>
      <c r="I5" s="94"/>
      <c r="J5" s="94"/>
      <c r="K5" s="94"/>
      <c r="L5" s="95"/>
    </row>
    <row r="6" spans="1:21" ht="43.35" customHeight="1" x14ac:dyDescent="0.2">
      <c r="B6" s="101" t="s">
        <v>23</v>
      </c>
      <c r="C6" s="101" t="s">
        <v>4</v>
      </c>
      <c r="D6" s="102" t="s">
        <v>4</v>
      </c>
      <c r="E6" s="102" t="s">
        <v>6</v>
      </c>
      <c r="F6" s="102" t="s">
        <v>7</v>
      </c>
      <c r="G6" s="102" t="s">
        <v>8</v>
      </c>
      <c r="H6" s="101" t="s">
        <v>9</v>
      </c>
      <c r="I6" s="102" t="s">
        <v>10</v>
      </c>
      <c r="J6" s="103" t="s">
        <v>11</v>
      </c>
      <c r="K6" s="104" t="s">
        <v>12</v>
      </c>
      <c r="L6" s="105" t="s">
        <v>13</v>
      </c>
      <c r="N6" s="109" t="s">
        <v>45</v>
      </c>
      <c r="O6" s="109" t="s">
        <v>46</v>
      </c>
    </row>
    <row r="7" spans="1:21" x14ac:dyDescent="0.2">
      <c r="B7" s="110">
        <v>2003</v>
      </c>
      <c r="C7" s="111">
        <v>990</v>
      </c>
      <c r="D7" s="111">
        <v>990</v>
      </c>
      <c r="E7" s="111">
        <v>645</v>
      </c>
      <c r="F7" s="111">
        <v>50</v>
      </c>
      <c r="G7" s="111">
        <v>37</v>
      </c>
      <c r="H7" s="111">
        <v>1722</v>
      </c>
      <c r="I7" s="111">
        <v>330</v>
      </c>
      <c r="J7" s="113">
        <v>2052</v>
      </c>
      <c r="K7" s="111">
        <v>118</v>
      </c>
      <c r="L7" s="115">
        <v>2170</v>
      </c>
      <c r="N7" s="125">
        <v>7</v>
      </c>
      <c r="O7" s="14">
        <v>3</v>
      </c>
    </row>
    <row r="8" spans="1:21" x14ac:dyDescent="0.2">
      <c r="B8" s="110">
        <v>2004</v>
      </c>
      <c r="C8" s="111">
        <v>2242</v>
      </c>
      <c r="D8" s="111">
        <v>2242</v>
      </c>
      <c r="E8" s="111">
        <v>845</v>
      </c>
      <c r="F8" s="111">
        <v>46</v>
      </c>
      <c r="G8" s="111">
        <v>86</v>
      </c>
      <c r="H8" s="111">
        <v>3219</v>
      </c>
      <c r="I8" s="111">
        <v>579</v>
      </c>
      <c r="J8" s="113">
        <v>3798</v>
      </c>
      <c r="K8" s="111">
        <v>62</v>
      </c>
      <c r="L8" s="115">
        <v>3860</v>
      </c>
      <c r="N8" s="126">
        <v>7</v>
      </c>
      <c r="O8" s="16">
        <v>4</v>
      </c>
    </row>
    <row r="9" spans="1:21" x14ac:dyDescent="0.2">
      <c r="B9" s="110">
        <v>2005</v>
      </c>
      <c r="C9" s="111">
        <v>1525</v>
      </c>
      <c r="D9" s="111">
        <v>1525</v>
      </c>
      <c r="E9" s="111">
        <v>626</v>
      </c>
      <c r="F9" s="111">
        <v>47</v>
      </c>
      <c r="G9" s="111">
        <v>103</v>
      </c>
      <c r="H9" s="111">
        <v>2301</v>
      </c>
      <c r="I9" s="111">
        <v>424</v>
      </c>
      <c r="J9" s="113">
        <v>2725</v>
      </c>
      <c r="K9" s="111">
        <v>74</v>
      </c>
      <c r="L9" s="115">
        <v>2799</v>
      </c>
      <c r="N9" s="126">
        <v>7</v>
      </c>
      <c r="O9" s="16">
        <v>4</v>
      </c>
    </row>
    <row r="10" spans="1:21" x14ac:dyDescent="0.2">
      <c r="B10" s="110">
        <v>2006</v>
      </c>
      <c r="C10" s="111">
        <v>994</v>
      </c>
      <c r="D10" s="111">
        <v>994</v>
      </c>
      <c r="E10" s="111">
        <v>515</v>
      </c>
      <c r="F10" s="111">
        <v>34</v>
      </c>
      <c r="G10" s="111">
        <v>96</v>
      </c>
      <c r="H10" s="111">
        <v>1639</v>
      </c>
      <c r="I10" s="111">
        <v>439</v>
      </c>
      <c r="J10" s="113">
        <v>2078</v>
      </c>
      <c r="K10" s="111">
        <v>61</v>
      </c>
      <c r="L10" s="115">
        <v>2139</v>
      </c>
      <c r="N10" s="126">
        <v>7</v>
      </c>
      <c r="O10" s="16">
        <v>4</v>
      </c>
    </row>
    <row r="11" spans="1:21" x14ac:dyDescent="0.2">
      <c r="B11" s="110">
        <v>2007</v>
      </c>
      <c r="C11" s="111">
        <v>2310</v>
      </c>
      <c r="D11" s="111">
        <v>2310</v>
      </c>
      <c r="E11" s="111">
        <v>757</v>
      </c>
      <c r="F11" s="111">
        <v>89</v>
      </c>
      <c r="G11" s="111">
        <v>171</v>
      </c>
      <c r="H11" s="111">
        <v>3327</v>
      </c>
      <c r="I11" s="111">
        <v>811</v>
      </c>
      <c r="J11" s="113">
        <v>4138</v>
      </c>
      <c r="K11" s="111">
        <v>71</v>
      </c>
      <c r="L11" s="115">
        <v>4209</v>
      </c>
      <c r="N11" s="126">
        <v>8</v>
      </c>
      <c r="O11" s="16">
        <v>5</v>
      </c>
    </row>
    <row r="12" spans="1:21" x14ac:dyDescent="0.2">
      <c r="B12" s="110">
        <v>2008</v>
      </c>
      <c r="C12" s="111">
        <v>1097</v>
      </c>
      <c r="D12" s="111">
        <v>1097</v>
      </c>
      <c r="E12" s="111">
        <v>928</v>
      </c>
      <c r="F12" s="111">
        <v>135</v>
      </c>
      <c r="G12" s="111">
        <v>271</v>
      </c>
      <c r="H12" s="111">
        <v>2431</v>
      </c>
      <c r="I12" s="111">
        <v>1238</v>
      </c>
      <c r="J12" s="113">
        <v>3669</v>
      </c>
      <c r="K12" s="111">
        <v>98</v>
      </c>
      <c r="L12" s="115">
        <v>3767</v>
      </c>
      <c r="N12" s="126">
        <v>8</v>
      </c>
      <c r="O12" s="16">
        <v>5</v>
      </c>
      <c r="U12" s="164"/>
    </row>
    <row r="13" spans="1:21" x14ac:dyDescent="0.2">
      <c r="B13" s="110">
        <v>2009</v>
      </c>
      <c r="C13" s="111">
        <v>1122</v>
      </c>
      <c r="D13" s="111">
        <v>1122</v>
      </c>
      <c r="E13" s="111">
        <v>1031</v>
      </c>
      <c r="F13" s="111">
        <v>157</v>
      </c>
      <c r="G13" s="111">
        <v>289</v>
      </c>
      <c r="H13" s="111">
        <v>2599</v>
      </c>
      <c r="I13" s="111">
        <v>1290</v>
      </c>
      <c r="J13" s="113">
        <v>3889</v>
      </c>
      <c r="K13" s="111">
        <v>126</v>
      </c>
      <c r="L13" s="115">
        <v>4015</v>
      </c>
      <c r="N13" s="126">
        <v>8</v>
      </c>
      <c r="O13" s="16">
        <v>5</v>
      </c>
    </row>
    <row r="14" spans="1:21" x14ac:dyDescent="0.2">
      <c r="B14" s="110">
        <v>2010</v>
      </c>
      <c r="C14" s="111">
        <v>187</v>
      </c>
      <c r="D14" s="111">
        <v>187</v>
      </c>
      <c r="E14" s="111">
        <v>648</v>
      </c>
      <c r="F14" s="111">
        <v>99</v>
      </c>
      <c r="G14" s="111">
        <v>251</v>
      </c>
      <c r="H14" s="111">
        <v>1185</v>
      </c>
      <c r="I14" s="111">
        <v>1030</v>
      </c>
      <c r="J14" s="113">
        <v>2215</v>
      </c>
      <c r="K14" s="111">
        <v>89</v>
      </c>
      <c r="L14" s="115">
        <v>2304</v>
      </c>
      <c r="N14" s="126">
        <v>8</v>
      </c>
      <c r="O14" s="16">
        <v>5</v>
      </c>
    </row>
    <row r="15" spans="1:21" x14ac:dyDescent="0.2">
      <c r="B15" s="110">
        <v>2011</v>
      </c>
      <c r="C15" s="111">
        <v>51</v>
      </c>
      <c r="D15" s="111">
        <v>51</v>
      </c>
      <c r="E15" s="111">
        <v>604</v>
      </c>
      <c r="F15" s="111">
        <v>154</v>
      </c>
      <c r="G15" s="111">
        <v>214</v>
      </c>
      <c r="H15" s="111">
        <v>1023</v>
      </c>
      <c r="I15" s="111">
        <v>1141</v>
      </c>
      <c r="J15" s="113">
        <v>2164</v>
      </c>
      <c r="K15" s="111">
        <v>208</v>
      </c>
      <c r="L15" s="115">
        <v>2372</v>
      </c>
      <c r="N15" s="126">
        <v>8</v>
      </c>
      <c r="O15" s="16">
        <v>5</v>
      </c>
    </row>
    <row r="16" spans="1:21" x14ac:dyDescent="0.2">
      <c r="B16" s="110">
        <v>2012</v>
      </c>
      <c r="C16" s="111">
        <v>138</v>
      </c>
      <c r="D16" s="111">
        <v>138</v>
      </c>
      <c r="E16" s="111">
        <v>554</v>
      </c>
      <c r="F16" s="111">
        <v>124</v>
      </c>
      <c r="G16" s="111">
        <v>197</v>
      </c>
      <c r="H16" s="111">
        <v>1013</v>
      </c>
      <c r="I16" s="111">
        <v>1220</v>
      </c>
      <c r="J16" s="113">
        <v>2233</v>
      </c>
      <c r="K16" s="111">
        <v>9</v>
      </c>
      <c r="L16" s="115">
        <v>2242</v>
      </c>
      <c r="N16" s="126">
        <v>8</v>
      </c>
      <c r="O16" s="16">
        <v>5</v>
      </c>
    </row>
    <row r="17" spans="2:15" x14ac:dyDescent="0.2">
      <c r="B17" s="110">
        <v>2013</v>
      </c>
      <c r="C17" s="111">
        <v>677</v>
      </c>
      <c r="D17" s="111">
        <v>677</v>
      </c>
      <c r="E17" s="111">
        <v>530</v>
      </c>
      <c r="F17" s="111">
        <v>134</v>
      </c>
      <c r="G17" s="111">
        <v>223</v>
      </c>
      <c r="H17" s="111">
        <v>1564</v>
      </c>
      <c r="I17" s="111">
        <v>1090</v>
      </c>
      <c r="J17" s="113">
        <v>2654</v>
      </c>
      <c r="K17" s="111">
        <v>9</v>
      </c>
      <c r="L17" s="115">
        <v>2663</v>
      </c>
      <c r="N17" s="126">
        <v>8</v>
      </c>
      <c r="O17" s="16">
        <v>5</v>
      </c>
    </row>
    <row r="18" spans="2:15" x14ac:dyDescent="0.2">
      <c r="B18" s="110">
        <v>2014</v>
      </c>
      <c r="C18" s="111">
        <v>672</v>
      </c>
      <c r="D18" s="111">
        <v>672</v>
      </c>
      <c r="E18" s="111">
        <v>493</v>
      </c>
      <c r="F18" s="111">
        <v>129</v>
      </c>
      <c r="G18" s="111">
        <v>240</v>
      </c>
      <c r="H18" s="111">
        <v>1534</v>
      </c>
      <c r="I18" s="111">
        <v>1161</v>
      </c>
      <c r="J18" s="113">
        <v>2695</v>
      </c>
      <c r="K18" s="111">
        <v>2</v>
      </c>
      <c r="L18" s="115">
        <v>2697</v>
      </c>
      <c r="N18" s="126">
        <v>8</v>
      </c>
      <c r="O18" s="16">
        <v>5</v>
      </c>
    </row>
    <row r="19" spans="2:15" x14ac:dyDescent="0.2">
      <c r="B19" s="110">
        <v>2015</v>
      </c>
      <c r="C19" s="111">
        <v>667</v>
      </c>
      <c r="D19" s="111">
        <v>667</v>
      </c>
      <c r="E19" s="111">
        <v>552</v>
      </c>
      <c r="F19" s="111">
        <v>160</v>
      </c>
      <c r="G19" s="111">
        <v>326</v>
      </c>
      <c r="H19" s="111">
        <v>1705</v>
      </c>
      <c r="I19" s="111">
        <v>1377</v>
      </c>
      <c r="J19" s="113">
        <v>3082</v>
      </c>
      <c r="K19" s="111">
        <v>6</v>
      </c>
      <c r="L19" s="115">
        <v>3088</v>
      </c>
      <c r="N19" s="126">
        <v>8</v>
      </c>
      <c r="O19" s="16">
        <v>5</v>
      </c>
    </row>
    <row r="20" spans="2:15" x14ac:dyDescent="0.2">
      <c r="B20" s="110">
        <v>2016</v>
      </c>
      <c r="C20" s="111">
        <v>756</v>
      </c>
      <c r="D20" s="111">
        <v>756</v>
      </c>
      <c r="E20" s="111">
        <v>707</v>
      </c>
      <c r="F20" s="111">
        <v>255</v>
      </c>
      <c r="G20" s="111">
        <v>397</v>
      </c>
      <c r="H20" s="111">
        <v>2115</v>
      </c>
      <c r="I20" s="111">
        <v>1621</v>
      </c>
      <c r="J20" s="113">
        <v>3736</v>
      </c>
      <c r="K20" s="111">
        <v>3</v>
      </c>
      <c r="L20" s="115">
        <v>3739</v>
      </c>
      <c r="N20" s="126">
        <v>8</v>
      </c>
      <c r="O20" s="16">
        <v>5</v>
      </c>
    </row>
    <row r="21" spans="2:15" x14ac:dyDescent="0.2">
      <c r="B21" s="110">
        <v>2017</v>
      </c>
      <c r="C21" s="111">
        <v>796</v>
      </c>
      <c r="D21" s="111">
        <v>796</v>
      </c>
      <c r="E21" s="111">
        <v>812</v>
      </c>
      <c r="F21" s="111">
        <v>224</v>
      </c>
      <c r="G21" s="111">
        <v>445</v>
      </c>
      <c r="H21" s="111">
        <v>2277</v>
      </c>
      <c r="I21" s="111">
        <v>1799</v>
      </c>
      <c r="J21" s="113">
        <v>4076</v>
      </c>
      <c r="K21" s="111">
        <v>13</v>
      </c>
      <c r="L21" s="115">
        <v>4089</v>
      </c>
      <c r="N21" s="126">
        <v>8</v>
      </c>
      <c r="O21" s="16">
        <v>5</v>
      </c>
    </row>
    <row r="22" spans="2:15" x14ac:dyDescent="0.2">
      <c r="B22" s="110">
        <v>2018</v>
      </c>
      <c r="C22" s="111">
        <v>797</v>
      </c>
      <c r="D22" s="111">
        <v>797</v>
      </c>
      <c r="E22" s="111">
        <v>644</v>
      </c>
      <c r="F22" s="111">
        <v>128</v>
      </c>
      <c r="G22" s="111">
        <v>353</v>
      </c>
      <c r="H22" s="111">
        <v>1922</v>
      </c>
      <c r="I22" s="111">
        <v>1445</v>
      </c>
      <c r="J22" s="113">
        <v>3367</v>
      </c>
      <c r="K22" s="111">
        <v>11</v>
      </c>
      <c r="L22" s="115">
        <v>3378</v>
      </c>
      <c r="N22" s="126">
        <v>8</v>
      </c>
      <c r="O22" s="16">
        <v>5</v>
      </c>
    </row>
    <row r="23" spans="2:15" x14ac:dyDescent="0.2">
      <c r="B23" s="110">
        <v>2019</v>
      </c>
      <c r="C23" s="111">
        <v>680</v>
      </c>
      <c r="D23" s="111">
        <v>680</v>
      </c>
      <c r="E23" s="111">
        <v>508</v>
      </c>
      <c r="F23" s="111">
        <v>135</v>
      </c>
      <c r="G23" s="111">
        <v>315</v>
      </c>
      <c r="H23" s="111">
        <v>1638</v>
      </c>
      <c r="I23" s="111">
        <v>1391</v>
      </c>
      <c r="J23" s="113">
        <v>3029</v>
      </c>
      <c r="K23" s="111">
        <v>10</v>
      </c>
      <c r="L23" s="115">
        <v>3039</v>
      </c>
      <c r="N23" s="126">
        <v>8</v>
      </c>
      <c r="O23" s="16">
        <v>5</v>
      </c>
    </row>
    <row r="24" spans="2:15" x14ac:dyDescent="0.2">
      <c r="B24" s="110">
        <v>2020</v>
      </c>
      <c r="C24" s="111">
        <v>499</v>
      </c>
      <c r="D24" s="111">
        <v>499</v>
      </c>
      <c r="E24" s="111">
        <v>474</v>
      </c>
      <c r="F24" s="111">
        <v>124</v>
      </c>
      <c r="G24" s="111">
        <v>319</v>
      </c>
      <c r="H24" s="111">
        <v>1416</v>
      </c>
      <c r="I24" s="111">
        <v>1121</v>
      </c>
      <c r="J24" s="113">
        <v>2537</v>
      </c>
      <c r="K24" s="111">
        <v>17</v>
      </c>
      <c r="L24" s="115">
        <v>2554</v>
      </c>
      <c r="N24" s="126">
        <v>8</v>
      </c>
      <c r="O24" s="16">
        <v>5</v>
      </c>
    </row>
    <row r="25" spans="2:15" x14ac:dyDescent="0.2">
      <c r="B25" s="110">
        <v>2021</v>
      </c>
      <c r="C25" s="111">
        <v>530</v>
      </c>
      <c r="D25" s="111">
        <v>530</v>
      </c>
      <c r="E25" s="111">
        <v>541</v>
      </c>
      <c r="F25" s="111">
        <v>152</v>
      </c>
      <c r="G25" s="111">
        <v>351</v>
      </c>
      <c r="H25" s="111">
        <v>1574</v>
      </c>
      <c r="I25" s="111">
        <v>1451</v>
      </c>
      <c r="J25" s="113">
        <v>3025</v>
      </c>
      <c r="K25" s="111">
        <v>15</v>
      </c>
      <c r="L25" s="115">
        <v>3040</v>
      </c>
      <c r="N25" s="126">
        <v>8</v>
      </c>
      <c r="O25" s="16">
        <v>5</v>
      </c>
    </row>
    <row r="26" spans="2:15" x14ac:dyDescent="0.2">
      <c r="B26" s="110">
        <v>2022</v>
      </c>
      <c r="C26" s="111">
        <v>497</v>
      </c>
      <c r="D26" s="111">
        <v>497</v>
      </c>
      <c r="E26" s="111">
        <v>470</v>
      </c>
      <c r="F26" s="111">
        <v>161</v>
      </c>
      <c r="G26" s="111">
        <v>288</v>
      </c>
      <c r="H26" s="111">
        <v>1416</v>
      </c>
      <c r="I26" s="111">
        <v>1426</v>
      </c>
      <c r="J26" s="113">
        <v>2842</v>
      </c>
      <c r="K26" s="111">
        <v>11</v>
      </c>
      <c r="L26" s="115">
        <v>2853</v>
      </c>
      <c r="N26" s="126">
        <v>8</v>
      </c>
      <c r="O26" s="16">
        <v>5</v>
      </c>
    </row>
    <row r="27" spans="2:15" x14ac:dyDescent="0.2">
      <c r="B27" s="134">
        <v>2023</v>
      </c>
      <c r="C27" s="111">
        <v>521</v>
      </c>
      <c r="D27" s="111">
        <v>521</v>
      </c>
      <c r="E27" s="111">
        <v>443</v>
      </c>
      <c r="F27" s="111">
        <v>128</v>
      </c>
      <c r="G27" s="111">
        <v>285</v>
      </c>
      <c r="H27" s="111">
        <v>1377</v>
      </c>
      <c r="I27" s="111">
        <v>1262</v>
      </c>
      <c r="J27" s="113">
        <v>2639</v>
      </c>
      <c r="K27" s="111">
        <v>21</v>
      </c>
      <c r="L27" s="115">
        <v>2660</v>
      </c>
      <c r="N27" s="136">
        <v>8</v>
      </c>
      <c r="O27" s="19">
        <v>5</v>
      </c>
    </row>
    <row r="28" spans="2:15" x14ac:dyDescent="0.2">
      <c r="B28" s="134" t="s">
        <v>13</v>
      </c>
      <c r="C28" s="145">
        <v>17748</v>
      </c>
      <c r="D28" s="146">
        <v>17748</v>
      </c>
      <c r="E28" s="147">
        <v>13327</v>
      </c>
      <c r="F28" s="147">
        <v>2665</v>
      </c>
      <c r="G28" s="147">
        <v>5257</v>
      </c>
      <c r="H28" s="145">
        <v>38997</v>
      </c>
      <c r="I28" s="145">
        <v>23646</v>
      </c>
      <c r="J28" s="146">
        <v>62643</v>
      </c>
      <c r="K28" s="148">
        <v>1034</v>
      </c>
      <c r="L28" s="145">
        <v>63677</v>
      </c>
    </row>
    <row r="29" spans="2:15" x14ac:dyDescent="0.2"/>
    <row r="30" spans="2:15" x14ac:dyDescent="0.2">
      <c r="B30" s="168" t="s">
        <v>90</v>
      </c>
      <c r="C30" s="151">
        <v>521</v>
      </c>
      <c r="D30" s="166">
        <v>521</v>
      </c>
      <c r="E30" s="151">
        <v>443</v>
      </c>
      <c r="F30" s="151">
        <v>128</v>
      </c>
      <c r="G30" s="151">
        <v>285</v>
      </c>
      <c r="H30" s="166">
        <v>1377</v>
      </c>
      <c r="I30" s="151">
        <v>1262</v>
      </c>
      <c r="J30" s="166">
        <v>2639</v>
      </c>
      <c r="K30" s="151">
        <v>21</v>
      </c>
      <c r="L30" s="167">
        <v>2660</v>
      </c>
    </row>
    <row r="31" spans="2:15" x14ac:dyDescent="0.2"/>
    <row r="32" spans="2:15" x14ac:dyDescent="0.2">
      <c r="B32" s="160" t="s">
        <v>14</v>
      </c>
    </row>
    <row r="33" spans="2:2" x14ac:dyDescent="0.2">
      <c r="B33" s="161" t="s">
        <v>28</v>
      </c>
    </row>
    <row r="34" spans="2:2" x14ac:dyDescent="0.2">
      <c r="B34" s="161" t="s">
        <v>16</v>
      </c>
    </row>
    <row r="35" spans="2:2" x14ac:dyDescent="0.2">
      <c r="B35" s="161" t="s">
        <v>17</v>
      </c>
    </row>
    <row r="36" spans="2:2" x14ac:dyDescent="0.2"/>
  </sheetData>
  <mergeCells count="1">
    <mergeCell ref="B5:L5"/>
  </mergeCells>
  <phoneticPr fontId="4" type="noConversion"/>
  <dataValidations count="2">
    <dataValidation type="date" allowBlank="1" showInputMessage="1" showErrorMessage="1" errorTitle="Must be a date" error="dd/mm/yy format between 01/01/2000 and 31/12/2021" sqref="C3" xr:uid="{00000000-0002-0000-0500-000000000000}">
      <formula1>36526</formula1>
      <formula2>44561</formula2>
    </dataValidation>
    <dataValidation type="whole" operator="greaterThanOrEqual" allowBlank="1" showInputMessage="1" showErrorMessage="1" errorTitle="Whole number" error="Must be a whole number 0 or greater" sqref="L30 H30 J30 C7:L27 D30" xr:uid="{F4CC2808-7426-4552-B641-A11B4CF9F52B}">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autoPageBreaks="0" fitToPage="1"/>
  </sheetPr>
  <dimension ref="A1:AH36"/>
  <sheetViews>
    <sheetView zoomScale="75" zoomScaleNormal="75" workbookViewId="0">
      <selection sqref="A1:XFD1048576"/>
    </sheetView>
  </sheetViews>
  <sheetFormatPr defaultColWidth="0" defaultRowHeight="12.75" zeroHeight="1" x14ac:dyDescent="0.2"/>
  <cols>
    <col min="1" max="1" width="3.7109375" style="8" customWidth="1"/>
    <col min="2" max="6" width="16.7109375" style="8" customWidth="1"/>
    <col min="7" max="7" width="17.7109375" style="8" bestFit="1" customWidth="1"/>
    <col min="8" max="8" width="16.7109375" style="8" customWidth="1"/>
    <col min="9" max="9" width="19.42578125" style="8" bestFit="1" customWidth="1"/>
    <col min="10" max="10" width="19.7109375" style="8" bestFit="1" customWidth="1"/>
    <col min="11" max="11" width="16.7109375" style="8" customWidth="1"/>
    <col min="12" max="12" width="19" style="8" bestFit="1" customWidth="1"/>
    <col min="13" max="13" width="10.140625" style="8" customWidth="1"/>
    <col min="14" max="14" width="12.28515625" style="8" bestFit="1" customWidth="1"/>
    <col min="15" max="15" width="12.140625" style="8" bestFit="1" customWidth="1"/>
    <col min="16" max="16" width="10.140625" style="8" customWidth="1"/>
    <col min="17" max="25" width="10.140625" style="8" hidden="1"/>
    <col min="26" max="34" width="0" style="8" hidden="1"/>
    <col min="35" max="16384" width="10.140625" style="8" hidden="1"/>
  </cols>
  <sheetData>
    <row r="1" spans="1:21" ht="15.75" x14ac:dyDescent="0.25">
      <c r="A1" s="91" t="s">
        <v>29</v>
      </c>
    </row>
    <row r="2" spans="1:21" x14ac:dyDescent="0.2"/>
    <row r="3" spans="1:21" x14ac:dyDescent="0.2">
      <c r="B3" s="9" t="s">
        <v>1</v>
      </c>
      <c r="C3" s="92"/>
    </row>
    <row r="4" spans="1:21" x14ac:dyDescent="0.2"/>
    <row r="5" spans="1:21" x14ac:dyDescent="0.2">
      <c r="B5" s="93" t="s">
        <v>30</v>
      </c>
      <c r="C5" s="94"/>
      <c r="D5" s="94"/>
      <c r="E5" s="94"/>
      <c r="F5" s="94"/>
      <c r="G5" s="94"/>
      <c r="H5" s="94"/>
      <c r="I5" s="94"/>
      <c r="J5" s="94"/>
      <c r="K5" s="94"/>
      <c r="L5" s="95"/>
    </row>
    <row r="6" spans="1:21" ht="43.35" customHeight="1" x14ac:dyDescent="0.2">
      <c r="B6" s="101" t="s">
        <v>3</v>
      </c>
      <c r="C6" s="101" t="s">
        <v>4</v>
      </c>
      <c r="D6" s="102" t="s">
        <v>4</v>
      </c>
      <c r="E6" s="102" t="s">
        <v>6</v>
      </c>
      <c r="F6" s="102" t="s">
        <v>7</v>
      </c>
      <c r="G6" s="102" t="s">
        <v>8</v>
      </c>
      <c r="H6" s="101" t="s">
        <v>9</v>
      </c>
      <c r="I6" s="102" t="s">
        <v>10</v>
      </c>
      <c r="J6" s="103" t="s">
        <v>11</v>
      </c>
      <c r="K6" s="104" t="s">
        <v>12</v>
      </c>
      <c r="L6" s="105" t="s">
        <v>13</v>
      </c>
      <c r="N6" s="109" t="s">
        <v>45</v>
      </c>
      <c r="O6" s="109" t="s">
        <v>46</v>
      </c>
    </row>
    <row r="7" spans="1:21" x14ac:dyDescent="0.2">
      <c r="B7" s="110">
        <v>2003</v>
      </c>
      <c r="C7" s="111">
        <v>25021810</v>
      </c>
      <c r="D7" s="111">
        <v>25021810</v>
      </c>
      <c r="E7" s="111">
        <v>22675160.209999997</v>
      </c>
      <c r="F7" s="111">
        <v>3509298.45</v>
      </c>
      <c r="G7" s="111">
        <v>4691134.3399999989</v>
      </c>
      <c r="H7" s="111">
        <v>55897402.999999993</v>
      </c>
      <c r="I7" s="111">
        <v>72124942.32749486</v>
      </c>
      <c r="J7" s="113">
        <v>128022345.32749486</v>
      </c>
      <c r="K7" s="111">
        <v>4043199.8499999996</v>
      </c>
      <c r="L7" s="115">
        <v>132065545.17749485</v>
      </c>
      <c r="N7" s="125">
        <v>8</v>
      </c>
      <c r="O7" s="14">
        <v>4</v>
      </c>
    </row>
    <row r="8" spans="1:21" x14ac:dyDescent="0.2">
      <c r="B8" s="110">
        <v>2004</v>
      </c>
      <c r="C8" s="111">
        <v>20298996</v>
      </c>
      <c r="D8" s="111">
        <v>20298996</v>
      </c>
      <c r="E8" s="111">
        <v>23917005.016646251</v>
      </c>
      <c r="F8" s="111">
        <v>4567054.3</v>
      </c>
      <c r="G8" s="111">
        <v>6107409.1899999995</v>
      </c>
      <c r="H8" s="111">
        <v>54890464.506646246</v>
      </c>
      <c r="I8" s="111">
        <v>70564535.289999992</v>
      </c>
      <c r="J8" s="113">
        <v>125454999.79664624</v>
      </c>
      <c r="K8" s="111">
        <v>1904138.9300000002</v>
      </c>
      <c r="L8" s="115">
        <v>127359138.72664624</v>
      </c>
      <c r="N8" s="126">
        <v>8</v>
      </c>
      <c r="O8" s="16">
        <v>5</v>
      </c>
    </row>
    <row r="9" spans="1:21" x14ac:dyDescent="0.2">
      <c r="B9" s="110">
        <v>2005</v>
      </c>
      <c r="C9" s="111">
        <v>9586592</v>
      </c>
      <c r="D9" s="111">
        <v>9586592</v>
      </c>
      <c r="E9" s="111">
        <v>26344893.04999999</v>
      </c>
      <c r="F9" s="111">
        <v>3748925.48</v>
      </c>
      <c r="G9" s="111">
        <v>6548667.7299999986</v>
      </c>
      <c r="H9" s="111">
        <v>46229078.259999983</v>
      </c>
      <c r="I9" s="111">
        <v>76606811.040000007</v>
      </c>
      <c r="J9" s="113">
        <v>122835889.29999998</v>
      </c>
      <c r="K9" s="111">
        <v>1487491.02</v>
      </c>
      <c r="L9" s="115">
        <v>124323380.31999998</v>
      </c>
      <c r="N9" s="126">
        <v>8</v>
      </c>
      <c r="O9" s="16">
        <v>5</v>
      </c>
    </row>
    <row r="10" spans="1:21" x14ac:dyDescent="0.2">
      <c r="B10" s="110">
        <v>2006</v>
      </c>
      <c r="C10" s="111">
        <v>4353142</v>
      </c>
      <c r="D10" s="111">
        <v>4353142</v>
      </c>
      <c r="E10" s="111">
        <v>23935206.620431222</v>
      </c>
      <c r="F10" s="111">
        <v>4381342.74</v>
      </c>
      <c r="G10" s="111">
        <v>7142895.3299999991</v>
      </c>
      <c r="H10" s="111">
        <v>39812586.690431222</v>
      </c>
      <c r="I10" s="111">
        <v>92025747.050138414</v>
      </c>
      <c r="J10" s="113">
        <v>131838333.74056964</v>
      </c>
      <c r="K10" s="111">
        <v>1518220.4200000002</v>
      </c>
      <c r="L10" s="115">
        <v>133356554.16056964</v>
      </c>
      <c r="N10" s="126">
        <v>8</v>
      </c>
      <c r="O10" s="16">
        <v>5</v>
      </c>
    </row>
    <row r="11" spans="1:21" x14ac:dyDescent="0.2">
      <c r="B11" s="110">
        <v>2007</v>
      </c>
      <c r="C11" s="111">
        <v>1144394</v>
      </c>
      <c r="D11" s="111">
        <v>1144394</v>
      </c>
      <c r="E11" s="111">
        <v>17213106.740975428</v>
      </c>
      <c r="F11" s="111">
        <v>6815593.04</v>
      </c>
      <c r="G11" s="111">
        <v>7824541.0499999989</v>
      </c>
      <c r="H11" s="111">
        <v>32997634.830975428</v>
      </c>
      <c r="I11" s="111">
        <v>131742697.91999999</v>
      </c>
      <c r="J11" s="113">
        <v>164740332.75097543</v>
      </c>
      <c r="K11" s="111">
        <v>2291416.3199999994</v>
      </c>
      <c r="L11" s="115">
        <v>167031749.07097542</v>
      </c>
      <c r="N11" s="126">
        <v>9</v>
      </c>
      <c r="O11" s="16">
        <v>6</v>
      </c>
    </row>
    <row r="12" spans="1:21" x14ac:dyDescent="0.2">
      <c r="B12" s="110">
        <v>2008</v>
      </c>
      <c r="C12" s="111">
        <v>539680</v>
      </c>
      <c r="D12" s="111">
        <v>539680</v>
      </c>
      <c r="E12" s="111">
        <v>17871115.469999999</v>
      </c>
      <c r="F12" s="111">
        <v>5806510.1699999999</v>
      </c>
      <c r="G12" s="111">
        <v>8663618.9299999997</v>
      </c>
      <c r="H12" s="111">
        <v>32880924.57</v>
      </c>
      <c r="I12" s="111">
        <v>155689793.65000001</v>
      </c>
      <c r="J12" s="113">
        <v>188570718.22</v>
      </c>
      <c r="K12" s="111">
        <v>1601087.9992466741</v>
      </c>
      <c r="L12" s="115">
        <v>190171806.21924669</v>
      </c>
      <c r="N12" s="126">
        <v>9</v>
      </c>
      <c r="O12" s="16">
        <v>6</v>
      </c>
      <c r="U12" s="164"/>
    </row>
    <row r="13" spans="1:21" x14ac:dyDescent="0.2">
      <c r="B13" s="110">
        <v>2009</v>
      </c>
      <c r="C13" s="111">
        <v>1996361</v>
      </c>
      <c r="D13" s="111">
        <v>1996361</v>
      </c>
      <c r="E13" s="111">
        <v>17459929.93</v>
      </c>
      <c r="F13" s="111">
        <v>7712058.8399999999</v>
      </c>
      <c r="G13" s="111">
        <v>9565184.7800000012</v>
      </c>
      <c r="H13" s="111">
        <v>36733534.549999997</v>
      </c>
      <c r="I13" s="111">
        <v>156005714.21000001</v>
      </c>
      <c r="J13" s="113">
        <v>192739248.75999999</v>
      </c>
      <c r="K13" s="111">
        <v>1908424.79</v>
      </c>
      <c r="L13" s="115">
        <v>194647673.54999998</v>
      </c>
      <c r="N13" s="126">
        <v>9</v>
      </c>
      <c r="O13" s="16">
        <v>6</v>
      </c>
    </row>
    <row r="14" spans="1:21" x14ac:dyDescent="0.2">
      <c r="B14" s="110">
        <v>2010</v>
      </c>
      <c r="C14" s="111">
        <v>1514872</v>
      </c>
      <c r="D14" s="111">
        <v>1514872</v>
      </c>
      <c r="E14" s="111">
        <v>18720910.990000002</v>
      </c>
      <c r="F14" s="111">
        <v>8556260.2699999996</v>
      </c>
      <c r="G14" s="111">
        <v>8350334.3599999994</v>
      </c>
      <c r="H14" s="111">
        <v>37142377.620000005</v>
      </c>
      <c r="I14" s="111">
        <v>169143070.05000001</v>
      </c>
      <c r="J14" s="113">
        <v>206285447.67000002</v>
      </c>
      <c r="K14" s="111">
        <v>1454777.22</v>
      </c>
      <c r="L14" s="115">
        <v>207740224.89000002</v>
      </c>
      <c r="N14" s="126">
        <v>9</v>
      </c>
      <c r="O14" s="16">
        <v>6</v>
      </c>
    </row>
    <row r="15" spans="1:21" x14ac:dyDescent="0.2">
      <c r="B15" s="110">
        <v>2011</v>
      </c>
      <c r="C15" s="111">
        <v>2203126</v>
      </c>
      <c r="D15" s="111">
        <v>2203126</v>
      </c>
      <c r="E15" s="111">
        <v>21128392.539999999</v>
      </c>
      <c r="F15" s="111">
        <v>10434270.890000001</v>
      </c>
      <c r="G15" s="111">
        <v>12408371.880000001</v>
      </c>
      <c r="H15" s="111">
        <v>46174161.310000002</v>
      </c>
      <c r="I15" s="111">
        <v>182471664.37000003</v>
      </c>
      <c r="J15" s="113">
        <v>228645825.68000004</v>
      </c>
      <c r="K15" s="111">
        <v>203830.81</v>
      </c>
      <c r="L15" s="115">
        <v>228849656.49000004</v>
      </c>
      <c r="N15" s="126">
        <v>9</v>
      </c>
      <c r="O15" s="16">
        <v>6</v>
      </c>
    </row>
    <row r="16" spans="1:21" x14ac:dyDescent="0.2">
      <c r="B16" s="110">
        <v>2012</v>
      </c>
      <c r="C16" s="111">
        <v>5669216</v>
      </c>
      <c r="D16" s="111">
        <v>5669216</v>
      </c>
      <c r="E16" s="111">
        <v>21044137.699999999</v>
      </c>
      <c r="F16" s="111">
        <v>11605070.83</v>
      </c>
      <c r="G16" s="111">
        <v>13981677.330000002</v>
      </c>
      <c r="H16" s="111">
        <v>52300101.859999999</v>
      </c>
      <c r="I16" s="111">
        <v>195184606.45000002</v>
      </c>
      <c r="J16" s="113">
        <v>247484708.31</v>
      </c>
      <c r="K16" s="111">
        <v>51813.23000000001</v>
      </c>
      <c r="L16" s="115">
        <v>247536521.53999999</v>
      </c>
      <c r="N16" s="126">
        <v>9</v>
      </c>
      <c r="O16" s="16">
        <v>6</v>
      </c>
    </row>
    <row r="17" spans="2:15" x14ac:dyDescent="0.2">
      <c r="B17" s="110">
        <v>2013</v>
      </c>
      <c r="C17" s="111">
        <v>6247738</v>
      </c>
      <c r="D17" s="111">
        <v>6247738</v>
      </c>
      <c r="E17" s="111">
        <v>19032265.699999999</v>
      </c>
      <c r="F17" s="111">
        <v>7635654.3900000006</v>
      </c>
      <c r="G17" s="111">
        <v>13657702.290000001</v>
      </c>
      <c r="H17" s="111">
        <v>46573360.380000003</v>
      </c>
      <c r="I17" s="111">
        <v>195950414.57999998</v>
      </c>
      <c r="J17" s="113">
        <v>242523774.95999998</v>
      </c>
      <c r="K17" s="111">
        <v>5526.99</v>
      </c>
      <c r="L17" s="115">
        <v>242529301.94999999</v>
      </c>
      <c r="N17" s="126">
        <v>9</v>
      </c>
      <c r="O17" s="16">
        <v>6</v>
      </c>
    </row>
    <row r="18" spans="2:15" x14ac:dyDescent="0.2">
      <c r="B18" s="110">
        <v>2014</v>
      </c>
      <c r="C18" s="111">
        <v>7372093</v>
      </c>
      <c r="D18" s="111">
        <v>7372093</v>
      </c>
      <c r="E18" s="111">
        <v>16333652.450000003</v>
      </c>
      <c r="F18" s="111">
        <v>8291218.7799999993</v>
      </c>
      <c r="G18" s="111">
        <v>10657799.010000002</v>
      </c>
      <c r="H18" s="111">
        <v>42654763.24000001</v>
      </c>
      <c r="I18" s="111">
        <v>195675228.34691912</v>
      </c>
      <c r="J18" s="113">
        <v>238329991.58691913</v>
      </c>
      <c r="K18" s="111">
        <v>46707.89</v>
      </c>
      <c r="L18" s="115">
        <v>238376699.47691911</v>
      </c>
      <c r="N18" s="126">
        <v>9</v>
      </c>
      <c r="O18" s="16">
        <v>6</v>
      </c>
    </row>
    <row r="19" spans="2:15" x14ac:dyDescent="0.2">
      <c r="B19" s="110">
        <v>2015</v>
      </c>
      <c r="C19" s="111">
        <v>8684264</v>
      </c>
      <c r="D19" s="111">
        <v>8684264</v>
      </c>
      <c r="E19" s="111">
        <v>17272042.750000004</v>
      </c>
      <c r="F19" s="111">
        <v>6254577.4000000004</v>
      </c>
      <c r="G19" s="111">
        <v>12761519.140000001</v>
      </c>
      <c r="H19" s="111">
        <v>44972403.290000007</v>
      </c>
      <c r="I19" s="111">
        <v>213868046.76999998</v>
      </c>
      <c r="J19" s="113">
        <v>258840450.06</v>
      </c>
      <c r="K19" s="111">
        <v>181062.33</v>
      </c>
      <c r="L19" s="115">
        <v>259021512.39000002</v>
      </c>
      <c r="N19" s="126">
        <v>9</v>
      </c>
      <c r="O19" s="16">
        <v>6</v>
      </c>
    </row>
    <row r="20" spans="2:15" x14ac:dyDescent="0.2">
      <c r="B20" s="110">
        <v>2016</v>
      </c>
      <c r="C20" s="111">
        <v>7491014</v>
      </c>
      <c r="D20" s="111">
        <v>7491014</v>
      </c>
      <c r="E20" s="111">
        <v>17729626.450000003</v>
      </c>
      <c r="F20" s="111">
        <v>8821957.0300000012</v>
      </c>
      <c r="G20" s="111">
        <v>12031876.210000001</v>
      </c>
      <c r="H20" s="111">
        <v>46074473.690000005</v>
      </c>
      <c r="I20" s="111">
        <v>207881112.98999998</v>
      </c>
      <c r="J20" s="113">
        <v>253955586.67999998</v>
      </c>
      <c r="K20" s="111">
        <v>42804513.149999999</v>
      </c>
      <c r="L20" s="115">
        <v>296760099.82999998</v>
      </c>
      <c r="N20" s="126">
        <v>9</v>
      </c>
      <c r="O20" s="16">
        <v>6</v>
      </c>
    </row>
    <row r="21" spans="2:15" x14ac:dyDescent="0.2">
      <c r="B21" s="110">
        <v>2017</v>
      </c>
      <c r="C21" s="111">
        <v>10556236</v>
      </c>
      <c r="D21" s="111">
        <v>10556236</v>
      </c>
      <c r="E21" s="111">
        <v>19141509.242232833</v>
      </c>
      <c r="F21" s="111">
        <v>11372788.850000001</v>
      </c>
      <c r="G21" s="111">
        <v>10741406.109999999</v>
      </c>
      <c r="H21" s="111">
        <v>51811940.202232838</v>
      </c>
      <c r="I21" s="111">
        <v>206306473.31854796</v>
      </c>
      <c r="J21" s="113">
        <v>258118413.5207808</v>
      </c>
      <c r="K21" s="111">
        <v>774521.7100000002</v>
      </c>
      <c r="L21" s="115">
        <v>258892935.23078081</v>
      </c>
      <c r="N21" s="126">
        <v>9</v>
      </c>
      <c r="O21" s="16">
        <v>6</v>
      </c>
    </row>
    <row r="22" spans="2:15" x14ac:dyDescent="0.2">
      <c r="B22" s="110">
        <v>2018</v>
      </c>
      <c r="C22" s="111">
        <v>8941905</v>
      </c>
      <c r="D22" s="111">
        <v>8941905</v>
      </c>
      <c r="E22" s="111">
        <v>17341473.109837178</v>
      </c>
      <c r="F22" s="111">
        <v>8108045.5</v>
      </c>
      <c r="G22" s="111">
        <v>13077392.260000002</v>
      </c>
      <c r="H22" s="111">
        <v>47468815.86983718</v>
      </c>
      <c r="I22" s="111">
        <v>237846639.56000003</v>
      </c>
      <c r="J22" s="113">
        <v>285315455.42983723</v>
      </c>
      <c r="K22" s="111">
        <v>249469.7</v>
      </c>
      <c r="L22" s="115">
        <v>285564925.12983721</v>
      </c>
      <c r="N22" s="126">
        <v>9</v>
      </c>
      <c r="O22" s="16">
        <v>6</v>
      </c>
    </row>
    <row r="23" spans="2:15" x14ac:dyDescent="0.2">
      <c r="B23" s="110">
        <v>2019</v>
      </c>
      <c r="C23" s="111">
        <v>10303827</v>
      </c>
      <c r="D23" s="111">
        <v>10303827</v>
      </c>
      <c r="E23" s="111">
        <v>20308136.060000002</v>
      </c>
      <c r="F23" s="111">
        <v>10869993.050000001</v>
      </c>
      <c r="G23" s="111">
        <v>11359822.689999999</v>
      </c>
      <c r="H23" s="111">
        <v>52841778.799999997</v>
      </c>
      <c r="I23" s="111">
        <v>229049902.46660733</v>
      </c>
      <c r="J23" s="113">
        <v>281891681.26660734</v>
      </c>
      <c r="K23" s="111">
        <v>1374747.8399999999</v>
      </c>
      <c r="L23" s="115">
        <v>283266429.10660732</v>
      </c>
      <c r="N23" s="126">
        <v>9</v>
      </c>
      <c r="O23" s="16">
        <v>6</v>
      </c>
    </row>
    <row r="24" spans="2:15" x14ac:dyDescent="0.2">
      <c r="B24" s="110">
        <v>2020</v>
      </c>
      <c r="C24" s="111">
        <v>9510100</v>
      </c>
      <c r="D24" s="111">
        <v>9510100</v>
      </c>
      <c r="E24" s="111">
        <v>16419444.025364812</v>
      </c>
      <c r="F24" s="111">
        <v>9531084</v>
      </c>
      <c r="G24" s="111">
        <v>10001063.420000002</v>
      </c>
      <c r="H24" s="111">
        <v>45461691.445364818</v>
      </c>
      <c r="I24" s="111">
        <v>192065711.94999996</v>
      </c>
      <c r="J24" s="113">
        <v>237527403.39536476</v>
      </c>
      <c r="K24" s="111">
        <v>168249.22999999998</v>
      </c>
      <c r="L24" s="115">
        <v>237695652.62536475</v>
      </c>
      <c r="N24" s="126">
        <v>9</v>
      </c>
      <c r="O24" s="16">
        <v>6</v>
      </c>
    </row>
    <row r="25" spans="2:15" x14ac:dyDescent="0.2">
      <c r="B25" s="110">
        <v>2021</v>
      </c>
      <c r="C25" s="111">
        <v>8345740</v>
      </c>
      <c r="D25" s="111">
        <v>8345740</v>
      </c>
      <c r="E25" s="111">
        <v>12392317.120000001</v>
      </c>
      <c r="F25" s="111">
        <v>10624501.540000001</v>
      </c>
      <c r="G25" s="111">
        <v>10918308.109999999</v>
      </c>
      <c r="H25" s="111">
        <v>42280866.770000003</v>
      </c>
      <c r="I25" s="111">
        <v>214684083.17000002</v>
      </c>
      <c r="J25" s="113">
        <v>256964949.94000003</v>
      </c>
      <c r="K25" s="111">
        <v>162994.61999999997</v>
      </c>
      <c r="L25" s="115">
        <v>257127944.56000003</v>
      </c>
      <c r="N25" s="126">
        <v>9</v>
      </c>
      <c r="O25" s="16">
        <v>6</v>
      </c>
    </row>
    <row r="26" spans="2:15" x14ac:dyDescent="0.2">
      <c r="B26" s="110">
        <v>2022</v>
      </c>
      <c r="C26" s="111">
        <v>7209889</v>
      </c>
      <c r="D26" s="111">
        <v>7209889</v>
      </c>
      <c r="E26" s="111">
        <v>13331085.16</v>
      </c>
      <c r="F26" s="111">
        <v>12571123.069999998</v>
      </c>
      <c r="G26" s="111">
        <v>9626535.8999999985</v>
      </c>
      <c r="H26" s="111">
        <v>42738633.129999995</v>
      </c>
      <c r="I26" s="111">
        <v>224573908.91999996</v>
      </c>
      <c r="J26" s="113">
        <v>267312542.04999995</v>
      </c>
      <c r="K26" s="111">
        <v>478675.10000000003</v>
      </c>
      <c r="L26" s="115">
        <v>267791217.14999995</v>
      </c>
      <c r="N26" s="126">
        <v>9</v>
      </c>
      <c r="O26" s="16">
        <v>6</v>
      </c>
    </row>
    <row r="27" spans="2:15" x14ac:dyDescent="0.2">
      <c r="B27" s="134">
        <v>2023</v>
      </c>
      <c r="C27" s="111">
        <v>9314533</v>
      </c>
      <c r="D27" s="111">
        <v>9314533</v>
      </c>
      <c r="E27" s="111">
        <v>16975720.780000001</v>
      </c>
      <c r="F27" s="111">
        <v>10204557.940000001</v>
      </c>
      <c r="G27" s="111">
        <v>9742322.1600000001</v>
      </c>
      <c r="H27" s="111">
        <v>46237133.879999995</v>
      </c>
      <c r="I27" s="111">
        <v>185085612.67000002</v>
      </c>
      <c r="J27" s="113">
        <v>231322746.55000001</v>
      </c>
      <c r="K27" s="111">
        <v>254353.65999999997</v>
      </c>
      <c r="L27" s="115">
        <v>231577100.21000001</v>
      </c>
      <c r="N27" s="136">
        <v>9</v>
      </c>
      <c r="O27" s="19">
        <v>6</v>
      </c>
    </row>
    <row r="28" spans="2:15" x14ac:dyDescent="0.2">
      <c r="B28" s="134" t="s">
        <v>13</v>
      </c>
      <c r="C28" s="170">
        <v>166305528</v>
      </c>
      <c r="D28" s="171">
        <v>166305528</v>
      </c>
      <c r="E28" s="147">
        <v>396587131.11548769</v>
      </c>
      <c r="F28" s="147">
        <v>171421886.55999997</v>
      </c>
      <c r="G28" s="147">
        <v>209859582.22000003</v>
      </c>
      <c r="H28" s="145">
        <v>944174127.89548767</v>
      </c>
      <c r="I28" s="145">
        <v>3604546717.0997076</v>
      </c>
      <c r="J28" s="146">
        <v>4548720844.9951954</v>
      </c>
      <c r="K28" s="148">
        <v>62965222.809246667</v>
      </c>
      <c r="L28" s="145">
        <v>4611686067.8044415</v>
      </c>
    </row>
    <row r="29" spans="2:15" x14ac:dyDescent="0.2">
      <c r="C29" s="172"/>
      <c r="D29" s="172"/>
    </row>
    <row r="30" spans="2:15" x14ac:dyDescent="0.2">
      <c r="B30" s="150" t="s">
        <v>90</v>
      </c>
      <c r="C30" s="173">
        <v>10260870</v>
      </c>
      <c r="D30" s="166">
        <v>10260870</v>
      </c>
      <c r="E30" s="151">
        <v>18301088.780000001</v>
      </c>
      <c r="F30" s="151">
        <v>11406093.940000001</v>
      </c>
      <c r="G30" s="151">
        <v>11042877.16</v>
      </c>
      <c r="H30" s="166">
        <v>51010929.879999995</v>
      </c>
      <c r="I30" s="151">
        <v>207994709.67000002</v>
      </c>
      <c r="J30" s="166">
        <v>259005639.55000001</v>
      </c>
      <c r="K30" s="151">
        <v>254353.65999999997</v>
      </c>
      <c r="L30" s="167">
        <v>259259993.21000001</v>
      </c>
    </row>
    <row r="31" spans="2:15" x14ac:dyDescent="0.2">
      <c r="C31" s="174"/>
      <c r="D31" s="174"/>
      <c r="E31" s="174"/>
      <c r="F31" s="174"/>
      <c r="G31" s="174"/>
      <c r="H31" s="174"/>
      <c r="I31" s="174"/>
      <c r="J31" s="174"/>
      <c r="K31" s="174"/>
      <c r="L31" s="175"/>
    </row>
    <row r="32" spans="2:15" x14ac:dyDescent="0.2">
      <c r="B32" s="160" t="s">
        <v>14</v>
      </c>
    </row>
    <row r="33" spans="2:2" x14ac:dyDescent="0.2">
      <c r="B33" s="161" t="s">
        <v>31</v>
      </c>
    </row>
    <row r="34" spans="2:2" x14ac:dyDescent="0.2">
      <c r="B34" s="161" t="s">
        <v>32</v>
      </c>
    </row>
    <row r="35" spans="2:2" x14ac:dyDescent="0.2">
      <c r="B35" s="161" t="s">
        <v>16</v>
      </c>
    </row>
    <row r="36" spans="2:2" x14ac:dyDescent="0.2">
      <c r="B36" s="161" t="s">
        <v>17</v>
      </c>
    </row>
  </sheetData>
  <mergeCells count="1">
    <mergeCell ref="B5:L5"/>
  </mergeCells>
  <phoneticPr fontId="4" type="noConversion"/>
  <dataValidations count="2">
    <dataValidation type="date" allowBlank="1" showInputMessage="1" showErrorMessage="1" errorTitle="Must be a date" error="dd/mm/yy format between 01/01/2000 and 31/12/2021" sqref="C3" xr:uid="{00000000-0002-0000-0600-000000000000}">
      <formula1>36526</formula1>
      <formula2>44561</formula2>
    </dataValidation>
    <dataValidation type="whole" operator="greaterThanOrEqual" allowBlank="1" showInputMessage="1" showErrorMessage="1" errorTitle="Whole number" error="Must be a whole number 0 or greater" sqref="K7:K27 I7:I27 C7:G27 D30" xr:uid="{026467B1-FCC3-45FB-818B-76F58BF0E54F}">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Disclaimer</vt:lpstr>
      <vt:lpstr>Data for Website</vt:lpstr>
      <vt:lpstr>Data Credibility</vt:lpstr>
      <vt:lpstr>1) Claims Notified</vt:lpstr>
      <vt:lpstr>2) Nil Settled (NY)</vt:lpstr>
      <vt:lpstr>3) Nil Settled (SY)</vt:lpstr>
      <vt:lpstr>4) Settled At Cost (NY)</vt:lpstr>
      <vt:lpstr>5) Settled At Cost (SY)</vt:lpstr>
      <vt:lpstr>6) Incurred (NY)</vt:lpstr>
      <vt:lpstr>7) Paid on Settled (NY)</vt:lpstr>
      <vt:lpstr>8) Paid on Settled (SY)</vt:lpstr>
      <vt:lpstr>9) Average Age (NY)</vt:lpstr>
      <vt:lpstr>'1) Claims Notified'!Print_Area</vt:lpstr>
      <vt:lpstr>'2) Nil Settled (NY)'!Print_Area</vt:lpstr>
      <vt:lpstr>'3) Nil Settled (SY)'!Print_Area</vt:lpstr>
      <vt:lpstr>'4) Settled At Cost (NY)'!Print_Area</vt:lpstr>
      <vt:lpstr>'5) Settled At Cost (SY)'!Print_Area</vt:lpstr>
      <vt:lpstr>'6) Incurred (NY)'!Print_Area</vt:lpstr>
      <vt:lpstr>'7) Paid on Settled (NY)'!Print_Area</vt:lpstr>
      <vt:lpstr>'8) Paid on Settled (SY)'!Print_Area</vt:lpstr>
      <vt:lpstr>'9) Average Age (NY)'!Print_Area</vt:lpstr>
    </vt:vector>
  </TitlesOfParts>
  <Manager/>
  <Company>Norwich Union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Taylor</dc:creator>
  <cp:keywords/>
  <dc:description/>
  <cp:lastModifiedBy>Whiting, Andy</cp:lastModifiedBy>
  <cp:revision/>
  <dcterms:created xsi:type="dcterms:W3CDTF">2007-05-24T11:51:49Z</dcterms:created>
  <dcterms:modified xsi:type="dcterms:W3CDTF">2024-10-14T16:34:32Z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c700311-1b20-487f-9129-30717d50ca8e_Enabled">
    <vt:lpwstr>True</vt:lpwstr>
  </property>
  <property fmtid="{D5CDD505-2E9C-101B-9397-08002B2CF9AE}" pid="3" name="MSIP_Label_9c700311-1b20-487f-9129-30717d50ca8e_SiteId">
    <vt:lpwstr>76e3921f-489b-4b7e-9547-9ea297add9b5</vt:lpwstr>
  </property>
  <property fmtid="{D5CDD505-2E9C-101B-9397-08002B2CF9AE}" pid="4" name="MSIP_Label_9c700311-1b20-487f-9129-30717d50ca8e_Owner">
    <vt:lpwstr>michael.coleman2@towerswatson.com</vt:lpwstr>
  </property>
  <property fmtid="{D5CDD505-2E9C-101B-9397-08002B2CF9AE}" pid="5" name="MSIP_Label_9c700311-1b20-487f-9129-30717d50ca8e_SetDate">
    <vt:lpwstr>2020-06-09T07:35:03.1518453Z</vt:lpwstr>
  </property>
  <property fmtid="{D5CDD505-2E9C-101B-9397-08002B2CF9AE}" pid="6" name="MSIP_Label_9c700311-1b20-487f-9129-30717d50ca8e_Name">
    <vt:lpwstr>Confidential</vt:lpwstr>
  </property>
  <property fmtid="{D5CDD505-2E9C-101B-9397-08002B2CF9AE}" pid="7" name="MSIP_Label_9c700311-1b20-487f-9129-30717d50ca8e_Application">
    <vt:lpwstr>Microsoft Azure Information Protection</vt:lpwstr>
  </property>
  <property fmtid="{D5CDD505-2E9C-101B-9397-08002B2CF9AE}" pid="8" name="MSIP_Label_9c700311-1b20-487f-9129-30717d50ca8e_ActionId">
    <vt:lpwstr>90c790e8-bc5a-4066-a6ba-07601a5b5cb3</vt:lpwstr>
  </property>
  <property fmtid="{D5CDD505-2E9C-101B-9397-08002B2CF9AE}" pid="9" name="MSIP_Label_9c700311-1b20-487f-9129-30717d50ca8e_Extended_MSFT_Method">
    <vt:lpwstr>Automatic</vt:lpwstr>
  </property>
  <property fmtid="{D5CDD505-2E9C-101B-9397-08002B2CF9AE}" pid="10" name="MSIP_Label_d347b247-e90e-43a3-9d7b-004f14ae6873_Enabled">
    <vt:lpwstr>True</vt:lpwstr>
  </property>
  <property fmtid="{D5CDD505-2E9C-101B-9397-08002B2CF9AE}" pid="11" name="MSIP_Label_d347b247-e90e-43a3-9d7b-004f14ae6873_SiteId">
    <vt:lpwstr>76e3921f-489b-4b7e-9547-9ea297add9b5</vt:lpwstr>
  </property>
  <property fmtid="{D5CDD505-2E9C-101B-9397-08002B2CF9AE}" pid="12" name="MSIP_Label_d347b247-e90e-43a3-9d7b-004f14ae6873_Owner">
    <vt:lpwstr>michael.coleman2@towerswatson.com</vt:lpwstr>
  </property>
  <property fmtid="{D5CDD505-2E9C-101B-9397-08002B2CF9AE}" pid="13" name="MSIP_Label_d347b247-e90e-43a3-9d7b-004f14ae6873_SetDate">
    <vt:lpwstr>2020-06-09T07:35:03.1518453Z</vt:lpwstr>
  </property>
  <property fmtid="{D5CDD505-2E9C-101B-9397-08002B2CF9AE}" pid="14" name="MSIP_Label_d347b247-e90e-43a3-9d7b-004f14ae6873_Name">
    <vt:lpwstr>Anyone (No Protection)</vt:lpwstr>
  </property>
  <property fmtid="{D5CDD505-2E9C-101B-9397-08002B2CF9AE}" pid="15" name="MSIP_Label_d347b247-e90e-43a3-9d7b-004f14ae6873_Application">
    <vt:lpwstr>Microsoft Azure Information Protection</vt:lpwstr>
  </property>
  <property fmtid="{D5CDD505-2E9C-101B-9397-08002B2CF9AE}" pid="16" name="MSIP_Label_d347b247-e90e-43a3-9d7b-004f14ae6873_ActionId">
    <vt:lpwstr>90c790e8-bc5a-4066-a6ba-07601a5b5cb3</vt:lpwstr>
  </property>
  <property fmtid="{D5CDD505-2E9C-101B-9397-08002B2CF9AE}" pid="17" name="MSIP_Label_d347b247-e90e-43a3-9d7b-004f14ae6873_Parent">
    <vt:lpwstr>9c700311-1b20-487f-9129-30717d50ca8e</vt:lpwstr>
  </property>
  <property fmtid="{D5CDD505-2E9C-101B-9397-08002B2CF9AE}" pid="18" name="MSIP_Label_d347b247-e90e-43a3-9d7b-004f14ae6873_Extended_MSFT_Method">
    <vt:lpwstr>Automatic</vt:lpwstr>
  </property>
  <property fmtid="{D5CDD505-2E9C-101B-9397-08002B2CF9AE}" pid="19" name="MSIP_Label_9a7ed875-cb67-40d7-9ea6-a804b08b1148_Enabled">
    <vt:lpwstr>true</vt:lpwstr>
  </property>
  <property fmtid="{D5CDD505-2E9C-101B-9397-08002B2CF9AE}" pid="20" name="MSIP_Label_9a7ed875-cb67-40d7-9ea6-a804b08b1148_SetDate">
    <vt:lpwstr>2022-03-07T13:36:35Z</vt:lpwstr>
  </property>
  <property fmtid="{D5CDD505-2E9C-101B-9397-08002B2CF9AE}" pid="21" name="MSIP_Label_9a7ed875-cb67-40d7-9ea6-a804b08b1148_Method">
    <vt:lpwstr>Privileged</vt:lpwstr>
  </property>
  <property fmtid="{D5CDD505-2E9C-101B-9397-08002B2CF9AE}" pid="22" name="MSIP_Label_9a7ed875-cb67-40d7-9ea6-a804b08b1148_Name">
    <vt:lpwstr>9a7ed875-cb67-40d7-9ea6-a804b08b1148</vt:lpwstr>
  </property>
  <property fmtid="{D5CDD505-2E9C-101B-9397-08002B2CF9AE}" pid="23" name="MSIP_Label_9a7ed875-cb67-40d7-9ea6-a804b08b1148_SiteId">
    <vt:lpwstr>473672ba-cd07-4371-a2ae-788b4c61840e</vt:lpwstr>
  </property>
  <property fmtid="{D5CDD505-2E9C-101B-9397-08002B2CF9AE}" pid="24" name="MSIP_Label_9a7ed875-cb67-40d7-9ea6-a804b08b1148_ActionId">
    <vt:lpwstr>f058e46a-7037-4ffa-936c-5f09827ef220</vt:lpwstr>
  </property>
  <property fmtid="{D5CDD505-2E9C-101B-9397-08002B2CF9AE}" pid="25" name="MSIP_Label_9a7ed875-cb67-40d7-9ea6-a804b08b1148_ContentBits">
    <vt:lpwstr>0</vt:lpwstr>
  </property>
  <property fmtid="{D5CDD505-2E9C-101B-9397-08002B2CF9AE}" pid="26" name="MSIP_Label_ea60d57e-af5b-4752-ac57-3e4f28ca11dc_Enabled">
    <vt:lpwstr>true</vt:lpwstr>
  </property>
  <property fmtid="{D5CDD505-2E9C-101B-9397-08002B2CF9AE}" pid="27" name="MSIP_Label_ea60d57e-af5b-4752-ac57-3e4f28ca11dc_SetDate">
    <vt:lpwstr>2023-07-16T22:26:00Z</vt:lpwstr>
  </property>
  <property fmtid="{D5CDD505-2E9C-101B-9397-08002B2CF9AE}" pid="28" name="MSIP_Label_ea60d57e-af5b-4752-ac57-3e4f28ca11dc_Method">
    <vt:lpwstr>Standard</vt:lpwstr>
  </property>
  <property fmtid="{D5CDD505-2E9C-101B-9397-08002B2CF9AE}" pid="29" name="MSIP_Label_ea60d57e-af5b-4752-ac57-3e4f28ca11dc_Name">
    <vt:lpwstr>ea60d57e-af5b-4752-ac57-3e4f28ca11dc</vt:lpwstr>
  </property>
  <property fmtid="{D5CDD505-2E9C-101B-9397-08002B2CF9AE}" pid="30" name="MSIP_Label_ea60d57e-af5b-4752-ac57-3e4f28ca11dc_SiteId">
    <vt:lpwstr>36da45f1-dd2c-4d1f-af13-5abe46b99921</vt:lpwstr>
  </property>
  <property fmtid="{D5CDD505-2E9C-101B-9397-08002B2CF9AE}" pid="31" name="MSIP_Label_ea60d57e-af5b-4752-ac57-3e4f28ca11dc_ActionId">
    <vt:lpwstr>856ed79b-5402-463b-b03f-1e7263d8cfce</vt:lpwstr>
  </property>
  <property fmtid="{D5CDD505-2E9C-101B-9397-08002B2CF9AE}" pid="32" name="MSIP_Label_ea60d57e-af5b-4752-ac57-3e4f28ca11dc_ContentBits">
    <vt:lpwstr>0</vt:lpwstr>
  </property>
</Properties>
</file>