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180" documentId="8_{70A4EBAC-C52E-4AFF-9124-A9ED73B01A80}" xr6:coauthVersionLast="47" xr6:coauthVersionMax="47" xr10:uidLastSave="{3053DC3B-8BB1-4700-92CF-834CE58DE5C6}"/>
  <bookViews>
    <workbookView xWindow="-18495" yWindow="15705" windowWidth="22800" windowHeight="14565" tabRatio="885" xr2:uid="{00000000-000D-0000-FFFF-FFFF00000000}"/>
  </bookViews>
  <sheets>
    <sheet name="Disclaimer" sheetId="54" r:id="rId1"/>
    <sheet name="Data for Website" sheetId="36" r:id="rId2"/>
    <sheet name="Data Credibility" sheetId="37" r:id="rId3"/>
    <sheet name="1) Claims Notified" sheetId="44" r:id="rId4"/>
    <sheet name="2) Nil Settled (NY)" sheetId="45" r:id="rId5"/>
    <sheet name="3) Nil Settled (SY)" sheetId="46" r:id="rId6"/>
    <sheet name="4) Settled At Cost (NY)" sheetId="47" r:id="rId7"/>
    <sheet name="5) Settled At Cost (SY)" sheetId="48" r:id="rId8"/>
    <sheet name="6) Incurred (NY)" sheetId="49" r:id="rId9"/>
    <sheet name="7) Paid on Settled (NY)" sheetId="50" r:id="rId10"/>
    <sheet name="8) Paid on Settled (SY)" sheetId="51" r:id="rId11"/>
    <sheet name="9) Average Age (NY)" sheetId="52" r:id="rId12"/>
  </sheets>
  <definedNames>
    <definedName name="Age">#REF!</definedName>
    <definedName name="Disease">#REF!</definedName>
    <definedName name="Exclude">#REF!</definedName>
    <definedName name="ID" localSheetId="3" hidden="1">"af5b3b83-8b3f-4de4-a33c-1a72b7b90915"</definedName>
    <definedName name="ID" localSheetId="4" hidden="1">"6eb94c74-0af2-4ca3-abe7-1f56fadce3fe"</definedName>
    <definedName name="ID" localSheetId="5" hidden="1">"52e34a5d-b829-4488-bb1e-fa936c99c610"</definedName>
    <definedName name="ID" localSheetId="6" hidden="1">"1edba935-9b47-47c0-b7ff-556577ab3d57"</definedName>
    <definedName name="ID" localSheetId="7" hidden="1">"3268d8ad-8165-4935-a11c-1caca799e03a"</definedName>
    <definedName name="ID" localSheetId="8" hidden="1">"ec465c6d-1ad3-4f21-a7ec-bc9d5dc5a5dc"</definedName>
    <definedName name="ID" localSheetId="9" hidden="1">"9dbf0870-4dc4-4fd3-877f-7102aeeb739e"</definedName>
    <definedName name="ID" localSheetId="10" hidden="1">"045548f3-d140-4115-a07d-3f63c1a39366"</definedName>
    <definedName name="ID" localSheetId="11" hidden="1">"61d8b3ea-a8c1-4001-8740-c4a096eb99ae"</definedName>
    <definedName name="Paid">#REF!</definedName>
    <definedName name="_xlnm.Print_Area" localSheetId="3">'1) Claims Notified'!$B$3:$AA$36</definedName>
    <definedName name="_xlnm.Print_Area" localSheetId="4">'2) Nil Settled (NY)'!$B$3:$M$36</definedName>
    <definedName name="_xlnm.Print_Area" localSheetId="5">'3) Nil Settled (SY)'!$B$3:$M$36</definedName>
    <definedName name="_xlnm.Print_Area" localSheetId="6">'4) Settled At Cost (NY)'!$B$3:$M$36</definedName>
    <definedName name="_xlnm.Print_Area" localSheetId="7">'5) Settled At Cost (SY)'!$B$3:$M$36</definedName>
    <definedName name="_xlnm.Print_Area" localSheetId="8">'6) Incurred (NY)'!$B$3:$M$37</definedName>
    <definedName name="_xlnm.Print_Area" localSheetId="9">'7) Paid on Settled (NY)'!$B$3:$M$37</definedName>
    <definedName name="_xlnm.Print_Area" localSheetId="10">'8) Paid on Settled (SY)'!$B$3:$M$37</definedName>
    <definedName name="_xlnm.Print_Area" localSheetId="11">'9) Average Age (NY)'!$B$3:$M$34</definedName>
    <definedName name="Rep_Yr">#REF!</definedName>
    <definedName name="Sett">#REF!</definedName>
    <definedName name="Sett_Y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06" i="36" l="1"/>
  <c r="W105" i="36"/>
  <c r="V105" i="36"/>
  <c r="U105" i="36"/>
  <c r="T105" i="36"/>
  <c r="S105" i="36"/>
  <c r="AA24" i="36"/>
  <c r="AE24" i="36"/>
  <c r="AD24" i="36"/>
  <c r="AC24" i="36"/>
  <c r="AB24" i="36"/>
  <c r="J5" i="36"/>
  <c r="J6" i="36" s="1"/>
  <c r="J7" i="36" s="1"/>
  <c r="J8" i="36" s="1"/>
  <c r="J9" i="36" s="1"/>
  <c r="J10" i="36" s="1"/>
  <c r="J11" i="36" s="1"/>
  <c r="J12" i="36" s="1"/>
  <c r="Z5" i="36"/>
  <c r="Z6" i="36" s="1"/>
  <c r="Z7" i="36" s="1"/>
  <c r="Z8" i="36" s="1"/>
  <c r="Z9" i="36" s="1"/>
  <c r="Z10" i="36" s="1"/>
  <c r="Z11" i="36" s="1"/>
  <c r="Z12" i="36" s="1"/>
  <c r="AH5" i="36"/>
  <c r="AH6" i="36" s="1"/>
  <c r="AH7" i="36" s="1"/>
  <c r="AH8" i="36" s="1"/>
  <c r="AH9" i="36" s="1"/>
  <c r="AH10" i="36" s="1"/>
  <c r="AH11" i="36" s="1"/>
  <c r="AH12" i="36" s="1"/>
  <c r="B6" i="36"/>
  <c r="B7" i="36" s="1"/>
  <c r="B8" i="36" s="1"/>
  <c r="B9" i="36" s="1"/>
  <c r="B10" i="36" s="1"/>
  <c r="B11" i="36" s="1"/>
  <c r="B12" i="36" s="1"/>
  <c r="M64" i="52" l="1"/>
  <c r="L64" i="52"/>
  <c r="J64" i="52"/>
  <c r="H64" i="52"/>
  <c r="C64" i="52"/>
  <c r="M63" i="52"/>
  <c r="L63" i="52"/>
  <c r="J63" i="52"/>
  <c r="H63" i="52"/>
  <c r="C63" i="52"/>
  <c r="M62" i="52"/>
  <c r="L62" i="52"/>
  <c r="J62" i="52"/>
  <c r="H62" i="52"/>
  <c r="C62" i="52"/>
  <c r="M61" i="52"/>
  <c r="L61" i="52"/>
  <c r="J61" i="52"/>
  <c r="H61" i="52"/>
  <c r="C61" i="52"/>
  <c r="M60" i="52"/>
  <c r="L60" i="52"/>
  <c r="J60" i="52"/>
  <c r="H60" i="52"/>
  <c r="C60" i="52"/>
  <c r="M59" i="52"/>
  <c r="L59" i="52"/>
  <c r="J59" i="52"/>
  <c r="H59" i="52"/>
  <c r="C59" i="52"/>
  <c r="M58" i="52"/>
  <c r="L58" i="52"/>
  <c r="J58" i="52"/>
  <c r="H58" i="52"/>
  <c r="C58" i="52"/>
  <c r="M57" i="52"/>
  <c r="L57" i="52"/>
  <c r="J57" i="52"/>
  <c r="H57" i="52"/>
  <c r="C57" i="52"/>
  <c r="M56" i="52"/>
  <c r="L56" i="52"/>
  <c r="J56" i="52"/>
  <c r="H56" i="52"/>
  <c r="C56" i="52"/>
  <c r="M55" i="52"/>
  <c r="L55" i="52"/>
  <c r="J55" i="52"/>
  <c r="H55" i="52"/>
  <c r="C55" i="52"/>
  <c r="M54" i="52"/>
  <c r="L54" i="52"/>
  <c r="J54" i="52"/>
  <c r="H54" i="52"/>
  <c r="C54" i="52"/>
  <c r="M53" i="52"/>
  <c r="L53" i="52"/>
  <c r="J53" i="52"/>
  <c r="H53" i="52"/>
  <c r="C53" i="52"/>
  <c r="M52" i="52"/>
  <c r="L52" i="52"/>
  <c r="J52" i="52"/>
  <c r="H52" i="52"/>
  <c r="C52" i="52"/>
  <c r="M51" i="52"/>
  <c r="L51" i="52"/>
  <c r="J51" i="52"/>
  <c r="H51" i="52"/>
  <c r="C51" i="52"/>
  <c r="M50" i="52"/>
  <c r="L50" i="52"/>
  <c r="J50" i="52"/>
  <c r="H50" i="52"/>
  <c r="C50" i="52"/>
  <c r="M49" i="52"/>
  <c r="L49" i="52"/>
  <c r="J49" i="52"/>
  <c r="H49" i="52"/>
  <c r="C49" i="52"/>
  <c r="M48" i="52"/>
  <c r="L48" i="52"/>
  <c r="J48" i="52"/>
  <c r="H48" i="52"/>
  <c r="C48" i="52"/>
  <c r="M47" i="52"/>
  <c r="L47" i="52"/>
  <c r="J47" i="52"/>
  <c r="H47" i="52"/>
  <c r="C47" i="52"/>
  <c r="M46" i="52"/>
  <c r="L46" i="52"/>
  <c r="J46" i="52"/>
  <c r="H46" i="52"/>
  <c r="C46" i="52"/>
  <c r="B46" i="52"/>
  <c r="B47" i="52" s="1"/>
  <c r="B48" i="52" s="1"/>
  <c r="B49" i="52" s="1"/>
  <c r="B50" i="52" s="1"/>
  <c r="B51" i="52" s="1"/>
  <c r="B52" i="52" s="1"/>
  <c r="B53" i="52" s="1"/>
  <c r="B54" i="52" s="1"/>
  <c r="B55" i="52" s="1"/>
  <c r="B56" i="52" s="1"/>
  <c r="B57" i="52" s="1"/>
  <c r="B58" i="52" s="1"/>
  <c r="B59" i="52" s="1"/>
  <c r="B60" i="52" s="1"/>
  <c r="B61" i="52" s="1"/>
  <c r="B62" i="52" s="1"/>
  <c r="B63" i="52" s="1"/>
  <c r="B64" i="52" s="1"/>
  <c r="M45" i="52"/>
  <c r="L45" i="52"/>
  <c r="J45" i="52"/>
  <c r="H45" i="52"/>
  <c r="C45" i="52"/>
  <c r="B45" i="52"/>
  <c r="M44" i="52"/>
  <c r="L44" i="52"/>
  <c r="J44" i="52"/>
  <c r="H44" i="52"/>
  <c r="C44" i="52"/>
  <c r="K28" i="52"/>
  <c r="I28" i="52"/>
  <c r="G28" i="52"/>
  <c r="B7" i="52"/>
  <c r="B8" i="52" s="1"/>
  <c r="B9" i="52" s="1"/>
  <c r="B10" i="52" s="1"/>
  <c r="B11" i="52" s="1"/>
  <c r="B12" i="52" s="1"/>
  <c r="B13" i="52" s="1"/>
  <c r="B14" i="52" s="1"/>
  <c r="B15" i="52" s="1"/>
  <c r="B16" i="52" s="1"/>
  <c r="B17" i="52" s="1"/>
  <c r="B18" i="52" s="1"/>
  <c r="B19" i="52" s="1"/>
  <c r="B20" i="52" s="1"/>
  <c r="B21" i="52" s="1"/>
  <c r="B22" i="52" s="1"/>
  <c r="B23" i="52" s="1"/>
  <c r="B24" i="52" s="1"/>
  <c r="B25" i="52" s="1"/>
  <c r="B26" i="52" s="1"/>
  <c r="B27" i="52" s="1"/>
  <c r="C3" i="52"/>
  <c r="M64" i="51"/>
  <c r="C64" i="51"/>
  <c r="M63" i="51"/>
  <c r="C63" i="51"/>
  <c r="M62" i="51"/>
  <c r="C62" i="51"/>
  <c r="M61" i="51"/>
  <c r="C61" i="51"/>
  <c r="M60" i="51"/>
  <c r="C60" i="51"/>
  <c r="M59" i="51"/>
  <c r="C59" i="51"/>
  <c r="M58" i="51"/>
  <c r="C58" i="51"/>
  <c r="M57" i="51"/>
  <c r="C57" i="51"/>
  <c r="M56" i="51"/>
  <c r="C56" i="51"/>
  <c r="M55" i="51"/>
  <c r="C55" i="51"/>
  <c r="M54" i="51"/>
  <c r="C54" i="51"/>
  <c r="M53" i="51"/>
  <c r="C53" i="51"/>
  <c r="M52" i="51"/>
  <c r="C52" i="51"/>
  <c r="M51" i="51"/>
  <c r="C51" i="51"/>
  <c r="M50" i="51"/>
  <c r="C50" i="51"/>
  <c r="B50" i="51"/>
  <c r="B51" i="51" s="1"/>
  <c r="B52" i="51" s="1"/>
  <c r="B53" i="51" s="1"/>
  <c r="B54" i="51" s="1"/>
  <c r="B55" i="51" s="1"/>
  <c r="B56" i="51" s="1"/>
  <c r="B57" i="51" s="1"/>
  <c r="B58" i="51" s="1"/>
  <c r="B59" i="51" s="1"/>
  <c r="B60" i="51" s="1"/>
  <c r="B61" i="51" s="1"/>
  <c r="B62" i="51" s="1"/>
  <c r="B63" i="51" s="1"/>
  <c r="B64" i="51" s="1"/>
  <c r="M49" i="51"/>
  <c r="C49" i="51"/>
  <c r="M48" i="51"/>
  <c r="C48" i="51"/>
  <c r="M47" i="51"/>
  <c r="C47" i="51"/>
  <c r="M46" i="51"/>
  <c r="C46" i="51"/>
  <c r="B46" i="51"/>
  <c r="B47" i="51" s="1"/>
  <c r="B48" i="51" s="1"/>
  <c r="B49" i="51" s="1"/>
  <c r="M45" i="51"/>
  <c r="C45" i="51"/>
  <c r="B45" i="51"/>
  <c r="M44" i="51"/>
  <c r="C44" i="51"/>
  <c r="B7" i="51"/>
  <c r="B8" i="51" s="1"/>
  <c r="B9" i="51" s="1"/>
  <c r="B10" i="51" s="1"/>
  <c r="B11" i="51" s="1"/>
  <c r="B12" i="51" s="1"/>
  <c r="B13" i="51" s="1"/>
  <c r="B14" i="51" s="1"/>
  <c r="B15" i="51" s="1"/>
  <c r="B16" i="51" s="1"/>
  <c r="B17" i="51" s="1"/>
  <c r="B18" i="51" s="1"/>
  <c r="B19" i="51" s="1"/>
  <c r="B20" i="51" s="1"/>
  <c r="B21" i="51" s="1"/>
  <c r="B22" i="51" s="1"/>
  <c r="B23" i="51" s="1"/>
  <c r="B24" i="51" s="1"/>
  <c r="B25" i="51" s="1"/>
  <c r="B26" i="51" s="1"/>
  <c r="B27" i="51" s="1"/>
  <c r="C3" i="51"/>
  <c r="M64" i="50"/>
  <c r="C64" i="50"/>
  <c r="M63" i="50"/>
  <c r="C63" i="50"/>
  <c r="M62" i="50"/>
  <c r="C62" i="50"/>
  <c r="M61" i="50"/>
  <c r="C61" i="50"/>
  <c r="M60" i="50"/>
  <c r="C60" i="50"/>
  <c r="M59" i="50"/>
  <c r="C59" i="50"/>
  <c r="M58" i="50"/>
  <c r="C58" i="50"/>
  <c r="M57" i="50"/>
  <c r="C57" i="50"/>
  <c r="M56" i="50"/>
  <c r="C56" i="50"/>
  <c r="M55" i="50"/>
  <c r="C55" i="50"/>
  <c r="M54" i="50"/>
  <c r="C54" i="50"/>
  <c r="M53" i="50"/>
  <c r="C53" i="50"/>
  <c r="M52" i="50"/>
  <c r="C52" i="50"/>
  <c r="M51" i="50"/>
  <c r="C51" i="50"/>
  <c r="M50" i="50"/>
  <c r="C50" i="50"/>
  <c r="M49" i="50"/>
  <c r="C49" i="50"/>
  <c r="M48" i="50"/>
  <c r="C48" i="50"/>
  <c r="M47" i="50"/>
  <c r="C47" i="50"/>
  <c r="M46" i="50"/>
  <c r="C46" i="50"/>
  <c r="B46" i="50"/>
  <c r="B47" i="50" s="1"/>
  <c r="B48" i="50" s="1"/>
  <c r="B49" i="50" s="1"/>
  <c r="B50" i="50" s="1"/>
  <c r="B51" i="50" s="1"/>
  <c r="B52" i="50" s="1"/>
  <c r="B53" i="50" s="1"/>
  <c r="B54" i="50" s="1"/>
  <c r="B55" i="50" s="1"/>
  <c r="B56" i="50" s="1"/>
  <c r="B57" i="50" s="1"/>
  <c r="B58" i="50" s="1"/>
  <c r="B59" i="50" s="1"/>
  <c r="B60" i="50" s="1"/>
  <c r="B61" i="50" s="1"/>
  <c r="B62" i="50" s="1"/>
  <c r="B63" i="50" s="1"/>
  <c r="B64" i="50" s="1"/>
  <c r="M45" i="50"/>
  <c r="C45" i="50"/>
  <c r="B45" i="50"/>
  <c r="M44" i="50"/>
  <c r="C44" i="50"/>
  <c r="B7" i="50"/>
  <c r="C3" i="50"/>
  <c r="M64" i="49"/>
  <c r="C64" i="49"/>
  <c r="M63" i="49"/>
  <c r="C63" i="49"/>
  <c r="M62" i="49"/>
  <c r="C62" i="49"/>
  <c r="M61" i="49"/>
  <c r="C61" i="49"/>
  <c r="M60" i="49"/>
  <c r="C60" i="49"/>
  <c r="M59" i="49"/>
  <c r="C59" i="49"/>
  <c r="M58" i="49"/>
  <c r="C58" i="49"/>
  <c r="M57" i="49"/>
  <c r="C57" i="49"/>
  <c r="M56" i="49"/>
  <c r="C56" i="49"/>
  <c r="M55" i="49"/>
  <c r="C55" i="49"/>
  <c r="M54" i="49"/>
  <c r="C54" i="49"/>
  <c r="M53" i="49"/>
  <c r="C53" i="49"/>
  <c r="M52" i="49"/>
  <c r="C52" i="49"/>
  <c r="M51" i="49"/>
  <c r="C51" i="49"/>
  <c r="M50" i="49"/>
  <c r="C50" i="49"/>
  <c r="M49" i="49"/>
  <c r="C49" i="49"/>
  <c r="M48" i="49"/>
  <c r="C48" i="49"/>
  <c r="M47" i="49"/>
  <c r="C47" i="49"/>
  <c r="M46" i="49"/>
  <c r="C46" i="49"/>
  <c r="M45" i="49"/>
  <c r="C45" i="49"/>
  <c r="B45" i="49"/>
  <c r="B46" i="49" s="1"/>
  <c r="B47" i="49" s="1"/>
  <c r="B48" i="49" s="1"/>
  <c r="B49" i="49" s="1"/>
  <c r="B50" i="49" s="1"/>
  <c r="B51" i="49" s="1"/>
  <c r="B52" i="49" s="1"/>
  <c r="B53" i="49" s="1"/>
  <c r="B54" i="49" s="1"/>
  <c r="B55" i="49" s="1"/>
  <c r="B56" i="49" s="1"/>
  <c r="B57" i="49" s="1"/>
  <c r="B58" i="49" s="1"/>
  <c r="B59" i="49" s="1"/>
  <c r="B60" i="49" s="1"/>
  <c r="B61" i="49" s="1"/>
  <c r="B62" i="49" s="1"/>
  <c r="B63" i="49" s="1"/>
  <c r="B64" i="49" s="1"/>
  <c r="M44" i="49"/>
  <c r="C44" i="49"/>
  <c r="B7" i="49"/>
  <c r="B8" i="49" s="1"/>
  <c r="B9" i="49" s="1"/>
  <c r="B10" i="49" s="1"/>
  <c r="B11" i="49" s="1"/>
  <c r="B12" i="49" s="1"/>
  <c r="B13" i="49" s="1"/>
  <c r="B14" i="49" s="1"/>
  <c r="B15" i="49" s="1"/>
  <c r="B16" i="49" s="1"/>
  <c r="B17" i="49" s="1"/>
  <c r="B18" i="49" s="1"/>
  <c r="B19" i="49" s="1"/>
  <c r="B20" i="49" s="1"/>
  <c r="B21" i="49" s="1"/>
  <c r="B22" i="49" s="1"/>
  <c r="B23" i="49" s="1"/>
  <c r="B24" i="49" s="1"/>
  <c r="B25" i="49" s="1"/>
  <c r="B26" i="49" s="1"/>
  <c r="B27" i="49" s="1"/>
  <c r="C3" i="49"/>
  <c r="M64" i="48"/>
  <c r="C64" i="48"/>
  <c r="M63" i="48"/>
  <c r="C63" i="48"/>
  <c r="M62" i="48"/>
  <c r="C62" i="48"/>
  <c r="M61" i="48"/>
  <c r="C61" i="48"/>
  <c r="M60" i="48"/>
  <c r="C60" i="48"/>
  <c r="M59" i="48"/>
  <c r="C59" i="48"/>
  <c r="M58" i="48"/>
  <c r="C58" i="48"/>
  <c r="M57" i="48"/>
  <c r="C57" i="48"/>
  <c r="M56" i="48"/>
  <c r="C56" i="48"/>
  <c r="M55" i="48"/>
  <c r="C55" i="48"/>
  <c r="M54" i="48"/>
  <c r="C54" i="48"/>
  <c r="M53" i="48"/>
  <c r="C53" i="48"/>
  <c r="M52" i="48"/>
  <c r="C52" i="48"/>
  <c r="M51" i="48"/>
  <c r="C51" i="48"/>
  <c r="M50" i="48"/>
  <c r="C50" i="48"/>
  <c r="M49" i="48"/>
  <c r="C49" i="48"/>
  <c r="M48" i="48"/>
  <c r="C48" i="48"/>
  <c r="M47" i="48"/>
  <c r="C47" i="48"/>
  <c r="M46" i="48"/>
  <c r="C46" i="48"/>
  <c r="M45" i="48"/>
  <c r="C45" i="48"/>
  <c r="B45" i="48"/>
  <c r="B46" i="48" s="1"/>
  <c r="B47" i="48" s="1"/>
  <c r="B48" i="48" s="1"/>
  <c r="B49" i="48" s="1"/>
  <c r="B50" i="48" s="1"/>
  <c r="B51" i="48" s="1"/>
  <c r="B52" i="48" s="1"/>
  <c r="B53" i="48" s="1"/>
  <c r="B54" i="48" s="1"/>
  <c r="B55" i="48" s="1"/>
  <c r="B56" i="48" s="1"/>
  <c r="B57" i="48" s="1"/>
  <c r="B58" i="48" s="1"/>
  <c r="B59" i="48" s="1"/>
  <c r="B60" i="48" s="1"/>
  <c r="B61" i="48" s="1"/>
  <c r="B62" i="48" s="1"/>
  <c r="B63" i="48" s="1"/>
  <c r="B64" i="48" s="1"/>
  <c r="M44" i="48"/>
  <c r="C44" i="48"/>
  <c r="B7" i="48"/>
  <c r="B8" i="48" s="1"/>
  <c r="B9" i="48" s="1"/>
  <c r="B10" i="48" s="1"/>
  <c r="B11" i="48" s="1"/>
  <c r="B12" i="48" s="1"/>
  <c r="B13" i="48" s="1"/>
  <c r="B14" i="48" s="1"/>
  <c r="B15" i="48" s="1"/>
  <c r="B16" i="48" s="1"/>
  <c r="B17" i="48" s="1"/>
  <c r="B18" i="48" s="1"/>
  <c r="B19" i="48" s="1"/>
  <c r="B20" i="48" s="1"/>
  <c r="B21" i="48" s="1"/>
  <c r="B22" i="48" s="1"/>
  <c r="B23" i="48" s="1"/>
  <c r="B24" i="48" s="1"/>
  <c r="B25" i="48" s="1"/>
  <c r="B26" i="48" s="1"/>
  <c r="B27" i="48" s="1"/>
  <c r="B30" i="48" s="1"/>
  <c r="C3" i="48"/>
  <c r="M64" i="47"/>
  <c r="C64" i="47"/>
  <c r="M63" i="47"/>
  <c r="C63" i="47"/>
  <c r="M62" i="47"/>
  <c r="C62" i="47"/>
  <c r="M61" i="47"/>
  <c r="C61" i="47"/>
  <c r="M60" i="47"/>
  <c r="C60" i="47"/>
  <c r="M59" i="47"/>
  <c r="C59" i="47"/>
  <c r="M58" i="47"/>
  <c r="C58" i="47"/>
  <c r="M57" i="47"/>
  <c r="C57" i="47"/>
  <c r="M56" i="47"/>
  <c r="C56" i="47"/>
  <c r="M55" i="47"/>
  <c r="C55" i="47"/>
  <c r="M54" i="47"/>
  <c r="C54" i="47"/>
  <c r="M53" i="47"/>
  <c r="C53" i="47"/>
  <c r="M52" i="47"/>
  <c r="C52" i="47"/>
  <c r="M51" i="47"/>
  <c r="C51" i="47"/>
  <c r="M50" i="47"/>
  <c r="C50" i="47"/>
  <c r="M49" i="47"/>
  <c r="C49" i="47"/>
  <c r="B49" i="47"/>
  <c r="B50" i="47" s="1"/>
  <c r="B51" i="47" s="1"/>
  <c r="B52" i="47" s="1"/>
  <c r="B53" i="47" s="1"/>
  <c r="B54" i="47" s="1"/>
  <c r="B55" i="47" s="1"/>
  <c r="B56" i="47" s="1"/>
  <c r="B57" i="47" s="1"/>
  <c r="B58" i="47" s="1"/>
  <c r="B59" i="47" s="1"/>
  <c r="B60" i="47" s="1"/>
  <c r="B61" i="47" s="1"/>
  <c r="B62" i="47" s="1"/>
  <c r="B63" i="47" s="1"/>
  <c r="B64" i="47" s="1"/>
  <c r="M48" i="47"/>
  <c r="C48" i="47"/>
  <c r="M47" i="47"/>
  <c r="C47" i="47"/>
  <c r="M46" i="47"/>
  <c r="C46" i="47"/>
  <c r="M45" i="47"/>
  <c r="C45" i="47"/>
  <c r="B45" i="47"/>
  <c r="B46" i="47" s="1"/>
  <c r="B47" i="47" s="1"/>
  <c r="B48" i="47" s="1"/>
  <c r="M44" i="47"/>
  <c r="C44" i="47"/>
  <c r="B7" i="47"/>
  <c r="B8" i="47" s="1"/>
  <c r="B9" i="47" s="1"/>
  <c r="B10" i="47" s="1"/>
  <c r="B11" i="47" s="1"/>
  <c r="B12" i="47" s="1"/>
  <c r="B13" i="47" s="1"/>
  <c r="B14" i="47" s="1"/>
  <c r="B15" i="47" s="1"/>
  <c r="B16" i="47" s="1"/>
  <c r="B17" i="47" s="1"/>
  <c r="B18" i="47" s="1"/>
  <c r="B19" i="47" s="1"/>
  <c r="B20" i="47" s="1"/>
  <c r="B21" i="47" s="1"/>
  <c r="B22" i="47" s="1"/>
  <c r="B23" i="47" s="1"/>
  <c r="B24" i="47" s="1"/>
  <c r="B25" i="47" s="1"/>
  <c r="B26" i="47" s="1"/>
  <c r="B27" i="47" s="1"/>
  <c r="C3" i="47"/>
  <c r="M64" i="46"/>
  <c r="C64" i="46"/>
  <c r="M63" i="46"/>
  <c r="C63" i="46"/>
  <c r="M62" i="46"/>
  <c r="C62" i="46"/>
  <c r="M61" i="46"/>
  <c r="C61" i="46"/>
  <c r="M60" i="46"/>
  <c r="C60" i="46"/>
  <c r="M59" i="46"/>
  <c r="C59" i="46"/>
  <c r="M58" i="46"/>
  <c r="C58" i="46"/>
  <c r="M57" i="46"/>
  <c r="C57" i="46"/>
  <c r="M56" i="46"/>
  <c r="C56" i="46"/>
  <c r="M55" i="46"/>
  <c r="C55" i="46"/>
  <c r="M54" i="46"/>
  <c r="C54" i="46"/>
  <c r="M53" i="46"/>
  <c r="C53" i="46"/>
  <c r="M52" i="46"/>
  <c r="C52" i="46"/>
  <c r="M51" i="46"/>
  <c r="C51" i="46"/>
  <c r="M50" i="46"/>
  <c r="C50" i="46"/>
  <c r="M49" i="46"/>
  <c r="C49" i="46"/>
  <c r="M48" i="46"/>
  <c r="C48" i="46"/>
  <c r="B48" i="46"/>
  <c r="B49" i="46" s="1"/>
  <c r="B50" i="46" s="1"/>
  <c r="B51" i="46" s="1"/>
  <c r="B52" i="46" s="1"/>
  <c r="B53" i="46" s="1"/>
  <c r="B54" i="46" s="1"/>
  <c r="B55" i="46" s="1"/>
  <c r="B56" i="46" s="1"/>
  <c r="B57" i="46" s="1"/>
  <c r="B58" i="46" s="1"/>
  <c r="B59" i="46" s="1"/>
  <c r="B60" i="46" s="1"/>
  <c r="B61" i="46" s="1"/>
  <c r="B62" i="46" s="1"/>
  <c r="B63" i="46" s="1"/>
  <c r="B64" i="46" s="1"/>
  <c r="M47" i="46"/>
  <c r="C47" i="46"/>
  <c r="B47" i="46"/>
  <c r="M46" i="46"/>
  <c r="C46" i="46"/>
  <c r="B46" i="46"/>
  <c r="M45" i="46"/>
  <c r="C45" i="46"/>
  <c r="B45" i="46"/>
  <c r="M44" i="46"/>
  <c r="C44" i="46"/>
  <c r="B7" i="46"/>
  <c r="B8" i="46" s="1"/>
  <c r="B9" i="46" s="1"/>
  <c r="C3" i="46"/>
  <c r="M64" i="45"/>
  <c r="C64" i="45"/>
  <c r="M63" i="45"/>
  <c r="C63" i="45"/>
  <c r="M62" i="45"/>
  <c r="C62" i="45"/>
  <c r="M61" i="45"/>
  <c r="C61" i="45"/>
  <c r="M60" i="45"/>
  <c r="C60" i="45"/>
  <c r="M59" i="45"/>
  <c r="C59" i="45"/>
  <c r="M58" i="45"/>
  <c r="C58" i="45"/>
  <c r="M57" i="45"/>
  <c r="C57" i="45"/>
  <c r="M56" i="45"/>
  <c r="C56" i="45"/>
  <c r="M55" i="45"/>
  <c r="C55" i="45"/>
  <c r="M54" i="45"/>
  <c r="C54" i="45"/>
  <c r="M53" i="45"/>
  <c r="C53" i="45"/>
  <c r="M52" i="45"/>
  <c r="C52" i="45"/>
  <c r="M51" i="45"/>
  <c r="C51" i="45"/>
  <c r="M50" i="45"/>
  <c r="C50" i="45"/>
  <c r="M49" i="45"/>
  <c r="C49" i="45"/>
  <c r="M48" i="45"/>
  <c r="C48" i="45"/>
  <c r="M47" i="45"/>
  <c r="C47" i="45"/>
  <c r="M46" i="45"/>
  <c r="C46" i="45"/>
  <c r="B46" i="45"/>
  <c r="B47" i="45" s="1"/>
  <c r="B48" i="45" s="1"/>
  <c r="B49" i="45" s="1"/>
  <c r="B50" i="45" s="1"/>
  <c r="B51" i="45" s="1"/>
  <c r="B52" i="45" s="1"/>
  <c r="B53" i="45" s="1"/>
  <c r="B54" i="45" s="1"/>
  <c r="B55" i="45" s="1"/>
  <c r="B56" i="45" s="1"/>
  <c r="B57" i="45" s="1"/>
  <c r="B58" i="45" s="1"/>
  <c r="B59" i="45" s="1"/>
  <c r="B60" i="45" s="1"/>
  <c r="B61" i="45" s="1"/>
  <c r="B62" i="45" s="1"/>
  <c r="B63" i="45" s="1"/>
  <c r="B64" i="45" s="1"/>
  <c r="M45" i="45"/>
  <c r="C45" i="45"/>
  <c r="B45" i="45"/>
  <c r="M44" i="45"/>
  <c r="C44" i="45"/>
  <c r="B7" i="45"/>
  <c r="B8" i="45" s="1"/>
  <c r="B9" i="45" s="1"/>
  <c r="B10" i="45" s="1"/>
  <c r="B11" i="45" s="1"/>
  <c r="B12" i="45" s="1"/>
  <c r="B13" i="45" s="1"/>
  <c r="B14" i="45" s="1"/>
  <c r="B15" i="45" s="1"/>
  <c r="B16" i="45" s="1"/>
  <c r="B17" i="45" s="1"/>
  <c r="B18" i="45" s="1"/>
  <c r="B19" i="45" s="1"/>
  <c r="B20" i="45" s="1"/>
  <c r="B21" i="45" s="1"/>
  <c r="B22" i="45" s="1"/>
  <c r="B23" i="45" s="1"/>
  <c r="B24" i="45" s="1"/>
  <c r="B25" i="45" s="1"/>
  <c r="B26" i="45" s="1"/>
  <c r="B27" i="45" s="1"/>
  <c r="B30" i="45" s="1"/>
  <c r="C3" i="45"/>
  <c r="AA63" i="44"/>
  <c r="C63" i="44"/>
  <c r="AA62" i="44"/>
  <c r="C62" i="44"/>
  <c r="AA61" i="44"/>
  <c r="C61" i="44"/>
  <c r="AA60" i="44"/>
  <c r="C60" i="44"/>
  <c r="AA59" i="44"/>
  <c r="C59" i="44"/>
  <c r="AA58" i="44"/>
  <c r="C58" i="44"/>
  <c r="AA57" i="44"/>
  <c r="C57" i="44"/>
  <c r="AA56" i="44"/>
  <c r="C56" i="44"/>
  <c r="AA55" i="44"/>
  <c r="C55" i="44"/>
  <c r="AA54" i="44"/>
  <c r="C54" i="44"/>
  <c r="AA53" i="44"/>
  <c r="C53" i="44"/>
  <c r="AA52" i="44"/>
  <c r="C52" i="44"/>
  <c r="AA51" i="44"/>
  <c r="C51" i="44"/>
  <c r="AA50" i="44"/>
  <c r="C50" i="44"/>
  <c r="AA49" i="44"/>
  <c r="C49" i="44"/>
  <c r="AA48" i="44"/>
  <c r="C48" i="44"/>
  <c r="AA47" i="44"/>
  <c r="C47" i="44"/>
  <c r="AA46" i="44"/>
  <c r="C46" i="44"/>
  <c r="AA45" i="44"/>
  <c r="C45" i="44"/>
  <c r="AA44" i="44"/>
  <c r="C44" i="44"/>
  <c r="B44" i="44"/>
  <c r="B45" i="44" s="1"/>
  <c r="B46" i="44" s="1"/>
  <c r="B47" i="44" s="1"/>
  <c r="B48" i="44" s="1"/>
  <c r="B49" i="44" s="1"/>
  <c r="B50" i="44" s="1"/>
  <c r="B51" i="44" s="1"/>
  <c r="B52" i="44" s="1"/>
  <c r="B53" i="44" s="1"/>
  <c r="B54" i="44" s="1"/>
  <c r="B55" i="44" s="1"/>
  <c r="B56" i="44" s="1"/>
  <c r="B57" i="44" s="1"/>
  <c r="B58" i="44" s="1"/>
  <c r="B59" i="44" s="1"/>
  <c r="B60" i="44" s="1"/>
  <c r="B61" i="44" s="1"/>
  <c r="B62" i="44" s="1"/>
  <c r="B63" i="44" s="1"/>
  <c r="AA43" i="44"/>
  <c r="C43" i="44"/>
  <c r="B8" i="44"/>
  <c r="B9" i="44" l="1"/>
  <c r="B30" i="49"/>
  <c r="B10" i="46"/>
  <c r="B30" i="47"/>
  <c r="B30" i="51"/>
  <c r="B8" i="50"/>
  <c r="B10" i="44" l="1"/>
  <c r="B9" i="50"/>
  <c r="B11" i="46"/>
  <c r="B11" i="44" l="1"/>
  <c r="B10" i="50"/>
  <c r="B12" i="46"/>
  <c r="B12" i="44" l="1"/>
  <c r="B11" i="50"/>
  <c r="B13" i="46"/>
  <c r="B13" i="44" l="1"/>
  <c r="B14" i="46"/>
  <c r="B12" i="50"/>
  <c r="B14" i="44" l="1"/>
  <c r="B13" i="50"/>
  <c r="B15" i="46"/>
  <c r="B15" i="44" l="1"/>
  <c r="B14" i="50"/>
  <c r="B16" i="46"/>
  <c r="B16" i="44" l="1"/>
  <c r="B15" i="50"/>
  <c r="B17" i="46"/>
  <c r="B17" i="44" l="1"/>
  <c r="B18" i="46"/>
  <c r="B16" i="50"/>
  <c r="B18" i="44" l="1"/>
  <c r="B17" i="50"/>
  <c r="B19" i="46"/>
  <c r="B19" i="44" l="1"/>
  <c r="B20" i="46"/>
  <c r="B18" i="50"/>
  <c r="B20" i="44" l="1"/>
  <c r="B19" i="50"/>
  <c r="B21" i="46"/>
  <c r="B21" i="44" l="1"/>
  <c r="B22" i="46"/>
  <c r="B20" i="50"/>
  <c r="B22" i="44" l="1"/>
  <c r="B21" i="50"/>
  <c r="B23" i="46"/>
  <c r="B23" i="44" l="1"/>
  <c r="B24" i="46"/>
  <c r="B22" i="50"/>
  <c r="B24" i="44" l="1"/>
  <c r="B23" i="50"/>
  <c r="B25" i="46"/>
  <c r="B25" i="44" l="1"/>
  <c r="B26" i="46"/>
  <c r="B24" i="50"/>
  <c r="R83" i="36"/>
  <c r="R84" i="36" s="1"/>
  <c r="R85" i="36" s="1"/>
  <c r="R86" i="36" s="1"/>
  <c r="R87" i="36" s="1"/>
  <c r="R88" i="36" s="1"/>
  <c r="R89" i="36" s="1"/>
  <c r="R90" i="36" s="1"/>
  <c r="R91" i="36" s="1"/>
  <c r="R92" i="36" s="1"/>
  <c r="R93" i="36" s="1"/>
  <c r="R94" i="36" s="1"/>
  <c r="R95" i="36" s="1"/>
  <c r="R96" i="36" s="1"/>
  <c r="R97" i="36" s="1"/>
  <c r="R98" i="36" s="1"/>
  <c r="R99" i="36" s="1"/>
  <c r="R100" i="36" s="1"/>
  <c r="R101" i="36" s="1"/>
  <c r="R102" i="36" s="1"/>
  <c r="R103" i="36" s="1"/>
  <c r="J83" i="36"/>
  <c r="J84" i="36" s="1"/>
  <c r="J85" i="36" s="1"/>
  <c r="J86" i="36" s="1"/>
  <c r="J87" i="36" s="1"/>
  <c r="J88" i="36" s="1"/>
  <c r="J89" i="36" s="1"/>
  <c r="J90" i="36" s="1"/>
  <c r="J91" i="36" s="1"/>
  <c r="J92" i="36" s="1"/>
  <c r="J93" i="36" s="1"/>
  <c r="J94" i="36" s="1"/>
  <c r="J95" i="36" s="1"/>
  <c r="J96" i="36" s="1"/>
  <c r="J97" i="36" s="1"/>
  <c r="J98" i="36" s="1"/>
  <c r="J99" i="36" s="1"/>
  <c r="J100" i="36" s="1"/>
  <c r="J101" i="36" s="1"/>
  <c r="J102" i="36" s="1"/>
  <c r="J103" i="36" s="1"/>
  <c r="B83" i="36"/>
  <c r="B84" i="36" s="1"/>
  <c r="B85" i="36" s="1"/>
  <c r="B86" i="36" s="1"/>
  <c r="B87" i="36" s="1"/>
  <c r="B88" i="36" s="1"/>
  <c r="B89" i="36" s="1"/>
  <c r="B90" i="36" s="1"/>
  <c r="B91" i="36" s="1"/>
  <c r="B92" i="36" s="1"/>
  <c r="B93" i="36" s="1"/>
  <c r="B94" i="36" s="1"/>
  <c r="B95" i="36" s="1"/>
  <c r="B96" i="36" s="1"/>
  <c r="B97" i="36" s="1"/>
  <c r="B98" i="36" s="1"/>
  <c r="B99" i="36" s="1"/>
  <c r="B100" i="36" s="1"/>
  <c r="B101" i="36" s="1"/>
  <c r="B102" i="36" s="1"/>
  <c r="B103" i="36" s="1"/>
  <c r="J57" i="36"/>
  <c r="J58" i="36" s="1"/>
  <c r="J59" i="36" s="1"/>
  <c r="J60" i="36" s="1"/>
  <c r="J61" i="36" s="1"/>
  <c r="J62" i="36" s="1"/>
  <c r="J63" i="36" s="1"/>
  <c r="J64" i="36" s="1"/>
  <c r="J65" i="36" s="1"/>
  <c r="J66" i="36" s="1"/>
  <c r="J67" i="36" s="1"/>
  <c r="J68" i="36" s="1"/>
  <c r="J69" i="36" s="1"/>
  <c r="J70" i="36" s="1"/>
  <c r="J71" i="36" s="1"/>
  <c r="J72" i="36" s="1"/>
  <c r="J73" i="36" s="1"/>
  <c r="J74" i="36" s="1"/>
  <c r="J75" i="36" s="1"/>
  <c r="J76" i="36" s="1"/>
  <c r="J77" i="36" s="1"/>
  <c r="B57" i="36"/>
  <c r="B58" i="36" s="1"/>
  <c r="B59" i="36" s="1"/>
  <c r="B60" i="36" s="1"/>
  <c r="B61" i="36" s="1"/>
  <c r="B62" i="36" s="1"/>
  <c r="B63" i="36" s="1"/>
  <c r="B64" i="36" s="1"/>
  <c r="B65" i="36" s="1"/>
  <c r="B66" i="36" s="1"/>
  <c r="B67" i="36" s="1"/>
  <c r="B68" i="36" s="1"/>
  <c r="B69" i="36" s="1"/>
  <c r="B70" i="36" s="1"/>
  <c r="B71" i="36" s="1"/>
  <c r="B72" i="36" s="1"/>
  <c r="B73" i="36" s="1"/>
  <c r="B74" i="36" s="1"/>
  <c r="B75" i="36" s="1"/>
  <c r="B76" i="36" s="1"/>
  <c r="B77" i="36" s="1"/>
  <c r="AH31" i="36"/>
  <c r="AH32" i="36" s="1"/>
  <c r="AH33" i="36" s="1"/>
  <c r="AH34" i="36" s="1"/>
  <c r="AH35" i="36" s="1"/>
  <c r="AH36" i="36" s="1"/>
  <c r="AH37" i="36" s="1"/>
  <c r="AH38" i="36" s="1"/>
  <c r="AH39" i="36" s="1"/>
  <c r="AH40" i="36" s="1"/>
  <c r="AH41" i="36" s="1"/>
  <c r="AH42" i="36" s="1"/>
  <c r="AH43" i="36" s="1"/>
  <c r="AH44" i="36" s="1"/>
  <c r="AH45" i="36" s="1"/>
  <c r="AH46" i="36" s="1"/>
  <c r="AH47" i="36" s="1"/>
  <c r="AH48" i="36" s="1"/>
  <c r="AH49" i="36" s="1"/>
  <c r="AH50" i="36" s="1"/>
  <c r="AH51" i="36" s="1"/>
  <c r="Z31" i="36"/>
  <c r="Z32" i="36" s="1"/>
  <c r="Z33" i="36" s="1"/>
  <c r="Z34" i="36" s="1"/>
  <c r="Z35" i="36" s="1"/>
  <c r="Z36" i="36" s="1"/>
  <c r="Z37" i="36" s="1"/>
  <c r="Z38" i="36" s="1"/>
  <c r="Z39" i="36" s="1"/>
  <c r="Z40" i="36" s="1"/>
  <c r="Z41" i="36" s="1"/>
  <c r="Z42" i="36" s="1"/>
  <c r="Z43" i="36" s="1"/>
  <c r="Z44" i="36" s="1"/>
  <c r="Z45" i="36" s="1"/>
  <c r="Z46" i="36" s="1"/>
  <c r="Z47" i="36" s="1"/>
  <c r="Z48" i="36" s="1"/>
  <c r="Z49" i="36" s="1"/>
  <c r="Z50" i="36" s="1"/>
  <c r="Z51" i="36" s="1"/>
  <c r="R31" i="36"/>
  <c r="R32" i="36" s="1"/>
  <c r="R33" i="36" s="1"/>
  <c r="R34" i="36" s="1"/>
  <c r="R35" i="36" s="1"/>
  <c r="R36" i="36" s="1"/>
  <c r="R37" i="36" s="1"/>
  <c r="R38" i="36" s="1"/>
  <c r="R39" i="36" s="1"/>
  <c r="R40" i="36" s="1"/>
  <c r="R41" i="36" s="1"/>
  <c r="R42" i="36" s="1"/>
  <c r="R43" i="36" s="1"/>
  <c r="R44" i="36" s="1"/>
  <c r="R45" i="36" s="1"/>
  <c r="R46" i="36" s="1"/>
  <c r="R47" i="36" s="1"/>
  <c r="R48" i="36" s="1"/>
  <c r="R49" i="36" s="1"/>
  <c r="R50" i="36" s="1"/>
  <c r="R51" i="36" s="1"/>
  <c r="J31" i="36"/>
  <c r="J32" i="36" s="1"/>
  <c r="J33" i="36" s="1"/>
  <c r="J34" i="36" s="1"/>
  <c r="J35" i="36" s="1"/>
  <c r="J36" i="36" s="1"/>
  <c r="J37" i="36" s="1"/>
  <c r="J38" i="36" s="1"/>
  <c r="J39" i="36" s="1"/>
  <c r="J40" i="36" s="1"/>
  <c r="J41" i="36" s="1"/>
  <c r="J42" i="36" s="1"/>
  <c r="J43" i="36" s="1"/>
  <c r="J44" i="36" s="1"/>
  <c r="J45" i="36" s="1"/>
  <c r="J46" i="36" s="1"/>
  <c r="J47" i="36" s="1"/>
  <c r="J48" i="36" s="1"/>
  <c r="J49" i="36" s="1"/>
  <c r="J50" i="36" s="1"/>
  <c r="J51" i="36" s="1"/>
  <c r="B31" i="36"/>
  <c r="B32" i="36" s="1"/>
  <c r="B33" i="36" s="1"/>
  <c r="B34" i="36" s="1"/>
  <c r="B35" i="36" s="1"/>
  <c r="B36" i="36" s="1"/>
  <c r="B37" i="36" s="1"/>
  <c r="B38" i="36" s="1"/>
  <c r="B39" i="36" s="1"/>
  <c r="B40" i="36" s="1"/>
  <c r="B41" i="36" s="1"/>
  <c r="B42" i="36" s="1"/>
  <c r="B43" i="36" s="1"/>
  <c r="B44" i="36" s="1"/>
  <c r="B45" i="36" s="1"/>
  <c r="B46" i="36" s="1"/>
  <c r="B47" i="36" s="1"/>
  <c r="B48" i="36" s="1"/>
  <c r="B49" i="36" s="1"/>
  <c r="B50" i="36" s="1"/>
  <c r="B51" i="36" s="1"/>
  <c r="B13" i="36"/>
  <c r="B14" i="36" s="1"/>
  <c r="B15" i="36" s="1"/>
  <c r="B16" i="36" s="1"/>
  <c r="B17" i="36" s="1"/>
  <c r="B18" i="36" s="1"/>
  <c r="B19" i="36" s="1"/>
  <c r="B20" i="36" s="1"/>
  <c r="B21" i="36" s="1"/>
  <c r="B22" i="36" s="1"/>
  <c r="B23" i="36" s="1"/>
  <c r="B24" i="36" s="1"/>
  <c r="B25" i="36" s="1"/>
  <c r="AH13" i="36"/>
  <c r="AH14" i="36" s="1"/>
  <c r="AH15" i="36" s="1"/>
  <c r="AH16" i="36" s="1"/>
  <c r="AH17" i="36" s="1"/>
  <c r="AH18" i="36" s="1"/>
  <c r="AH19" i="36" s="1"/>
  <c r="AH20" i="36" s="1"/>
  <c r="AH21" i="36" s="1"/>
  <c r="AH22" i="36" s="1"/>
  <c r="AH23" i="36" s="1"/>
  <c r="AH24" i="36" s="1"/>
  <c r="AH25" i="36" s="1"/>
  <c r="Z13" i="36"/>
  <c r="Z14" i="36" s="1"/>
  <c r="Z15" i="36" s="1"/>
  <c r="Z16" i="36" s="1"/>
  <c r="Z17" i="36" s="1"/>
  <c r="Z18" i="36" s="1"/>
  <c r="Z19" i="36" s="1"/>
  <c r="Z20" i="36" s="1"/>
  <c r="Z21" i="36" s="1"/>
  <c r="Z22" i="36" s="1"/>
  <c r="Z23" i="36" s="1"/>
  <c r="Z24" i="36" s="1"/>
  <c r="Z25" i="36" s="1"/>
  <c r="J13" i="36"/>
  <c r="J14" i="36" s="1"/>
  <c r="J15" i="36" s="1"/>
  <c r="J16" i="36" s="1"/>
  <c r="J17" i="36" s="1"/>
  <c r="J18" i="36" s="1"/>
  <c r="J19" i="36" s="1"/>
  <c r="J20" i="36" s="1"/>
  <c r="J21" i="36" s="1"/>
  <c r="J22" i="36" s="1"/>
  <c r="J23" i="36" s="1"/>
  <c r="J24" i="36" s="1"/>
  <c r="J25" i="36" s="1"/>
  <c r="B26" i="44" l="1"/>
  <c r="B25" i="50"/>
  <c r="B27" i="46"/>
  <c r="B27" i="44" l="1"/>
  <c r="B26" i="50"/>
  <c r="B30" i="46"/>
  <c r="B30" i="44" l="1"/>
  <c r="B27" i="50"/>
  <c r="B30" i="50" l="1"/>
  <c r="K61" i="51" l="1"/>
  <c r="K59" i="51"/>
  <c r="K45" i="51"/>
  <c r="K63" i="50"/>
  <c r="K57" i="50"/>
  <c r="K53" i="50"/>
  <c r="K47" i="50"/>
  <c r="K63" i="49"/>
  <c r="K48" i="51"/>
  <c r="K52" i="50"/>
  <c r="K59" i="50"/>
  <c r="E30" i="50"/>
  <c r="K58" i="50"/>
  <c r="K53" i="49"/>
  <c r="K55" i="49"/>
  <c r="K46" i="49"/>
  <c r="G62" i="48"/>
  <c r="G46" i="48"/>
  <c r="E50" i="48"/>
  <c r="K57" i="47"/>
  <c r="K56" i="47"/>
  <c r="K48" i="46"/>
  <c r="K48" i="45"/>
  <c r="K60" i="45"/>
  <c r="K57" i="45"/>
  <c r="K53" i="45"/>
  <c r="K49" i="45"/>
  <c r="K58" i="45"/>
  <c r="K56" i="45"/>
  <c r="K51" i="45"/>
  <c r="K59" i="45"/>
  <c r="I48" i="47" l="1"/>
  <c r="E53" i="47"/>
  <c r="G55" i="47"/>
  <c r="E44" i="45"/>
  <c r="D51" i="45"/>
  <c r="G62" i="45"/>
  <c r="G44" i="49"/>
  <c r="D49" i="49"/>
  <c r="AJ19" i="36"/>
  <c r="E58" i="49"/>
  <c r="AL21" i="36"/>
  <c r="G60" i="49"/>
  <c r="F45" i="50"/>
  <c r="F61" i="45"/>
  <c r="F64" i="45"/>
  <c r="E30" i="45"/>
  <c r="I63" i="45"/>
  <c r="E56" i="46"/>
  <c r="E47" i="47"/>
  <c r="D55" i="50"/>
  <c r="F57" i="50"/>
  <c r="F51" i="49"/>
  <c r="I52" i="45"/>
  <c r="AJ15" i="36"/>
  <c r="E54" i="49"/>
  <c r="I44" i="50"/>
  <c r="E49" i="50"/>
  <c r="G51" i="50"/>
  <c r="D56" i="50"/>
  <c r="F58" i="50"/>
  <c r="I60" i="50"/>
  <c r="I46" i="46"/>
  <c r="I63" i="46"/>
  <c r="AM19" i="36"/>
  <c r="I58" i="49"/>
  <c r="F53" i="50"/>
  <c r="E55" i="50"/>
  <c r="E47" i="50"/>
  <c r="D44" i="51"/>
  <c r="F53" i="45"/>
  <c r="F46" i="47"/>
  <c r="D46" i="45"/>
  <c r="F49" i="46"/>
  <c r="K64" i="51"/>
  <c r="J30" i="51"/>
  <c r="E47" i="45"/>
  <c r="I50" i="46"/>
  <c r="F44" i="46"/>
  <c r="I47" i="45"/>
  <c r="D62" i="45"/>
  <c r="F46" i="45"/>
  <c r="I48" i="45"/>
  <c r="E53" i="45"/>
  <c r="G55" i="45"/>
  <c r="I64" i="45"/>
  <c r="H30" i="45"/>
  <c r="E51" i="46"/>
  <c r="D45" i="47"/>
  <c r="G63" i="47"/>
  <c r="E46" i="47"/>
  <c r="G48" i="47"/>
  <c r="D54" i="48"/>
  <c r="E59" i="50"/>
  <c r="I55" i="51"/>
  <c r="AL14" i="36"/>
  <c r="G53" i="49"/>
  <c r="F50" i="51"/>
  <c r="G59" i="51"/>
  <c r="D59" i="47"/>
  <c r="F53" i="51"/>
  <c r="I50" i="45"/>
  <c r="G54" i="47"/>
  <c r="E48" i="50"/>
  <c r="I62" i="51"/>
  <c r="G45" i="50"/>
  <c r="F52" i="50"/>
  <c r="I54" i="50"/>
  <c r="G61" i="50"/>
  <c r="D46" i="51"/>
  <c r="E55" i="51"/>
  <c r="G57" i="51"/>
  <c r="D62" i="51"/>
  <c r="I63" i="47"/>
  <c r="E52" i="47"/>
  <c r="F48" i="50"/>
  <c r="D30" i="50"/>
  <c r="K54" i="50"/>
  <c r="K64" i="48"/>
  <c r="J30" i="48"/>
  <c r="N67" i="36"/>
  <c r="F67" i="36"/>
  <c r="G54" i="50"/>
  <c r="F101" i="36"/>
  <c r="N101" i="36"/>
  <c r="G62" i="51"/>
  <c r="F52" i="45"/>
  <c r="I44" i="45"/>
  <c r="E49" i="45"/>
  <c r="F58" i="45"/>
  <c r="I60" i="45"/>
  <c r="I49" i="50"/>
  <c r="F64" i="50"/>
  <c r="I59" i="50"/>
  <c r="G57" i="50"/>
  <c r="G52" i="45"/>
  <c r="K44" i="45"/>
  <c r="D47" i="45"/>
  <c r="E56" i="45"/>
  <c r="G58" i="45"/>
  <c r="D63" i="45"/>
  <c r="G46" i="46"/>
  <c r="I55" i="46"/>
  <c r="V101" i="36"/>
  <c r="G62" i="46"/>
  <c r="G54" i="45"/>
  <c r="E52" i="45"/>
  <c r="G49" i="45"/>
  <c r="D54" i="45"/>
  <c r="F56" i="45"/>
  <c r="I58" i="45"/>
  <c r="G50" i="50"/>
  <c r="F48" i="51"/>
  <c r="G57" i="45"/>
  <c r="F47" i="45"/>
  <c r="E54" i="45"/>
  <c r="G49" i="47"/>
  <c r="F56" i="47"/>
  <c r="I58" i="47"/>
  <c r="E63" i="47"/>
  <c r="I50" i="50"/>
  <c r="G46" i="51"/>
  <c r="K64" i="45"/>
  <c r="J30" i="45"/>
  <c r="E55" i="45"/>
  <c r="E45" i="45"/>
  <c r="G47" i="45"/>
  <c r="F54" i="45"/>
  <c r="E61" i="45"/>
  <c r="G63" i="45"/>
  <c r="I46" i="49"/>
  <c r="E64" i="50"/>
  <c r="K58" i="47"/>
  <c r="K45" i="48"/>
  <c r="K61" i="48"/>
  <c r="G49" i="48"/>
  <c r="K51" i="48"/>
  <c r="F56" i="48"/>
  <c r="I58" i="48"/>
  <c r="K49" i="46"/>
  <c r="N74" i="36"/>
  <c r="K62" i="45"/>
  <c r="K61" i="46"/>
  <c r="K51" i="49"/>
  <c r="F51" i="48"/>
  <c r="K50" i="50"/>
  <c r="K44" i="47"/>
  <c r="K60" i="47"/>
  <c r="K46" i="45"/>
  <c r="K49" i="48"/>
  <c r="K55" i="45"/>
  <c r="K52" i="47"/>
  <c r="K68" i="36"/>
  <c r="K47" i="47"/>
  <c r="E65" i="36"/>
  <c r="O67" i="36"/>
  <c r="K63" i="47"/>
  <c r="I52" i="48"/>
  <c r="K46" i="48"/>
  <c r="I53" i="48"/>
  <c r="E58" i="48"/>
  <c r="G60" i="48"/>
  <c r="K62" i="48"/>
  <c r="K45" i="45"/>
  <c r="E51" i="48"/>
  <c r="G53" i="48"/>
  <c r="K55" i="48"/>
  <c r="F60" i="48"/>
  <c r="K57" i="49"/>
  <c r="K47" i="51"/>
  <c r="K50" i="45"/>
  <c r="I46" i="48"/>
  <c r="K58" i="49"/>
  <c r="E47" i="48"/>
  <c r="K56" i="49"/>
  <c r="K49" i="51"/>
  <c r="K56" i="46"/>
  <c r="K54" i="47"/>
  <c r="K50" i="47"/>
  <c r="K45" i="47"/>
  <c r="K46" i="51"/>
  <c r="K62" i="51"/>
  <c r="K57" i="51"/>
  <c r="K52" i="51"/>
  <c r="I60" i="48"/>
  <c r="K45" i="50"/>
  <c r="K61" i="50"/>
  <c r="K56" i="50"/>
  <c r="K51" i="50"/>
  <c r="I49" i="48"/>
  <c r="E54" i="48"/>
  <c r="K58" i="48"/>
  <c r="I55" i="48"/>
  <c r="F54" i="48"/>
  <c r="I56" i="48"/>
  <c r="K52" i="46"/>
  <c r="K59" i="49"/>
  <c r="K49" i="49"/>
  <c r="K55" i="46"/>
  <c r="K46" i="47"/>
  <c r="K62" i="47"/>
  <c r="G51" i="48"/>
  <c r="K53" i="48"/>
  <c r="K60" i="51"/>
  <c r="K55" i="51"/>
  <c r="K50" i="51"/>
  <c r="K51" i="51"/>
  <c r="K63" i="51"/>
  <c r="K58" i="51"/>
  <c r="K53" i="51"/>
  <c r="K47" i="45"/>
  <c r="G67" i="36"/>
  <c r="F74" i="36"/>
  <c r="K48" i="50"/>
  <c r="I51" i="48"/>
  <c r="E56" i="48"/>
  <c r="K60" i="48"/>
  <c r="F50" i="48"/>
  <c r="E57" i="48"/>
  <c r="K50" i="49"/>
  <c r="K45" i="49"/>
  <c r="K56" i="51"/>
  <c r="K44" i="50"/>
  <c r="K60" i="50"/>
  <c r="K46" i="50"/>
  <c r="K62" i="50"/>
  <c r="K60" i="46"/>
  <c r="I45" i="48"/>
  <c r="K54" i="48"/>
  <c r="F59" i="48"/>
  <c r="I61" i="48"/>
  <c r="K56" i="48"/>
  <c r="F45" i="48"/>
  <c r="I47" i="48"/>
  <c r="E52" i="48"/>
  <c r="G54" i="48"/>
  <c r="F61" i="48"/>
  <c r="I63" i="48"/>
  <c r="K46" i="46"/>
  <c r="K62" i="46"/>
  <c r="K58" i="46"/>
  <c r="F55" i="48"/>
  <c r="K48" i="49"/>
  <c r="K60" i="49"/>
  <c r="F46" i="48"/>
  <c r="K57" i="48"/>
  <c r="K54" i="51"/>
  <c r="K53" i="47"/>
  <c r="K69" i="36"/>
  <c r="M71" i="36"/>
  <c r="K55" i="50"/>
  <c r="K48" i="47"/>
  <c r="N70" i="36"/>
  <c r="K59" i="47"/>
  <c r="E77" i="36"/>
  <c r="K55" i="47"/>
  <c r="E48" i="48"/>
  <c r="G50" i="48"/>
  <c r="K52" i="48"/>
  <c r="F57" i="48"/>
  <c r="G45" i="48"/>
  <c r="K47" i="48"/>
  <c r="F52" i="48"/>
  <c r="I54" i="48"/>
  <c r="G61" i="48"/>
  <c r="K63" i="48"/>
  <c r="K47" i="46"/>
  <c r="F48" i="48"/>
  <c r="I50" i="48"/>
  <c r="E55" i="48"/>
  <c r="G57" i="48"/>
  <c r="K59" i="48"/>
  <c r="I48" i="48"/>
  <c r="G55" i="48"/>
  <c r="F62" i="48"/>
  <c r="K50" i="48"/>
  <c r="E46" i="48"/>
  <c r="G48" i="48"/>
  <c r="K47" i="49"/>
  <c r="K52" i="49"/>
  <c r="K54" i="49"/>
  <c r="K48" i="48"/>
  <c r="G52" i="48"/>
  <c r="F47" i="48"/>
  <c r="F63" i="48"/>
  <c r="E49" i="48"/>
  <c r="F49" i="48"/>
  <c r="F53" i="48"/>
  <c r="E61" i="48"/>
  <c r="E45" i="48"/>
  <c r="G63" i="48"/>
  <c r="G47" i="48"/>
  <c r="E59" i="48"/>
  <c r="E53" i="48"/>
  <c r="E63" i="48"/>
  <c r="E62" i="48"/>
  <c r="I59" i="48"/>
  <c r="G56" i="48"/>
  <c r="E60" i="48"/>
  <c r="F58" i="48"/>
  <c r="I62" i="48"/>
  <c r="G58" i="48"/>
  <c r="G59" i="48"/>
  <c r="K51" i="47"/>
  <c r="L72" i="36"/>
  <c r="L77" i="36"/>
  <c r="G72" i="36"/>
  <c r="K61" i="47"/>
  <c r="K45" i="46"/>
  <c r="K54" i="46"/>
  <c r="K50" i="46"/>
  <c r="K44" i="46"/>
  <c r="K63" i="46"/>
  <c r="K59" i="46"/>
  <c r="K57" i="46"/>
  <c r="K53" i="46"/>
  <c r="K63" i="45"/>
  <c r="K52" i="45"/>
  <c r="K54" i="45"/>
  <c r="K61" i="45"/>
  <c r="C28" i="51" l="1"/>
  <c r="G94" i="36"/>
  <c r="D72" i="36"/>
  <c r="C69" i="36"/>
  <c r="C101" i="36"/>
  <c r="W106" i="36"/>
  <c r="U106" i="36"/>
  <c r="V106" i="36"/>
  <c r="T106" i="36"/>
  <c r="E28" i="45"/>
  <c r="F44" i="48"/>
  <c r="E28" i="48"/>
  <c r="F50" i="47"/>
  <c r="I45" i="47"/>
  <c r="E47" i="51"/>
  <c r="AL17" i="36"/>
  <c r="G56" i="49"/>
  <c r="E69" i="36"/>
  <c r="M69" i="36"/>
  <c r="F56" i="50"/>
  <c r="F50" i="50"/>
  <c r="E45" i="51"/>
  <c r="G45" i="49"/>
  <c r="W98" i="36"/>
  <c r="I59" i="46"/>
  <c r="E55" i="47"/>
  <c r="G51" i="47"/>
  <c r="E50" i="51"/>
  <c r="I51" i="46"/>
  <c r="F45" i="51"/>
  <c r="G51" i="51"/>
  <c r="I51" i="51"/>
  <c r="U99" i="36"/>
  <c r="F60" i="46"/>
  <c r="M67" i="36"/>
  <c r="E67" i="36"/>
  <c r="F54" i="50"/>
  <c r="I47" i="47"/>
  <c r="U100" i="36"/>
  <c r="F61" i="46"/>
  <c r="E49" i="49"/>
  <c r="E62" i="45"/>
  <c r="F46" i="49"/>
  <c r="I56" i="47"/>
  <c r="D55" i="47"/>
  <c r="I44" i="46"/>
  <c r="F49" i="45"/>
  <c r="G57" i="47"/>
  <c r="G60" i="45"/>
  <c r="D44" i="47"/>
  <c r="C28" i="47"/>
  <c r="U101" i="36"/>
  <c r="F62" i="46"/>
  <c r="S100" i="36"/>
  <c r="D61" i="46"/>
  <c r="E58" i="47"/>
  <c r="I44" i="47"/>
  <c r="H28" i="47"/>
  <c r="F57" i="47"/>
  <c r="D49" i="48"/>
  <c r="D57" i="48"/>
  <c r="AI24" i="36"/>
  <c r="AI15" i="36"/>
  <c r="D54" i="49"/>
  <c r="AJ22" i="36"/>
  <c r="E61" i="49"/>
  <c r="E62" i="49"/>
  <c r="AK18" i="36"/>
  <c r="F57" i="49"/>
  <c r="M68" i="36"/>
  <c r="F55" i="50"/>
  <c r="E48" i="46"/>
  <c r="D46" i="47"/>
  <c r="L75" i="36"/>
  <c r="D75" i="36"/>
  <c r="E62" i="50"/>
  <c r="F63" i="45"/>
  <c r="X97" i="36"/>
  <c r="T97" i="36"/>
  <c r="E58" i="46"/>
  <c r="E48" i="45"/>
  <c r="G75" i="36"/>
  <c r="O75" i="36"/>
  <c r="I62" i="50"/>
  <c r="K44" i="48"/>
  <c r="J28" i="48"/>
  <c r="V95" i="36"/>
  <c r="G56" i="46"/>
  <c r="F63" i="51"/>
  <c r="E102" i="36"/>
  <c r="M102" i="36"/>
  <c r="V96" i="36"/>
  <c r="G57" i="46"/>
  <c r="I48" i="49"/>
  <c r="G71" i="36"/>
  <c r="O71" i="36"/>
  <c r="I58" i="50"/>
  <c r="L103" i="36"/>
  <c r="D103" i="36"/>
  <c r="E64" i="51"/>
  <c r="D30" i="51"/>
  <c r="D97" i="36"/>
  <c r="L97" i="36"/>
  <c r="E58" i="51"/>
  <c r="G59" i="47"/>
  <c r="V93" i="36"/>
  <c r="G54" i="46"/>
  <c r="AI22" i="36"/>
  <c r="D61" i="49"/>
  <c r="D62" i="49"/>
  <c r="I57" i="45"/>
  <c r="F50" i="49"/>
  <c r="J28" i="47"/>
  <c r="K49" i="47"/>
  <c r="E48" i="47"/>
  <c r="D52" i="48"/>
  <c r="E45" i="46"/>
  <c r="D77" i="36"/>
  <c r="K101" i="36"/>
  <c r="D48" i="46"/>
  <c r="AJ24" i="36"/>
  <c r="D28" i="51"/>
  <c r="K72" i="36"/>
  <c r="C72" i="36"/>
  <c r="D59" i="50"/>
  <c r="U96" i="36"/>
  <c r="F57" i="46"/>
  <c r="E49" i="47"/>
  <c r="T99" i="36"/>
  <c r="X99" i="36"/>
  <c r="E60" i="46"/>
  <c r="I44" i="49"/>
  <c r="H28" i="49"/>
  <c r="D52" i="47"/>
  <c r="I53" i="45"/>
  <c r="AK17" i="36"/>
  <c r="F56" i="49"/>
  <c r="F70" i="36"/>
  <c r="D45" i="45"/>
  <c r="D50" i="47"/>
  <c r="D63" i="47"/>
  <c r="E59" i="47"/>
  <c r="D28" i="48"/>
  <c r="E44" i="48"/>
  <c r="D53" i="48"/>
  <c r="E60" i="49"/>
  <c r="AJ21" i="36"/>
  <c r="F49" i="49"/>
  <c r="I54" i="49"/>
  <c r="AM15" i="36"/>
  <c r="D48" i="50"/>
  <c r="W103" i="36"/>
  <c r="I64" i="46"/>
  <c r="H30" i="46"/>
  <c r="M75" i="36"/>
  <c r="E75" i="36"/>
  <c r="F62" i="50"/>
  <c r="K64" i="47"/>
  <c r="J30" i="47"/>
  <c r="C66" i="36"/>
  <c r="K66" i="36"/>
  <c r="D53" i="50"/>
  <c r="AI20" i="36"/>
  <c r="D59" i="49"/>
  <c r="K64" i="49"/>
  <c r="J30" i="49"/>
  <c r="W92" i="36"/>
  <c r="I53" i="46"/>
  <c r="D47" i="50"/>
  <c r="X93" i="36"/>
  <c r="T93" i="36"/>
  <c r="E54" i="46"/>
  <c r="X94" i="36"/>
  <c r="T94" i="36"/>
  <c r="E55" i="46"/>
  <c r="O98" i="36"/>
  <c r="G98" i="36"/>
  <c r="I59" i="51"/>
  <c r="G92" i="36"/>
  <c r="O92" i="36"/>
  <c r="I53" i="51"/>
  <c r="F55" i="45"/>
  <c r="G47" i="47"/>
  <c r="F28" i="48"/>
  <c r="G44" i="48"/>
  <c r="I62" i="45"/>
  <c r="G44" i="45"/>
  <c r="G49" i="49"/>
  <c r="O72" i="36"/>
  <c r="N98" i="36"/>
  <c r="E45" i="49"/>
  <c r="L91" i="36"/>
  <c r="D91" i="36"/>
  <c r="E52" i="51"/>
  <c r="F46" i="51"/>
  <c r="K76" i="36"/>
  <c r="C76" i="36"/>
  <c r="D63" i="50"/>
  <c r="V99" i="36"/>
  <c r="G60" i="46"/>
  <c r="I47" i="51"/>
  <c r="F49" i="51"/>
  <c r="F45" i="47"/>
  <c r="G47" i="46"/>
  <c r="F45" i="45"/>
  <c r="I61" i="45"/>
  <c r="D47" i="46"/>
  <c r="S103" i="36"/>
  <c r="C30" i="46"/>
  <c r="D64" i="46"/>
  <c r="E64" i="45"/>
  <c r="D30" i="45"/>
  <c r="G50" i="45"/>
  <c r="D59" i="45"/>
  <c r="S93" i="36"/>
  <c r="D54" i="46"/>
  <c r="S96" i="36"/>
  <c r="D57" i="46"/>
  <c r="F51" i="46"/>
  <c r="E45" i="47"/>
  <c r="E64" i="47"/>
  <c r="D30" i="47"/>
  <c r="I62" i="47"/>
  <c r="I53" i="47"/>
  <c r="G56" i="47"/>
  <c r="D62" i="47"/>
  <c r="D59" i="48"/>
  <c r="D48" i="51"/>
  <c r="E44" i="51"/>
  <c r="AI23" i="36"/>
  <c r="D63" i="49"/>
  <c r="N103" i="36"/>
  <c r="F103" i="36"/>
  <c r="G64" i="51"/>
  <c r="F30" i="51"/>
  <c r="K92" i="36"/>
  <c r="C92" i="36"/>
  <c r="D53" i="51"/>
  <c r="V94" i="36"/>
  <c r="G55" i="46"/>
  <c r="G62" i="47"/>
  <c r="E46" i="50"/>
  <c r="AJ23" i="36"/>
  <c r="E63" i="49"/>
  <c r="AM16" i="36"/>
  <c r="I55" i="49"/>
  <c r="I51" i="50"/>
  <c r="AM13" i="36"/>
  <c r="I52" i="49"/>
  <c r="I49" i="46"/>
  <c r="N95" i="36"/>
  <c r="F95" i="36"/>
  <c r="G56" i="51"/>
  <c r="F48" i="46"/>
  <c r="G76" i="36"/>
  <c r="O76" i="36"/>
  <c r="I63" i="50"/>
  <c r="M96" i="36"/>
  <c r="E96" i="36"/>
  <c r="F57" i="51"/>
  <c r="F51" i="51"/>
  <c r="G64" i="47"/>
  <c r="F30" i="47"/>
  <c r="I49" i="49"/>
  <c r="F60" i="45"/>
  <c r="AM25" i="36"/>
  <c r="I64" i="49"/>
  <c r="H30" i="49"/>
  <c r="H54" i="45"/>
  <c r="F98" i="36"/>
  <c r="W102" i="36"/>
  <c r="D49" i="46"/>
  <c r="L95" i="36"/>
  <c r="D95" i="36"/>
  <c r="E56" i="51"/>
  <c r="T103" i="36"/>
  <c r="X103" i="36"/>
  <c r="E64" i="46"/>
  <c r="D30" i="46"/>
  <c r="W101" i="36"/>
  <c r="I62" i="46"/>
  <c r="V92" i="36"/>
  <c r="G53" i="46"/>
  <c r="C98" i="36"/>
  <c r="K98" i="36"/>
  <c r="D59" i="51"/>
  <c r="F64" i="46"/>
  <c r="U103" i="36"/>
  <c r="E30" i="46"/>
  <c r="E49" i="51"/>
  <c r="AJ18" i="36"/>
  <c r="E57" i="49"/>
  <c r="D51" i="50"/>
  <c r="F48" i="45"/>
  <c r="G45" i="45"/>
  <c r="D44" i="45"/>
  <c r="D46" i="46"/>
  <c r="F54" i="47"/>
  <c r="I60" i="47"/>
  <c r="D47" i="47"/>
  <c r="G50" i="47"/>
  <c r="AL20" i="36"/>
  <c r="F46" i="36"/>
  <c r="G59" i="49"/>
  <c r="F44" i="49"/>
  <c r="E28" i="49"/>
  <c r="F97" i="36"/>
  <c r="N97" i="36"/>
  <c r="G58" i="51"/>
  <c r="D98" i="36"/>
  <c r="L98" i="36"/>
  <c r="E59" i="51"/>
  <c r="D74" i="36"/>
  <c r="L74" i="36"/>
  <c r="E61" i="50"/>
  <c r="G47" i="51"/>
  <c r="F28" i="51"/>
  <c r="G44" i="51"/>
  <c r="C28" i="48"/>
  <c r="D44" i="48"/>
  <c r="I48" i="46"/>
  <c r="E60" i="47"/>
  <c r="E73" i="36"/>
  <c r="M73" i="36"/>
  <c r="F60" i="50"/>
  <c r="AK14" i="36"/>
  <c r="F53" i="49"/>
  <c r="F28" i="46"/>
  <c r="G44" i="46"/>
  <c r="F47" i="46"/>
  <c r="I49" i="51"/>
  <c r="AL24" i="36"/>
  <c r="D56" i="45"/>
  <c r="C94" i="36"/>
  <c r="K94" i="36"/>
  <c r="D55" i="51"/>
  <c r="D45" i="49"/>
  <c r="E46" i="45"/>
  <c r="D58" i="45"/>
  <c r="N96" i="36"/>
  <c r="M65" i="36"/>
  <c r="D49" i="45"/>
  <c r="D61" i="47"/>
  <c r="E62" i="47"/>
  <c r="E74" i="36"/>
  <c r="M74" i="36"/>
  <c r="F61" i="50"/>
  <c r="E63" i="45"/>
  <c r="G51" i="45"/>
  <c r="S102" i="36"/>
  <c r="D63" i="46"/>
  <c r="W96" i="36"/>
  <c r="I57" i="46"/>
  <c r="F52" i="46"/>
  <c r="U91" i="36"/>
  <c r="G50" i="46"/>
  <c r="AI51" i="36"/>
  <c r="D64" i="47"/>
  <c r="C30" i="47"/>
  <c r="K26" i="49"/>
  <c r="AK24" i="36"/>
  <c r="D47" i="49"/>
  <c r="AM22" i="36"/>
  <c r="I62" i="49"/>
  <c r="I61" i="49"/>
  <c r="K103" i="36"/>
  <c r="C103" i="36"/>
  <c r="D64" i="51"/>
  <c r="C30" i="51"/>
  <c r="K100" i="36"/>
  <c r="C100" i="36"/>
  <c r="D61" i="51"/>
  <c r="D93" i="36"/>
  <c r="L93" i="36"/>
  <c r="E54" i="51"/>
  <c r="K74" i="36"/>
  <c r="D61" i="50"/>
  <c r="AL19" i="36"/>
  <c r="G58" i="49"/>
  <c r="O70" i="36"/>
  <c r="G70" i="36"/>
  <c r="I57" i="50"/>
  <c r="F64" i="48"/>
  <c r="E30" i="48"/>
  <c r="F46" i="46"/>
  <c r="C71" i="36"/>
  <c r="K71" i="36"/>
  <c r="D58" i="50"/>
  <c r="AL15" i="36"/>
  <c r="G54" i="49"/>
  <c r="G48" i="45"/>
  <c r="F73" i="36"/>
  <c r="N73" i="36"/>
  <c r="G60" i="50"/>
  <c r="AL25" i="36"/>
  <c r="G64" i="49"/>
  <c r="F30" i="49"/>
  <c r="E50" i="45"/>
  <c r="D45" i="46"/>
  <c r="F47" i="51"/>
  <c r="G91" i="36"/>
  <c r="O91" i="36"/>
  <c r="I52" i="51"/>
  <c r="L65" i="36"/>
  <c r="D65" i="36"/>
  <c r="E52" i="50"/>
  <c r="H28" i="50"/>
  <c r="AJ14" i="36"/>
  <c r="E53" i="49"/>
  <c r="X96" i="36"/>
  <c r="T96" i="36"/>
  <c r="E57" i="46"/>
  <c r="T92" i="36"/>
  <c r="X92" i="36"/>
  <c r="E53" i="46"/>
  <c r="H47" i="45"/>
  <c r="M77" i="36"/>
  <c r="F96" i="36"/>
  <c r="D68" i="36"/>
  <c r="G51" i="49"/>
  <c r="E64" i="48"/>
  <c r="D30" i="48"/>
  <c r="K44" i="49"/>
  <c r="J28" i="49"/>
  <c r="D48" i="49"/>
  <c r="AK15" i="36"/>
  <c r="F54" i="49"/>
  <c r="D102" i="36"/>
  <c r="L102" i="36"/>
  <c r="E63" i="51"/>
  <c r="D45" i="50"/>
  <c r="K65" i="36"/>
  <c r="C65" i="36"/>
  <c r="D52" i="50"/>
  <c r="AJ16" i="36"/>
  <c r="E55" i="49"/>
  <c r="AL13" i="36"/>
  <c r="G52" i="49"/>
  <c r="D62" i="48"/>
  <c r="D44" i="46"/>
  <c r="E44" i="47"/>
  <c r="D28" i="47"/>
  <c r="C74" i="36"/>
  <c r="G46" i="49"/>
  <c r="L71" i="36"/>
  <c r="D71" i="36"/>
  <c r="E58" i="50"/>
  <c r="O99" i="36"/>
  <c r="G99" i="36"/>
  <c r="I60" i="51"/>
  <c r="AM18" i="36"/>
  <c r="I57" i="49"/>
  <c r="I45" i="45"/>
  <c r="O96" i="36"/>
  <c r="G96" i="36"/>
  <c r="I57" i="51"/>
  <c r="G47" i="49"/>
  <c r="I47" i="50"/>
  <c r="G50" i="51"/>
  <c r="K73" i="36"/>
  <c r="C73" i="36"/>
  <c r="D60" i="50"/>
  <c r="G52" i="47"/>
  <c r="F102" i="36"/>
  <c r="N102" i="36"/>
  <c r="G63" i="51"/>
  <c r="AM20" i="36"/>
  <c r="I59" i="49"/>
  <c r="E64" i="49"/>
  <c r="AJ25" i="36"/>
  <c r="D30" i="49"/>
  <c r="G53" i="45"/>
  <c r="L69" i="36"/>
  <c r="D69" i="36"/>
  <c r="E56" i="50"/>
  <c r="W91" i="36"/>
  <c r="I52" i="46"/>
  <c r="L68" i="36"/>
  <c r="F28" i="49"/>
  <c r="AI18" i="36"/>
  <c r="D57" i="49"/>
  <c r="E60" i="45"/>
  <c r="I55" i="45"/>
  <c r="G45" i="46"/>
  <c r="U93" i="36"/>
  <c r="F54" i="46"/>
  <c r="G48" i="46"/>
  <c r="I55" i="47"/>
  <c r="D53" i="47"/>
  <c r="F60" i="47"/>
  <c r="D60" i="48"/>
  <c r="U94" i="36"/>
  <c r="F55" i="46"/>
  <c r="U92" i="36"/>
  <c r="F53" i="46"/>
  <c r="F61" i="47"/>
  <c r="D51" i="47"/>
  <c r="D48" i="47"/>
  <c r="G46" i="47"/>
  <c r="E50" i="47"/>
  <c r="D61" i="48"/>
  <c r="D49" i="51"/>
  <c r="I56" i="49"/>
  <c r="AM17" i="36"/>
  <c r="G48" i="50"/>
  <c r="F92" i="36"/>
  <c r="N92" i="36"/>
  <c r="G53" i="51"/>
  <c r="I57" i="48"/>
  <c r="X101" i="36"/>
  <c r="T101" i="36"/>
  <c r="E62" i="46"/>
  <c r="F66" i="36"/>
  <c r="N66" i="36"/>
  <c r="G53" i="50"/>
  <c r="E52" i="49"/>
  <c r="AJ13" i="36"/>
  <c r="E59" i="45"/>
  <c r="E97" i="36"/>
  <c r="M97" i="36"/>
  <c r="F58" i="51"/>
  <c r="AK16" i="36"/>
  <c r="F55" i="49"/>
  <c r="G61" i="45"/>
  <c r="F100" i="36"/>
  <c r="N100" i="36"/>
  <c r="G61" i="51"/>
  <c r="E94" i="36"/>
  <c r="M94" i="36"/>
  <c r="F55" i="51"/>
  <c r="K77" i="36"/>
  <c r="C77" i="36"/>
  <c r="D64" i="50"/>
  <c r="C30" i="50"/>
  <c r="E48" i="51"/>
  <c r="N68" i="36"/>
  <c r="F68" i="36"/>
  <c r="G55" i="50"/>
  <c r="L100" i="36"/>
  <c r="D100" i="36"/>
  <c r="E61" i="51"/>
  <c r="E48" i="49"/>
  <c r="E51" i="45"/>
  <c r="W100" i="36"/>
  <c r="I61" i="46"/>
  <c r="G58" i="47"/>
  <c r="F50" i="46"/>
  <c r="E54" i="47"/>
  <c r="W94" i="36"/>
  <c r="L94" i="36"/>
  <c r="O73" i="36"/>
  <c r="I61" i="47"/>
  <c r="E44" i="50"/>
  <c r="G64" i="45"/>
  <c r="F30" i="45"/>
  <c r="E49" i="46"/>
  <c r="I56" i="45"/>
  <c r="G45" i="47"/>
  <c r="D45" i="51"/>
  <c r="I45" i="51"/>
  <c r="F50" i="45"/>
  <c r="F57" i="45"/>
  <c r="V103" i="36"/>
  <c r="G64" i="46"/>
  <c r="F30" i="46"/>
  <c r="I59" i="47"/>
  <c r="D54" i="47"/>
  <c r="D55" i="48"/>
  <c r="AK25" i="36"/>
  <c r="F64" i="49"/>
  <c r="E30" i="49"/>
  <c r="I51" i="49"/>
  <c r="AI16" i="36"/>
  <c r="D55" i="49"/>
  <c r="F47" i="49"/>
  <c r="E93" i="36"/>
  <c r="M93" i="36"/>
  <c r="F54" i="51"/>
  <c r="K44" i="51"/>
  <c r="J28" i="51"/>
  <c r="C102" i="36"/>
  <c r="K102" i="36"/>
  <c r="D63" i="51"/>
  <c r="S92" i="36"/>
  <c r="D53" i="46"/>
  <c r="G53" i="47"/>
  <c r="I46" i="50"/>
  <c r="O66" i="36"/>
  <c r="G66" i="36"/>
  <c r="I53" i="50"/>
  <c r="F59" i="45"/>
  <c r="K64" i="50"/>
  <c r="J30" i="50"/>
  <c r="I54" i="45"/>
  <c r="I54" i="51"/>
  <c r="G93" i="36"/>
  <c r="O93" i="36"/>
  <c r="AL18" i="36"/>
  <c r="G57" i="49"/>
  <c r="E44" i="46"/>
  <c r="D28" i="46"/>
  <c r="K96" i="36"/>
  <c r="C96" i="36"/>
  <c r="D57" i="51"/>
  <c r="G103" i="36"/>
  <c r="O103" i="36"/>
  <c r="I64" i="51"/>
  <c r="H30" i="51"/>
  <c r="D66" i="36"/>
  <c r="L66" i="36"/>
  <c r="E53" i="50"/>
  <c r="O95" i="36"/>
  <c r="G95" i="36"/>
  <c r="I56" i="51"/>
  <c r="D47" i="48"/>
  <c r="V91" i="36"/>
  <c r="G52" i="46"/>
  <c r="E56" i="47"/>
  <c r="E51" i="49"/>
  <c r="I49" i="47"/>
  <c r="D94" i="36"/>
  <c r="M66" i="36"/>
  <c r="G73" i="36"/>
  <c r="T95" i="36"/>
  <c r="U102" i="36"/>
  <c r="F63" i="46"/>
  <c r="I44" i="51"/>
  <c r="H28" i="51"/>
  <c r="I45" i="50"/>
  <c r="D60" i="47"/>
  <c r="I59" i="45"/>
  <c r="F51" i="45"/>
  <c r="S91" i="36"/>
  <c r="D52" i="46"/>
  <c r="K64" i="46"/>
  <c r="J30" i="46"/>
  <c r="F48" i="47"/>
  <c r="D46" i="48"/>
  <c r="D44" i="49"/>
  <c r="D46" i="49"/>
  <c r="G49" i="50"/>
  <c r="L96" i="36"/>
  <c r="D96" i="36"/>
  <c r="E57" i="51"/>
  <c r="F59" i="49"/>
  <c r="AK20" i="36"/>
  <c r="E46" i="46"/>
  <c r="E51" i="47"/>
  <c r="F45" i="49"/>
  <c r="F51" i="50"/>
  <c r="G48" i="49"/>
  <c r="N75" i="36"/>
  <c r="F75" i="36"/>
  <c r="G62" i="50"/>
  <c r="M91" i="36"/>
  <c r="E91" i="36"/>
  <c r="F52" i="51"/>
  <c r="E46" i="51"/>
  <c r="G60" i="47"/>
  <c r="I50" i="49"/>
  <c r="N91" i="36"/>
  <c r="F91" i="36"/>
  <c r="G52" i="51"/>
  <c r="N72" i="36"/>
  <c r="F72" i="36"/>
  <c r="G59" i="50"/>
  <c r="E101" i="36"/>
  <c r="M101" i="36"/>
  <c r="F62" i="51"/>
  <c r="I48" i="50"/>
  <c r="K91" i="36"/>
  <c r="C91" i="36"/>
  <c r="D52" i="51"/>
  <c r="I46" i="45"/>
  <c r="E50" i="46"/>
  <c r="I51" i="47"/>
  <c r="AM23" i="36"/>
  <c r="I63" i="49"/>
  <c r="D48" i="48"/>
  <c r="J28" i="45"/>
  <c r="H28" i="45"/>
  <c r="G74" i="36"/>
  <c r="O74" i="36"/>
  <c r="I61" i="50"/>
  <c r="E66" i="36"/>
  <c r="X95" i="36"/>
  <c r="D50" i="45"/>
  <c r="I47" i="49"/>
  <c r="F94" i="36"/>
  <c r="N94" i="36"/>
  <c r="G55" i="51"/>
  <c r="D51" i="48"/>
  <c r="C30" i="45"/>
  <c r="D64" i="45"/>
  <c r="G59" i="45"/>
  <c r="AK21" i="36"/>
  <c r="F60" i="49"/>
  <c r="S101" i="36"/>
  <c r="D62" i="46"/>
  <c r="I47" i="46"/>
  <c r="X91" i="36"/>
  <c r="T91" i="36"/>
  <c r="E52" i="46"/>
  <c r="V98" i="36"/>
  <c r="G59" i="46"/>
  <c r="F63" i="47"/>
  <c r="D52" i="49"/>
  <c r="AI13" i="36"/>
  <c r="D50" i="49"/>
  <c r="D28" i="49"/>
  <c r="E44" i="49"/>
  <c r="F65" i="36"/>
  <c r="N65" i="36"/>
  <c r="G52" i="50"/>
  <c r="D47" i="51"/>
  <c r="F44" i="51"/>
  <c r="E28" i="51"/>
  <c r="E50" i="49"/>
  <c r="T98" i="36"/>
  <c r="X98" i="36"/>
  <c r="E59" i="46"/>
  <c r="I46" i="47"/>
  <c r="D49" i="50"/>
  <c r="G102" i="36"/>
  <c r="O102" i="36"/>
  <c r="I63" i="51"/>
  <c r="E46" i="49"/>
  <c r="L73" i="36"/>
  <c r="D73" i="36"/>
  <c r="E60" i="50"/>
  <c r="G45" i="51"/>
  <c r="M99" i="36"/>
  <c r="E99" i="36"/>
  <c r="F60" i="51"/>
  <c r="F51" i="47"/>
  <c r="F48" i="49"/>
  <c r="M76" i="36"/>
  <c r="E76" i="36"/>
  <c r="F63" i="50"/>
  <c r="K99" i="36"/>
  <c r="D60" i="51"/>
  <c r="F46" i="50"/>
  <c r="I45" i="46"/>
  <c r="F49" i="47"/>
  <c r="M72" i="36"/>
  <c r="E72" i="36"/>
  <c r="F59" i="50"/>
  <c r="G101" i="36"/>
  <c r="E71" i="36"/>
  <c r="AK13" i="36"/>
  <c r="F52" i="49"/>
  <c r="G49" i="51"/>
  <c r="J28" i="46"/>
  <c r="K51" i="46"/>
  <c r="H28" i="46"/>
  <c r="W95" i="36"/>
  <c r="I56" i="46"/>
  <c r="F62" i="45"/>
  <c r="D56" i="48"/>
  <c r="D44" i="50"/>
  <c r="C28" i="50"/>
  <c r="L76" i="36"/>
  <c r="D76" i="36"/>
  <c r="E63" i="50"/>
  <c r="D50" i="48"/>
  <c r="D57" i="45"/>
  <c r="N99" i="36"/>
  <c r="F99" i="36"/>
  <c r="G60" i="51"/>
  <c r="G49" i="46"/>
  <c r="I57" i="47"/>
  <c r="F47" i="47"/>
  <c r="AK22" i="36"/>
  <c r="F62" i="49"/>
  <c r="F61" i="49"/>
  <c r="E45" i="50"/>
  <c r="C68" i="36"/>
  <c r="V100" i="36"/>
  <c r="G61" i="46"/>
  <c r="T100" i="36"/>
  <c r="X100" i="36"/>
  <c r="E61" i="46"/>
  <c r="F62" i="47"/>
  <c r="D57" i="47"/>
  <c r="E47" i="49"/>
  <c r="K62" i="49"/>
  <c r="K61" i="49"/>
  <c r="AI14" i="36"/>
  <c r="D53" i="49"/>
  <c r="L99" i="36"/>
  <c r="D99" i="36"/>
  <c r="E60" i="51"/>
  <c r="E28" i="50"/>
  <c r="F44" i="50"/>
  <c r="I45" i="49"/>
  <c r="W93" i="36"/>
  <c r="I54" i="46"/>
  <c r="F44" i="47"/>
  <c r="E28" i="47"/>
  <c r="M100" i="36"/>
  <c r="E100" i="36"/>
  <c r="F61" i="51"/>
  <c r="O68" i="36"/>
  <c r="G68" i="36"/>
  <c r="I55" i="50"/>
  <c r="O97" i="36"/>
  <c r="G97" i="36"/>
  <c r="I58" i="51"/>
  <c r="D49" i="47"/>
  <c r="F69" i="36"/>
  <c r="N69" i="36"/>
  <c r="G56" i="50"/>
  <c r="O65" i="36"/>
  <c r="G65" i="36"/>
  <c r="I52" i="50"/>
  <c r="X102" i="36"/>
  <c r="T102" i="36"/>
  <c r="E63" i="46"/>
  <c r="AK23" i="36"/>
  <c r="F63" i="49"/>
  <c r="I50" i="51"/>
  <c r="W99" i="36"/>
  <c r="I60" i="46"/>
  <c r="C70" i="36"/>
  <c r="K70" i="36"/>
  <c r="D57" i="50"/>
  <c r="O101" i="36"/>
  <c r="E92" i="36"/>
  <c r="M70" i="36"/>
  <c r="F44" i="45"/>
  <c r="U98" i="36"/>
  <c r="F59" i="46"/>
  <c r="D50" i="51"/>
  <c r="O69" i="36"/>
  <c r="G69" i="36"/>
  <c r="I56" i="50"/>
  <c r="H45" i="47"/>
  <c r="I49" i="45"/>
  <c r="G50" i="49"/>
  <c r="S98" i="36"/>
  <c r="D59" i="46"/>
  <c r="V97" i="36"/>
  <c r="G58" i="46"/>
  <c r="F59" i="47"/>
  <c r="F53" i="47"/>
  <c r="D64" i="48"/>
  <c r="C30" i="48"/>
  <c r="AK19" i="36"/>
  <c r="F58" i="49"/>
  <c r="AI19" i="36"/>
  <c r="D58" i="49"/>
  <c r="D51" i="51"/>
  <c r="C75" i="36"/>
  <c r="K75" i="36"/>
  <c r="D62" i="50"/>
  <c r="D50" i="50"/>
  <c r="N71" i="36"/>
  <c r="F71" i="36"/>
  <c r="G58" i="50"/>
  <c r="G64" i="48"/>
  <c r="F30" i="48"/>
  <c r="AL22" i="36"/>
  <c r="G62" i="49"/>
  <c r="G61" i="49"/>
  <c r="D50" i="46"/>
  <c r="F64" i="47"/>
  <c r="E30" i="47"/>
  <c r="F58" i="47"/>
  <c r="O100" i="36"/>
  <c r="G100" i="36"/>
  <c r="I61" i="51"/>
  <c r="I52" i="47"/>
  <c r="G44" i="50"/>
  <c r="F28" i="50"/>
  <c r="M95" i="36"/>
  <c r="E95" i="36"/>
  <c r="F56" i="51"/>
  <c r="E51" i="51"/>
  <c r="L67" i="36"/>
  <c r="D67" i="36"/>
  <c r="E54" i="50"/>
  <c r="D60" i="45"/>
  <c r="L92" i="36"/>
  <c r="D92" i="36"/>
  <c r="E53" i="51"/>
  <c r="I58" i="46"/>
  <c r="W97" i="36"/>
  <c r="AM24" i="36"/>
  <c r="AM21" i="36"/>
  <c r="I60" i="49"/>
  <c r="AI21" i="36"/>
  <c r="D60" i="49"/>
  <c r="I54" i="47"/>
  <c r="G61" i="47"/>
  <c r="U97" i="36"/>
  <c r="F58" i="46"/>
  <c r="M92" i="36"/>
  <c r="AM14" i="36"/>
  <c r="I53" i="49"/>
  <c r="E70" i="36"/>
  <c r="AL23" i="36"/>
  <c r="G63" i="49"/>
  <c r="AL16" i="36"/>
  <c r="G55" i="49"/>
  <c r="D45" i="48"/>
  <c r="I64" i="48"/>
  <c r="H30" i="48"/>
  <c r="I50" i="47"/>
  <c r="J28" i="50"/>
  <c r="K49" i="50"/>
  <c r="S94" i="36"/>
  <c r="D55" i="46"/>
  <c r="F45" i="46"/>
  <c r="E57" i="47"/>
  <c r="C28" i="45"/>
  <c r="D48" i="45"/>
  <c r="I51" i="45"/>
  <c r="F28" i="45"/>
  <c r="S95" i="36"/>
  <c r="D56" i="46"/>
  <c r="S97" i="36"/>
  <c r="D58" i="46"/>
  <c r="E47" i="46"/>
  <c r="E61" i="47"/>
  <c r="I64" i="47"/>
  <c r="H30" i="47"/>
  <c r="D58" i="47"/>
  <c r="D58" i="48"/>
  <c r="C97" i="36"/>
  <c r="K97" i="36"/>
  <c r="D58" i="51"/>
  <c r="M103" i="36"/>
  <c r="E103" i="36"/>
  <c r="F64" i="51"/>
  <c r="E30" i="51"/>
  <c r="D46" i="50"/>
  <c r="E56" i="49"/>
  <c r="AJ17" i="36"/>
  <c r="F49" i="50"/>
  <c r="C93" i="36"/>
  <c r="K93" i="36"/>
  <c r="D54" i="51"/>
  <c r="G48" i="51"/>
  <c r="AJ20" i="36"/>
  <c r="E59" i="49"/>
  <c r="D56" i="47"/>
  <c r="E98" i="36"/>
  <c r="M98" i="36"/>
  <c r="F59" i="51"/>
  <c r="F93" i="36"/>
  <c r="N93" i="36"/>
  <c r="G54" i="51"/>
  <c r="D63" i="48"/>
  <c r="G46" i="50"/>
  <c r="K95" i="36"/>
  <c r="C95" i="36"/>
  <c r="D56" i="51"/>
  <c r="I46" i="51"/>
  <c r="H28" i="48"/>
  <c r="I44" i="48"/>
  <c r="F28" i="47"/>
  <c r="G44" i="47"/>
  <c r="F47" i="50"/>
  <c r="N76" i="36"/>
  <c r="F76" i="36"/>
  <c r="G63" i="50"/>
  <c r="I48" i="51"/>
  <c r="F56" i="46"/>
  <c r="U95" i="36"/>
  <c r="AI17" i="36"/>
  <c r="D56" i="49"/>
  <c r="E57" i="45"/>
  <c r="F52" i="47"/>
  <c r="V102" i="36"/>
  <c r="G63" i="46"/>
  <c r="G51" i="46"/>
  <c r="E50" i="50"/>
  <c r="O94" i="36"/>
  <c r="E28" i="46"/>
  <c r="K62" i="52"/>
  <c r="K56" i="52"/>
  <c r="K63" i="52"/>
  <c r="K45" i="52"/>
  <c r="G50" i="36"/>
  <c r="O47" i="36"/>
  <c r="O42" i="36"/>
  <c r="S51" i="36"/>
  <c r="N50" i="36"/>
  <c r="AK50" i="36"/>
  <c r="L50" i="36"/>
  <c r="AL49" i="36"/>
  <c r="V48" i="36"/>
  <c r="AC48" i="36"/>
  <c r="AN48" i="36"/>
  <c r="AI47" i="36"/>
  <c r="N46" i="36"/>
  <c r="X46" i="36"/>
  <c r="AK44" i="36"/>
  <c r="D44" i="36"/>
  <c r="K44" i="36"/>
  <c r="F43" i="36"/>
  <c r="E43" i="36"/>
  <c r="K43" i="36"/>
  <c r="F42" i="36"/>
  <c r="AC42" i="36"/>
  <c r="AJ42" i="36"/>
  <c r="M40" i="36"/>
  <c r="X40" i="36"/>
  <c r="C40" i="36"/>
  <c r="K39" i="36"/>
  <c r="AE51" i="36"/>
  <c r="AB51" i="36"/>
  <c r="AB49" i="36"/>
  <c r="AA49" i="36"/>
  <c r="X47" i="36"/>
  <c r="AJ45" i="36"/>
  <c r="S45" i="36"/>
  <c r="F44" i="36"/>
  <c r="L43" i="36"/>
  <c r="AK41" i="36"/>
  <c r="AB41" i="36"/>
  <c r="AA41" i="36"/>
  <c r="AD40" i="36"/>
  <c r="M39" i="36"/>
  <c r="D39" i="36"/>
  <c r="AJ51" i="36" l="1"/>
  <c r="AN46" i="36"/>
  <c r="V40" i="36"/>
  <c r="AA51" i="36"/>
  <c r="C47" i="36"/>
  <c r="AL40" i="36"/>
  <c r="C39" i="36"/>
  <c r="AM42" i="36"/>
  <c r="K40" i="36"/>
  <c r="G47" i="36"/>
  <c r="AK48" i="36"/>
  <c r="M43" i="36"/>
  <c r="AJ48" i="36"/>
  <c r="AB48" i="36"/>
  <c r="H64" i="50"/>
  <c r="G30" i="50"/>
  <c r="D48" i="52"/>
  <c r="H51" i="50"/>
  <c r="K22" i="36"/>
  <c r="D61" i="52"/>
  <c r="D46" i="44"/>
  <c r="D62" i="44"/>
  <c r="S50" i="36"/>
  <c r="H60" i="45"/>
  <c r="H49" i="47"/>
  <c r="H55" i="48"/>
  <c r="H62" i="48"/>
  <c r="J47" i="45"/>
  <c r="L47" i="45"/>
  <c r="H58" i="50"/>
  <c r="H64" i="47"/>
  <c r="G30" i="47"/>
  <c r="H44" i="45"/>
  <c r="H48" i="50"/>
  <c r="AL44" i="36"/>
  <c r="K61" i="44"/>
  <c r="H45" i="48"/>
  <c r="H46" i="45"/>
  <c r="H59" i="49"/>
  <c r="D58" i="44"/>
  <c r="AI46" i="36"/>
  <c r="K46" i="44"/>
  <c r="H51" i="51"/>
  <c r="G44" i="44"/>
  <c r="E59" i="44"/>
  <c r="E46" i="44"/>
  <c r="E50" i="44"/>
  <c r="E54" i="44"/>
  <c r="X42" i="36"/>
  <c r="T42" i="36"/>
  <c r="AB42" i="36"/>
  <c r="E58" i="44"/>
  <c r="E62" i="44"/>
  <c r="AN50" i="36"/>
  <c r="AJ50" i="36"/>
  <c r="K47" i="44"/>
  <c r="K63" i="44"/>
  <c r="J30" i="44"/>
  <c r="F55" i="52"/>
  <c r="M16" i="36"/>
  <c r="X48" i="36"/>
  <c r="H56" i="49"/>
  <c r="H54" i="51"/>
  <c r="H48" i="45"/>
  <c r="H55" i="46"/>
  <c r="AA47" i="36"/>
  <c r="N48" i="36"/>
  <c r="H44" i="50"/>
  <c r="AJ43" i="36"/>
  <c r="H57" i="51"/>
  <c r="H57" i="49"/>
  <c r="X50" i="36"/>
  <c r="AJ47" i="36"/>
  <c r="H53" i="48"/>
  <c r="D50" i="36"/>
  <c r="AN45" i="36"/>
  <c r="E43" i="44"/>
  <c r="D28" i="44"/>
  <c r="F59" i="52"/>
  <c r="M20" i="36"/>
  <c r="D45" i="44"/>
  <c r="F50" i="44"/>
  <c r="F54" i="44"/>
  <c r="I54" i="52"/>
  <c r="O15" i="36"/>
  <c r="K47" i="36"/>
  <c r="S47" i="36"/>
  <c r="F48" i="36"/>
  <c r="AK40" i="36"/>
  <c r="J45" i="47"/>
  <c r="L45" i="47"/>
  <c r="H53" i="49"/>
  <c r="G30" i="45"/>
  <c r="H64" i="45"/>
  <c r="AN43" i="36"/>
  <c r="H53" i="46"/>
  <c r="AJ41" i="36"/>
  <c r="H61" i="48"/>
  <c r="C44" i="36"/>
  <c r="T50" i="36"/>
  <c r="H45" i="49"/>
  <c r="AN47" i="36"/>
  <c r="H59" i="48"/>
  <c r="K46" i="36"/>
  <c r="H48" i="46"/>
  <c r="K41" i="36"/>
  <c r="E51" i="50"/>
  <c r="H47" i="46"/>
  <c r="F58" i="44"/>
  <c r="E45" i="44"/>
  <c r="E61" i="44"/>
  <c r="G46" i="44"/>
  <c r="G50" i="44"/>
  <c r="G54" i="44"/>
  <c r="V42" i="36"/>
  <c r="AD42" i="36"/>
  <c r="AL42" i="36"/>
  <c r="G58" i="44"/>
  <c r="G62" i="44"/>
  <c r="AL50" i="36"/>
  <c r="AD50" i="36"/>
  <c r="V50" i="36"/>
  <c r="I54" i="44"/>
  <c r="K49" i="44"/>
  <c r="H60" i="49"/>
  <c r="M48" i="36"/>
  <c r="AK42" i="36"/>
  <c r="F55" i="47"/>
  <c r="H51" i="48"/>
  <c r="H60" i="47"/>
  <c r="H54" i="47"/>
  <c r="H55" i="51"/>
  <c r="T46" i="36"/>
  <c r="AF50" i="36"/>
  <c r="J54" i="45"/>
  <c r="K17" i="45"/>
  <c r="L54" i="45" s="1"/>
  <c r="L49" i="36"/>
  <c r="C46" i="36"/>
  <c r="AL46" i="36"/>
  <c r="C41" i="36"/>
  <c r="T49" i="36"/>
  <c r="AB43" i="36"/>
  <c r="G57" i="44"/>
  <c r="AD45" i="36"/>
  <c r="V45" i="36"/>
  <c r="E57" i="44"/>
  <c r="D45" i="36"/>
  <c r="L45" i="36"/>
  <c r="K62" i="44"/>
  <c r="D61" i="44"/>
  <c r="S49" i="36"/>
  <c r="F46" i="44"/>
  <c r="F62" i="44"/>
  <c r="K48" i="44"/>
  <c r="E47" i="44"/>
  <c r="E63" i="44"/>
  <c r="D30" i="44"/>
  <c r="D43" i="44"/>
  <c r="D47" i="44"/>
  <c r="D51" i="44"/>
  <c r="D55" i="44"/>
  <c r="D59" i="44"/>
  <c r="D63" i="44"/>
  <c r="C30" i="44"/>
  <c r="I55" i="44"/>
  <c r="K50" i="44"/>
  <c r="O13" i="36"/>
  <c r="I52" i="52"/>
  <c r="H58" i="51"/>
  <c r="N42" i="36"/>
  <c r="AK46" i="36"/>
  <c r="E48" i="36"/>
  <c r="H46" i="49"/>
  <c r="AI41" i="36"/>
  <c r="AF46" i="36"/>
  <c r="H60" i="50"/>
  <c r="H47" i="49"/>
  <c r="AB50" i="36"/>
  <c r="H47" i="47"/>
  <c r="D49" i="36"/>
  <c r="H63" i="49"/>
  <c r="H62" i="47"/>
  <c r="H53" i="50"/>
  <c r="E68" i="36"/>
  <c r="H61" i="46"/>
  <c r="AF49" i="36"/>
  <c r="AN42" i="36"/>
  <c r="F45" i="52"/>
  <c r="D70" i="36"/>
  <c r="L70" i="36"/>
  <c r="E57" i="50"/>
  <c r="H52" i="46"/>
  <c r="H47" i="48"/>
  <c r="D28" i="50"/>
  <c r="H44" i="48"/>
  <c r="G28" i="48"/>
  <c r="H49" i="49"/>
  <c r="K50" i="36"/>
  <c r="X49" i="36"/>
  <c r="E49" i="44"/>
  <c r="I56" i="44"/>
  <c r="F43" i="44"/>
  <c r="F47" i="44"/>
  <c r="F55" i="44"/>
  <c r="AK43" i="36"/>
  <c r="AC43" i="36"/>
  <c r="U43" i="36"/>
  <c r="F59" i="44"/>
  <c r="F63" i="44"/>
  <c r="E30" i="44"/>
  <c r="AC51" i="36"/>
  <c r="U51" i="36"/>
  <c r="K52" i="44"/>
  <c r="H56" i="47"/>
  <c r="N49" i="36"/>
  <c r="K45" i="36"/>
  <c r="D55" i="45"/>
  <c r="H56" i="48"/>
  <c r="E39" i="36"/>
  <c r="U46" i="36"/>
  <c r="AL45" i="36"/>
  <c r="AB46" i="36"/>
  <c r="D51" i="46"/>
  <c r="D61" i="45"/>
  <c r="L44" i="36"/>
  <c r="AI49" i="36"/>
  <c r="H57" i="46"/>
  <c r="T51" i="36"/>
  <c r="U42" i="36"/>
  <c r="AJ46" i="36"/>
  <c r="C50" i="36"/>
  <c r="AC40" i="36"/>
  <c r="I47" i="44"/>
  <c r="G43" i="44"/>
  <c r="G47" i="44"/>
  <c r="G55" i="44"/>
  <c r="G59" i="44"/>
  <c r="N47" i="36"/>
  <c r="F47" i="36"/>
  <c r="K53" i="44"/>
  <c r="M17" i="36"/>
  <c r="F56" i="52"/>
  <c r="K51" i="52"/>
  <c r="AK39" i="36"/>
  <c r="H56" i="51"/>
  <c r="AI43" i="36"/>
  <c r="D43" i="36"/>
  <c r="H58" i="48"/>
  <c r="AA50" i="36"/>
  <c r="H52" i="51"/>
  <c r="AC46" i="36"/>
  <c r="H60" i="48"/>
  <c r="D51" i="36"/>
  <c r="M41" i="36"/>
  <c r="H61" i="51"/>
  <c r="H63" i="46"/>
  <c r="AD44" i="36"/>
  <c r="K49" i="36"/>
  <c r="H63" i="47"/>
  <c r="U50" i="36"/>
  <c r="M44" i="36"/>
  <c r="H57" i="48"/>
  <c r="T45" i="36"/>
  <c r="AB45" i="36"/>
  <c r="X45" i="36"/>
  <c r="AF45" i="36"/>
  <c r="E58" i="45"/>
  <c r="D28" i="45"/>
  <c r="K45" i="44"/>
  <c r="H61" i="50"/>
  <c r="H58" i="49"/>
  <c r="I57" i="44"/>
  <c r="O45" i="36"/>
  <c r="G45" i="36"/>
  <c r="AM45" i="36"/>
  <c r="W45" i="36"/>
  <c r="AE45" i="36"/>
  <c r="I63" i="44"/>
  <c r="H30" i="44"/>
  <c r="W51" i="36"/>
  <c r="D48" i="44"/>
  <c r="D52" i="44"/>
  <c r="D56" i="44"/>
  <c r="I43" i="44"/>
  <c r="I59" i="44"/>
  <c r="W47" i="36"/>
  <c r="K54" i="44"/>
  <c r="D45" i="52"/>
  <c r="L16" i="36"/>
  <c r="E55" i="52"/>
  <c r="K48" i="52"/>
  <c r="K46" i="52"/>
  <c r="H55" i="50"/>
  <c r="H56" i="46"/>
  <c r="F49" i="36"/>
  <c r="AF42" i="36"/>
  <c r="O50" i="36"/>
  <c r="H50" i="50"/>
  <c r="C45" i="36"/>
  <c r="H59" i="46"/>
  <c r="H50" i="51"/>
  <c r="G47" i="50"/>
  <c r="H57" i="45"/>
  <c r="E47" i="36"/>
  <c r="H59" i="45"/>
  <c r="AD48" i="36"/>
  <c r="L42" i="36"/>
  <c r="E41" i="36"/>
  <c r="AM47" i="36"/>
  <c r="O51" i="36"/>
  <c r="C49" i="36"/>
  <c r="AL43" i="36"/>
  <c r="H63" i="50"/>
  <c r="C67" i="36"/>
  <c r="K67" i="36"/>
  <c r="D54" i="50"/>
  <c r="AE44" i="36"/>
  <c r="AC50" i="36"/>
  <c r="E44" i="36"/>
  <c r="N43" i="36"/>
  <c r="D49" i="44"/>
  <c r="H59" i="51"/>
  <c r="H47" i="50"/>
  <c r="E51" i="44"/>
  <c r="T39" i="36"/>
  <c r="AJ39" i="36"/>
  <c r="AB39" i="36"/>
  <c r="F51" i="44"/>
  <c r="U39" i="36"/>
  <c r="AC39" i="36"/>
  <c r="G52" i="44"/>
  <c r="F40" i="36"/>
  <c r="N40" i="36"/>
  <c r="K43" i="44"/>
  <c r="J28" i="44"/>
  <c r="E44" i="44"/>
  <c r="E48" i="44"/>
  <c r="E52" i="44"/>
  <c r="AB40" i="36"/>
  <c r="AJ40" i="36"/>
  <c r="AF40" i="36"/>
  <c r="T40" i="36"/>
  <c r="E56" i="44"/>
  <c r="E60" i="44"/>
  <c r="T48" i="36"/>
  <c r="AF48" i="36"/>
  <c r="K55" i="44"/>
  <c r="K24" i="36"/>
  <c r="D63" i="52"/>
  <c r="H44" i="51"/>
  <c r="AF44" i="36"/>
  <c r="AM44" i="36"/>
  <c r="AN40" i="36"/>
  <c r="H44" i="49"/>
  <c r="L39" i="36"/>
  <c r="G43" i="36"/>
  <c r="W42" i="36"/>
  <c r="L51" i="36"/>
  <c r="G44" i="36"/>
  <c r="D42" i="36"/>
  <c r="E50" i="36"/>
  <c r="AJ49" i="36"/>
  <c r="H58" i="45"/>
  <c r="S39" i="36"/>
  <c r="AA39" i="36"/>
  <c r="D52" i="45"/>
  <c r="H54" i="46"/>
  <c r="S40" i="36"/>
  <c r="AA40" i="36"/>
  <c r="D53" i="45"/>
  <c r="AI50" i="36"/>
  <c r="H52" i="47"/>
  <c r="H59" i="50"/>
  <c r="W44" i="36"/>
  <c r="H63" i="45"/>
  <c r="G61" i="44"/>
  <c r="V49" i="36"/>
  <c r="H54" i="49"/>
  <c r="H45" i="51"/>
  <c r="F48" i="44"/>
  <c r="E47" i="52"/>
  <c r="AB44" i="36"/>
  <c r="H58" i="47"/>
  <c r="AK51" i="36"/>
  <c r="AA44" i="36"/>
  <c r="H49" i="50"/>
  <c r="H50" i="49"/>
  <c r="M47" i="36"/>
  <c r="H48" i="48"/>
  <c r="E46" i="36"/>
  <c r="H51" i="45"/>
  <c r="N44" i="36"/>
  <c r="S99" i="36"/>
  <c r="D60" i="46"/>
  <c r="H48" i="47"/>
  <c r="AK47" i="36"/>
  <c r="AE42" i="36"/>
  <c r="H52" i="50"/>
  <c r="H48" i="49"/>
  <c r="L40" i="36"/>
  <c r="H45" i="46"/>
  <c r="AN49" i="36"/>
  <c r="G51" i="36"/>
  <c r="AI39" i="36"/>
  <c r="H61" i="49"/>
  <c r="H62" i="49"/>
  <c r="H49" i="48"/>
  <c r="H44" i="47"/>
  <c r="G28" i="47"/>
  <c r="G49" i="44"/>
  <c r="D44" i="52"/>
  <c r="H58" i="46"/>
  <c r="H59" i="47"/>
  <c r="H63" i="51"/>
  <c r="F44" i="44"/>
  <c r="F52" i="44"/>
  <c r="U40" i="36"/>
  <c r="G60" i="44"/>
  <c r="I46" i="44"/>
  <c r="I62" i="44"/>
  <c r="AM50" i="36"/>
  <c r="W50" i="36"/>
  <c r="AE50" i="36"/>
  <c r="T44" i="36"/>
  <c r="L46" i="36"/>
  <c r="H46" i="50"/>
  <c r="AI45" i="36"/>
  <c r="G46" i="45"/>
  <c r="D51" i="49"/>
  <c r="S44" i="36"/>
  <c r="V43" i="36"/>
  <c r="AD43" i="36"/>
  <c r="G56" i="45"/>
  <c r="X43" i="36"/>
  <c r="AF43" i="36"/>
  <c r="H60" i="51"/>
  <c r="E51" i="36"/>
  <c r="AE43" i="36"/>
  <c r="E42" i="36"/>
  <c r="O43" i="36"/>
  <c r="H51" i="47"/>
  <c r="H53" i="47"/>
  <c r="O44" i="36"/>
  <c r="D40" i="36"/>
  <c r="H64" i="51"/>
  <c r="G30" i="51"/>
  <c r="M50" i="36"/>
  <c r="H61" i="47"/>
  <c r="AA45" i="36"/>
  <c r="AA43" i="36"/>
  <c r="E40" i="36"/>
  <c r="H50" i="47"/>
  <c r="G45" i="44"/>
  <c r="F60" i="44"/>
  <c r="U48" i="36"/>
  <c r="F53" i="44"/>
  <c r="AC41" i="36"/>
  <c r="U41" i="36"/>
  <c r="K58" i="44"/>
  <c r="X44" i="36"/>
  <c r="D46" i="36"/>
  <c r="AJ44" i="36"/>
  <c r="AD49" i="36"/>
  <c r="AL48" i="36"/>
  <c r="H50" i="46"/>
  <c r="H62" i="50"/>
  <c r="H50" i="48"/>
  <c r="H46" i="51"/>
  <c r="C99" i="36"/>
  <c r="H47" i="51"/>
  <c r="V46" i="36"/>
  <c r="H50" i="45"/>
  <c r="M46" i="36"/>
  <c r="W43" i="36"/>
  <c r="AF47" i="36"/>
  <c r="C28" i="46"/>
  <c r="H54" i="48"/>
  <c r="N45" i="36"/>
  <c r="S43" i="36"/>
  <c r="U47" i="36"/>
  <c r="H53" i="51"/>
  <c r="H64" i="46"/>
  <c r="G30" i="46"/>
  <c r="D47" i="36"/>
  <c r="H52" i="48"/>
  <c r="L48" i="36"/>
  <c r="AM43" i="36"/>
  <c r="AE47" i="36"/>
  <c r="K51" i="44"/>
  <c r="F56" i="44"/>
  <c r="K57" i="44"/>
  <c r="E55" i="44"/>
  <c r="T43" i="36"/>
  <c r="H63" i="48"/>
  <c r="AN44" i="36"/>
  <c r="F77" i="36"/>
  <c r="N77" i="36"/>
  <c r="F30" i="50"/>
  <c r="G64" i="50"/>
  <c r="H57" i="47"/>
  <c r="AD46" i="36"/>
  <c r="M51" i="36"/>
  <c r="AC44" i="36"/>
  <c r="H62" i="45"/>
  <c r="M42" i="36"/>
  <c r="AI40" i="36"/>
  <c r="AB47" i="36"/>
  <c r="G77" i="36"/>
  <c r="O77" i="36"/>
  <c r="I64" i="50"/>
  <c r="H30" i="50"/>
  <c r="H46" i="46"/>
  <c r="H49" i="46"/>
  <c r="AC47" i="36"/>
  <c r="S46" i="36"/>
  <c r="D101" i="36"/>
  <c r="L101" i="36"/>
  <c r="E62" i="51"/>
  <c r="G28" i="51"/>
  <c r="H46" i="47"/>
  <c r="D48" i="36"/>
  <c r="AD47" i="36"/>
  <c r="D57" i="44"/>
  <c r="D53" i="44"/>
  <c r="S41" i="36"/>
  <c r="K56" i="44"/>
  <c r="E53" i="44"/>
  <c r="D41" i="36"/>
  <c r="L41" i="36"/>
  <c r="T41" i="36"/>
  <c r="G48" i="44"/>
  <c r="K59" i="44"/>
  <c r="G56" i="44"/>
  <c r="V44" i="36"/>
  <c r="K60" i="44"/>
  <c r="F45" i="44"/>
  <c r="F49" i="44"/>
  <c r="K44" i="44"/>
  <c r="C43" i="36"/>
  <c r="AM51" i="36"/>
  <c r="H56" i="50"/>
  <c r="H64" i="48"/>
  <c r="G30" i="48"/>
  <c r="AI44" i="36"/>
  <c r="H52" i="49"/>
  <c r="H62" i="46"/>
  <c r="AL47" i="36"/>
  <c r="H46" i="48"/>
  <c r="K51" i="36"/>
  <c r="AI25" i="36"/>
  <c r="C51" i="36"/>
  <c r="D64" i="49"/>
  <c r="C30" i="49"/>
  <c r="U44" i="36"/>
  <c r="H55" i="49"/>
  <c r="H49" i="51"/>
  <c r="T47" i="36"/>
  <c r="H44" i="46"/>
  <c r="H45" i="50"/>
  <c r="C28" i="49"/>
  <c r="F45" i="36"/>
  <c r="H49" i="45"/>
  <c r="F50" i="36"/>
  <c r="G42" i="36"/>
  <c r="H48" i="51"/>
  <c r="AA46" i="36"/>
  <c r="L47" i="36"/>
  <c r="H45" i="45"/>
  <c r="V47" i="36"/>
  <c r="K55" i="52"/>
  <c r="K64" i="52"/>
  <c r="K49" i="52"/>
  <c r="X41" i="36"/>
  <c r="K54" i="52"/>
  <c r="K60" i="52"/>
  <c r="K59" i="52"/>
  <c r="AA42" i="36"/>
  <c r="K53" i="52"/>
  <c r="K57" i="52"/>
  <c r="K50" i="52"/>
  <c r="K47" i="52"/>
  <c r="K52" i="52"/>
  <c r="K61" i="52"/>
  <c r="K58" i="52"/>
  <c r="AN39" i="36"/>
  <c r="C28" i="44"/>
  <c r="AB22" i="36" l="1"/>
  <c r="AD14" i="36"/>
  <c r="AA15" i="36"/>
  <c r="AD18" i="36"/>
  <c r="AA21" i="36"/>
  <c r="AB21" i="36"/>
  <c r="AD21" i="36"/>
  <c r="AC18" i="36"/>
  <c r="AC22" i="36"/>
  <c r="AE17" i="36"/>
  <c r="AC15" i="36"/>
  <c r="AC20" i="36"/>
  <c r="AD23" i="36"/>
  <c r="AD20" i="36"/>
  <c r="AE16" i="36"/>
  <c r="AF41" i="36"/>
  <c r="AC13" i="36"/>
  <c r="AA13" i="36"/>
  <c r="AD22" i="36"/>
  <c r="AD17" i="36"/>
  <c r="AE18" i="36"/>
  <c r="AA18" i="36"/>
  <c r="AA19" i="36"/>
  <c r="X39" i="36"/>
  <c r="AE21" i="36"/>
  <c r="AB19" i="36"/>
  <c r="AB17" i="36"/>
  <c r="AB15" i="36"/>
  <c r="E28" i="44"/>
  <c r="H61" i="44"/>
  <c r="H57" i="44"/>
  <c r="H63" i="44"/>
  <c r="G30" i="44"/>
  <c r="H51" i="46"/>
  <c r="J47" i="48"/>
  <c r="L47" i="48"/>
  <c r="J46" i="45"/>
  <c r="L46" i="45"/>
  <c r="J44" i="45"/>
  <c r="F51" i="52"/>
  <c r="L13" i="36"/>
  <c r="E52" i="52"/>
  <c r="I60" i="44"/>
  <c r="AM48" i="36"/>
  <c r="W48" i="36"/>
  <c r="AE48" i="36"/>
  <c r="G48" i="36"/>
  <c r="O48" i="36"/>
  <c r="L21" i="36"/>
  <c r="E60" i="52"/>
  <c r="J52" i="49"/>
  <c r="K15" i="49"/>
  <c r="L52" i="49" s="1"/>
  <c r="H62" i="51"/>
  <c r="AE25" i="36"/>
  <c r="L45" i="46"/>
  <c r="J45" i="46"/>
  <c r="K21" i="47"/>
  <c r="L58" i="47" s="1"/>
  <c r="J58" i="47"/>
  <c r="K17" i="46"/>
  <c r="L54" i="46" s="1"/>
  <c r="J54" i="46"/>
  <c r="J59" i="46"/>
  <c r="K22" i="46"/>
  <c r="L59" i="46" s="1"/>
  <c r="H56" i="44"/>
  <c r="H55" i="45"/>
  <c r="AC17" i="36"/>
  <c r="X51" i="36"/>
  <c r="H55" i="44"/>
  <c r="H43" i="44"/>
  <c r="L51" i="48"/>
  <c r="J51" i="48"/>
  <c r="AD25" i="36"/>
  <c r="J48" i="46"/>
  <c r="L48" i="46"/>
  <c r="K23" i="45"/>
  <c r="L60" i="45" s="1"/>
  <c r="J60" i="45"/>
  <c r="K25" i="46"/>
  <c r="L62" i="46" s="1"/>
  <c r="J62" i="46"/>
  <c r="N18" i="36"/>
  <c r="G57" i="52"/>
  <c r="N19" i="36"/>
  <c r="G58" i="52"/>
  <c r="J57" i="47"/>
  <c r="K20" i="47"/>
  <c r="L57" i="47" s="1"/>
  <c r="J64" i="46"/>
  <c r="K27" i="46"/>
  <c r="I30" i="46"/>
  <c r="L50" i="46"/>
  <c r="J50" i="46"/>
  <c r="L51" i="47"/>
  <c r="J51" i="47"/>
  <c r="H54" i="50"/>
  <c r="K15" i="51"/>
  <c r="L52" i="51" s="1"/>
  <c r="J52" i="51"/>
  <c r="J46" i="49"/>
  <c r="L46" i="49"/>
  <c r="G51" i="44"/>
  <c r="V39" i="36"/>
  <c r="AD39" i="36"/>
  <c r="N39" i="36"/>
  <c r="F39" i="36"/>
  <c r="AL39" i="36"/>
  <c r="L23" i="36"/>
  <c r="E62" i="52"/>
  <c r="I49" i="52"/>
  <c r="D51" i="52"/>
  <c r="I46" i="52"/>
  <c r="I52" i="44"/>
  <c r="AM40" i="36"/>
  <c r="AE40" i="36"/>
  <c r="W40" i="36"/>
  <c r="G40" i="36"/>
  <c r="O40" i="36"/>
  <c r="I49" i="44"/>
  <c r="N21" i="36"/>
  <c r="G60" i="52"/>
  <c r="I47" i="52"/>
  <c r="G28" i="46"/>
  <c r="J50" i="45"/>
  <c r="L50" i="45"/>
  <c r="J61" i="47"/>
  <c r="K24" i="47"/>
  <c r="L61" i="47" s="1"/>
  <c r="H51" i="49"/>
  <c r="J48" i="49"/>
  <c r="L48" i="49"/>
  <c r="J51" i="45"/>
  <c r="L51" i="45"/>
  <c r="J63" i="45"/>
  <c r="K26" i="45"/>
  <c r="L63" i="45" s="1"/>
  <c r="G28" i="49"/>
  <c r="J50" i="50"/>
  <c r="L50" i="50"/>
  <c r="AC16" i="36"/>
  <c r="J45" i="48"/>
  <c r="L45" i="48"/>
  <c r="L51" i="50"/>
  <c r="J51" i="50"/>
  <c r="K20" i="36"/>
  <c r="D59" i="52"/>
  <c r="E46" i="52"/>
  <c r="K14" i="36"/>
  <c r="D53" i="52"/>
  <c r="K22" i="45"/>
  <c r="L59" i="45" s="1"/>
  <c r="J59" i="45"/>
  <c r="K25" i="47"/>
  <c r="L62" i="47" s="1"/>
  <c r="J62" i="47"/>
  <c r="J57" i="49"/>
  <c r="K20" i="49"/>
  <c r="L57" i="49" s="1"/>
  <c r="L48" i="45"/>
  <c r="J48" i="45"/>
  <c r="I30" i="47"/>
  <c r="J64" i="47"/>
  <c r="K27" i="47"/>
  <c r="D46" i="52"/>
  <c r="G47" i="52"/>
  <c r="F49" i="52"/>
  <c r="O18" i="36"/>
  <c r="I57" i="52"/>
  <c r="L24" i="36"/>
  <c r="E63" i="52"/>
  <c r="AF51" i="36"/>
  <c r="K19" i="47"/>
  <c r="L56" i="47" s="1"/>
  <c r="J56" i="47"/>
  <c r="K25" i="49"/>
  <c r="L63" i="49" s="1"/>
  <c r="J63" i="49"/>
  <c r="J59" i="48"/>
  <c r="K22" i="48"/>
  <c r="L59" i="48" s="1"/>
  <c r="AN41" i="36"/>
  <c r="J54" i="51"/>
  <c r="K17" i="51"/>
  <c r="L54" i="51" s="1"/>
  <c r="L51" i="51"/>
  <c r="J51" i="51"/>
  <c r="H62" i="44"/>
  <c r="J52" i="46"/>
  <c r="K15" i="46"/>
  <c r="L52" i="46" s="1"/>
  <c r="AA25" i="36"/>
  <c r="N15" i="36"/>
  <c r="G54" i="52"/>
  <c r="E58" i="52"/>
  <c r="L19" i="36"/>
  <c r="I48" i="52"/>
  <c r="F44" i="52"/>
  <c r="E28" i="52"/>
  <c r="N22" i="36"/>
  <c r="G61" i="52"/>
  <c r="D28" i="52"/>
  <c r="E44" i="52"/>
  <c r="I44" i="44"/>
  <c r="I44" i="52"/>
  <c r="H28" i="52"/>
  <c r="J49" i="45"/>
  <c r="L49" i="45"/>
  <c r="K27" i="48"/>
  <c r="I30" i="48"/>
  <c r="J64" i="48"/>
  <c r="AA20" i="36"/>
  <c r="J53" i="51"/>
  <c r="K16" i="51"/>
  <c r="L53" i="51" s="1"/>
  <c r="J63" i="51"/>
  <c r="K26" i="51"/>
  <c r="L63" i="51" s="1"/>
  <c r="J44" i="47"/>
  <c r="K15" i="50"/>
  <c r="L52" i="50" s="1"/>
  <c r="J52" i="50"/>
  <c r="I28" i="45"/>
  <c r="H52" i="45"/>
  <c r="J44" i="49"/>
  <c r="L47" i="50"/>
  <c r="J47" i="50"/>
  <c r="H52" i="44"/>
  <c r="S16" i="44"/>
  <c r="Y16" i="44" s="1"/>
  <c r="G14" i="36" s="1"/>
  <c r="F28" i="44"/>
  <c r="N23" i="36"/>
  <c r="G62" i="52"/>
  <c r="AD19" i="36"/>
  <c r="H55" i="47"/>
  <c r="K27" i="45"/>
  <c r="J64" i="45"/>
  <c r="I30" i="45"/>
  <c r="AN51" i="36"/>
  <c r="K26" i="47"/>
  <c r="L63" i="47" s="1"/>
  <c r="J63" i="47"/>
  <c r="K21" i="36"/>
  <c r="D60" i="52"/>
  <c r="J59" i="50"/>
  <c r="K22" i="50"/>
  <c r="L59" i="50" s="1"/>
  <c r="K20" i="46"/>
  <c r="L57" i="46" s="1"/>
  <c r="J57" i="46"/>
  <c r="D60" i="44"/>
  <c r="C48" i="36"/>
  <c r="AI48" i="36"/>
  <c r="K48" i="36"/>
  <c r="G50" i="52"/>
  <c r="O16" i="36"/>
  <c r="I55" i="52"/>
  <c r="K13" i="36"/>
  <c r="D52" i="52"/>
  <c r="F46" i="52"/>
  <c r="M21" i="36"/>
  <c r="F60" i="52"/>
  <c r="I48" i="44"/>
  <c r="G45" i="52"/>
  <c r="J49" i="46"/>
  <c r="L49" i="46"/>
  <c r="J47" i="51"/>
  <c r="L47" i="51"/>
  <c r="L48" i="48"/>
  <c r="J48" i="48"/>
  <c r="J59" i="51"/>
  <c r="K22" i="51"/>
  <c r="L59" i="51" s="1"/>
  <c r="AE19" i="36"/>
  <c r="J63" i="46"/>
  <c r="K26" i="46"/>
  <c r="L63" i="46" s="1"/>
  <c r="K21" i="48"/>
  <c r="L58" i="48" s="1"/>
  <c r="J58" i="48"/>
  <c r="J49" i="49"/>
  <c r="L49" i="49"/>
  <c r="AA23" i="36"/>
  <c r="J45" i="49"/>
  <c r="L45" i="49"/>
  <c r="F63" i="52"/>
  <c r="M24" i="36"/>
  <c r="I50" i="52"/>
  <c r="L15" i="36"/>
  <c r="E54" i="52"/>
  <c r="J63" i="50"/>
  <c r="K26" i="50"/>
  <c r="L63" i="50" s="1"/>
  <c r="H51" i="44"/>
  <c r="R15" i="44"/>
  <c r="X15" i="44" s="1"/>
  <c r="F13" i="36" s="1"/>
  <c r="K16" i="49"/>
  <c r="L53" i="49" s="1"/>
  <c r="J53" i="49"/>
  <c r="J57" i="51"/>
  <c r="K20" i="51"/>
  <c r="L57" i="51" s="1"/>
  <c r="J56" i="49"/>
  <c r="K19" i="49"/>
  <c r="L56" i="49" s="1"/>
  <c r="K21" i="50"/>
  <c r="L58" i="50" s="1"/>
  <c r="J58" i="50"/>
  <c r="D44" i="44"/>
  <c r="R27" i="44"/>
  <c r="X27" i="44" s="1"/>
  <c r="F25" i="36" s="1"/>
  <c r="G63" i="44"/>
  <c r="F30" i="44"/>
  <c r="N51" i="36"/>
  <c r="AL51" i="36"/>
  <c r="V51" i="36"/>
  <c r="F51" i="36"/>
  <c r="AD51" i="36"/>
  <c r="D54" i="52"/>
  <c r="K15" i="36"/>
  <c r="E51" i="52"/>
  <c r="K44" i="52"/>
  <c r="L20" i="36"/>
  <c r="E59" i="52"/>
  <c r="M25" i="36"/>
  <c r="F64" i="52"/>
  <c r="I53" i="44"/>
  <c r="AM41" i="36"/>
  <c r="O41" i="36"/>
  <c r="G41" i="36"/>
  <c r="W41" i="36"/>
  <c r="AE41" i="36"/>
  <c r="E45" i="52"/>
  <c r="AA17" i="36"/>
  <c r="I30" i="51"/>
  <c r="K27" i="51"/>
  <c r="J64" i="51"/>
  <c r="K22" i="47"/>
  <c r="L59" i="47" s="1"/>
  <c r="J59" i="47"/>
  <c r="K15" i="47"/>
  <c r="L52" i="47" s="1"/>
  <c r="J52" i="47"/>
  <c r="J60" i="49"/>
  <c r="K23" i="49"/>
  <c r="L60" i="49" s="1"/>
  <c r="O17" i="36"/>
  <c r="I56" i="52"/>
  <c r="J62" i="50"/>
  <c r="K25" i="50"/>
  <c r="L62" i="50" s="1"/>
  <c r="D50" i="52"/>
  <c r="D56" i="52"/>
  <c r="K17" i="36"/>
  <c r="S25" i="44"/>
  <c r="Y25" i="44" s="1"/>
  <c r="G23" i="36" s="1"/>
  <c r="I61" i="44"/>
  <c r="AE49" i="36"/>
  <c r="G49" i="36"/>
  <c r="AM49" i="36"/>
  <c r="O49" i="36"/>
  <c r="W49" i="36"/>
  <c r="Q21" i="44"/>
  <c r="W21" i="44" s="1"/>
  <c r="E19" i="36" s="1"/>
  <c r="F57" i="44"/>
  <c r="U45" i="36"/>
  <c r="E45" i="36"/>
  <c r="M45" i="36"/>
  <c r="AK45" i="36"/>
  <c r="AC45" i="36"/>
  <c r="M13" i="36"/>
  <c r="F52" i="52"/>
  <c r="J45" i="50"/>
  <c r="L45" i="50"/>
  <c r="G30" i="49"/>
  <c r="H64" i="49"/>
  <c r="I28" i="49"/>
  <c r="J56" i="50"/>
  <c r="K19" i="50"/>
  <c r="L56" i="50" s="1"/>
  <c r="J62" i="45"/>
  <c r="K25" i="45"/>
  <c r="L62" i="45" s="1"/>
  <c r="K26" i="48"/>
  <c r="L63" i="48" s="1"/>
  <c r="J63" i="48"/>
  <c r="M14" i="36"/>
  <c r="F53" i="52"/>
  <c r="J58" i="46"/>
  <c r="K21" i="46"/>
  <c r="L58" i="46" s="1"/>
  <c r="H49" i="44"/>
  <c r="J57" i="45"/>
  <c r="K20" i="45"/>
  <c r="L57" i="45" s="1"/>
  <c r="J56" i="46"/>
  <c r="K19" i="46"/>
  <c r="L56" i="46" s="1"/>
  <c r="J47" i="47"/>
  <c r="L47" i="47"/>
  <c r="J47" i="46"/>
  <c r="L47" i="46"/>
  <c r="AB25" i="36"/>
  <c r="AB16" i="36"/>
  <c r="H58" i="44"/>
  <c r="K25" i="48"/>
  <c r="L62" i="48" s="1"/>
  <c r="J62" i="48"/>
  <c r="H46" i="44"/>
  <c r="I51" i="52"/>
  <c r="N25" i="36"/>
  <c r="G64" i="52"/>
  <c r="D47" i="52"/>
  <c r="K24" i="49"/>
  <c r="J61" i="49"/>
  <c r="J62" i="49"/>
  <c r="AB20" i="36"/>
  <c r="N13" i="36"/>
  <c r="G52" i="52"/>
  <c r="G46" i="52"/>
  <c r="G48" i="52"/>
  <c r="D50" i="44"/>
  <c r="N20" i="36"/>
  <c r="G59" i="52"/>
  <c r="E49" i="52"/>
  <c r="O22" i="36"/>
  <c r="I61" i="52"/>
  <c r="S15" i="44"/>
  <c r="Y15" i="44" s="1"/>
  <c r="G13" i="36" s="1"/>
  <c r="I51" i="44"/>
  <c r="W39" i="36"/>
  <c r="AE39" i="36"/>
  <c r="G39" i="36"/>
  <c r="O39" i="36"/>
  <c r="AM39" i="36"/>
  <c r="E64" i="52"/>
  <c r="L25" i="36"/>
  <c r="J45" i="45"/>
  <c r="L45" i="45"/>
  <c r="L46" i="48"/>
  <c r="J46" i="48"/>
  <c r="J46" i="46"/>
  <c r="L46" i="46"/>
  <c r="K17" i="48"/>
  <c r="L54" i="48" s="1"/>
  <c r="J54" i="48"/>
  <c r="L46" i="51"/>
  <c r="J46" i="51"/>
  <c r="L50" i="47"/>
  <c r="J50" i="47"/>
  <c r="L45" i="51"/>
  <c r="J45" i="51"/>
  <c r="H53" i="45"/>
  <c r="J44" i="51"/>
  <c r="I28" i="51"/>
  <c r="AB14" i="36"/>
  <c r="J55" i="50"/>
  <c r="K18" i="50"/>
  <c r="L55" i="50" s="1"/>
  <c r="H28" i="44"/>
  <c r="K20" i="48"/>
  <c r="L57" i="48" s="1"/>
  <c r="J57" i="48"/>
  <c r="J56" i="51"/>
  <c r="K19" i="51"/>
  <c r="L56" i="51" s="1"/>
  <c r="K19" i="48"/>
  <c r="L56" i="48" s="1"/>
  <c r="J56" i="48"/>
  <c r="J44" i="48"/>
  <c r="I28" i="48"/>
  <c r="J47" i="49"/>
  <c r="L47" i="49"/>
  <c r="O23" i="36"/>
  <c r="I62" i="52"/>
  <c r="J55" i="51"/>
  <c r="K18" i="51"/>
  <c r="L55" i="51" s="1"/>
  <c r="N14" i="36"/>
  <c r="G53" i="52"/>
  <c r="K24" i="48"/>
  <c r="L61" i="48" s="1"/>
  <c r="J61" i="48"/>
  <c r="J44" i="50"/>
  <c r="L44" i="50"/>
  <c r="J48" i="50"/>
  <c r="L48" i="50"/>
  <c r="K24" i="50"/>
  <c r="L61" i="50" s="1"/>
  <c r="J61" i="50"/>
  <c r="D64" i="52"/>
  <c r="K25" i="36"/>
  <c r="M23" i="36"/>
  <c r="F62" i="52"/>
  <c r="N16" i="36"/>
  <c r="G55" i="52"/>
  <c r="F47" i="52"/>
  <c r="L44" i="46"/>
  <c r="J44" i="46"/>
  <c r="F28" i="52"/>
  <c r="G44" i="52"/>
  <c r="L50" i="48"/>
  <c r="J50" i="48"/>
  <c r="J46" i="50"/>
  <c r="L46" i="50"/>
  <c r="C28" i="52"/>
  <c r="J48" i="47"/>
  <c r="L48" i="47"/>
  <c r="L49" i="50"/>
  <c r="J49" i="50"/>
  <c r="J54" i="49"/>
  <c r="K17" i="49"/>
  <c r="L54" i="49" s="1"/>
  <c r="AF39" i="36"/>
  <c r="H61" i="45"/>
  <c r="K24" i="46"/>
  <c r="L61" i="46" s="1"/>
  <c r="J61" i="46"/>
  <c r="M15" i="36"/>
  <c r="F54" i="52"/>
  <c r="H59" i="44"/>
  <c r="H47" i="44"/>
  <c r="AB23" i="36"/>
  <c r="H45" i="44"/>
  <c r="K18" i="48"/>
  <c r="L55" i="48" s="1"/>
  <c r="J55" i="48"/>
  <c r="J64" i="50"/>
  <c r="K27" i="50"/>
  <c r="I30" i="50"/>
  <c r="J55" i="49"/>
  <c r="K18" i="49"/>
  <c r="L55" i="49" s="1"/>
  <c r="I28" i="46"/>
  <c r="H60" i="46"/>
  <c r="AC21" i="36"/>
  <c r="L49" i="48"/>
  <c r="J49" i="48"/>
  <c r="J58" i="45"/>
  <c r="K21" i="45"/>
  <c r="L58" i="45" s="1"/>
  <c r="F48" i="52"/>
  <c r="D62" i="52"/>
  <c r="K23" i="36"/>
  <c r="J50" i="49"/>
  <c r="L50" i="49"/>
  <c r="J61" i="51"/>
  <c r="K24" i="51"/>
  <c r="L61" i="51" s="1"/>
  <c r="O19" i="36"/>
  <c r="I58" i="52"/>
  <c r="L17" i="36"/>
  <c r="E56" i="52"/>
  <c r="N24" i="36"/>
  <c r="G63" i="52"/>
  <c r="O20" i="36"/>
  <c r="I59" i="52"/>
  <c r="G49" i="52"/>
  <c r="I45" i="44"/>
  <c r="I50" i="44"/>
  <c r="K18" i="36"/>
  <c r="D57" i="52"/>
  <c r="H56" i="45"/>
  <c r="H57" i="50"/>
  <c r="AA48" i="36"/>
  <c r="M22" i="36"/>
  <c r="F61" i="52"/>
  <c r="K17" i="47"/>
  <c r="L54" i="47" s="1"/>
  <c r="J54" i="47"/>
  <c r="L22" i="36"/>
  <c r="E61" i="52"/>
  <c r="J60" i="51"/>
  <c r="K23" i="51"/>
  <c r="L60" i="51" s="1"/>
  <c r="K16" i="48"/>
  <c r="L53" i="48" s="1"/>
  <c r="J53" i="48"/>
  <c r="M19" i="36"/>
  <c r="F58" i="52"/>
  <c r="O24" i="36"/>
  <c r="I63" i="52"/>
  <c r="I45" i="52"/>
  <c r="G53" i="44"/>
  <c r="AL41" i="36"/>
  <c r="AD41" i="36"/>
  <c r="V41" i="36"/>
  <c r="N41" i="36"/>
  <c r="F41" i="36"/>
  <c r="M18" i="36"/>
  <c r="F57" i="52"/>
  <c r="E50" i="52"/>
  <c r="AC14" i="36"/>
  <c r="AA14" i="36"/>
  <c r="D49" i="52"/>
  <c r="H48" i="44"/>
  <c r="J58" i="49"/>
  <c r="K21" i="49"/>
  <c r="L58" i="49" s="1"/>
  <c r="AC25" i="36"/>
  <c r="S48" i="36"/>
  <c r="J60" i="50"/>
  <c r="K23" i="50"/>
  <c r="L60" i="50" s="1"/>
  <c r="AD16" i="36"/>
  <c r="J59" i="49"/>
  <c r="K22" i="49"/>
  <c r="L59" i="49" s="1"/>
  <c r="G28" i="45"/>
  <c r="L49" i="47"/>
  <c r="J49" i="47"/>
  <c r="G28" i="50"/>
  <c r="L14" i="36"/>
  <c r="E53" i="52"/>
  <c r="O14" i="36"/>
  <c r="I53" i="52"/>
  <c r="F50" i="52"/>
  <c r="K16" i="36"/>
  <c r="D55" i="52"/>
  <c r="K15" i="48"/>
  <c r="L52" i="48" s="1"/>
  <c r="J52" i="48"/>
  <c r="K21" i="51"/>
  <c r="L58" i="51" s="1"/>
  <c r="J58" i="51"/>
  <c r="O21" i="36"/>
  <c r="I60" i="52"/>
  <c r="L18" i="36"/>
  <c r="E57" i="52"/>
  <c r="E48" i="52"/>
  <c r="N17" i="36"/>
  <c r="G56" i="52"/>
  <c r="D54" i="44"/>
  <c r="AI42" i="36"/>
  <c r="C42" i="36"/>
  <c r="K42" i="36"/>
  <c r="S22" i="44"/>
  <c r="Y22" i="44" s="1"/>
  <c r="G20" i="36" s="1"/>
  <c r="I58" i="44"/>
  <c r="O46" i="36"/>
  <c r="G46" i="36"/>
  <c r="AM46" i="36"/>
  <c r="AE46" i="36"/>
  <c r="W46" i="36"/>
  <c r="Q25" i="44"/>
  <c r="W25" i="44" s="1"/>
  <c r="E23" i="36" s="1"/>
  <c r="F61" i="44"/>
  <c r="U49" i="36"/>
  <c r="AC49" i="36"/>
  <c r="E49" i="36"/>
  <c r="M49" i="36"/>
  <c r="AK49" i="36"/>
  <c r="G51" i="52"/>
  <c r="O25" i="36"/>
  <c r="I64" i="52"/>
  <c r="L48" i="51"/>
  <c r="J48" i="51"/>
  <c r="J49" i="51"/>
  <c r="L49" i="51"/>
  <c r="L46" i="47"/>
  <c r="J46" i="47"/>
  <c r="J53" i="47"/>
  <c r="K16" i="47"/>
  <c r="L53" i="47" s="1"/>
  <c r="AB18" i="36"/>
  <c r="AB13" i="36"/>
  <c r="L50" i="51"/>
  <c r="J50" i="51"/>
  <c r="D58" i="52"/>
  <c r="K19" i="36"/>
  <c r="K23" i="48"/>
  <c r="L60" i="48" s="1"/>
  <c r="J60" i="48"/>
  <c r="S42" i="36"/>
  <c r="K16" i="50"/>
  <c r="L53" i="50" s="1"/>
  <c r="J53" i="50"/>
  <c r="J60" i="47"/>
  <c r="K23" i="47"/>
  <c r="L60" i="47" s="1"/>
  <c r="K16" i="46"/>
  <c r="L53" i="46" s="1"/>
  <c r="J53" i="46"/>
  <c r="K18" i="46"/>
  <c r="L55" i="46" s="1"/>
  <c r="J55" i="46"/>
  <c r="AA22" i="36" l="1"/>
  <c r="AA16" i="36"/>
  <c r="AD15" i="36"/>
  <c r="AE23" i="36"/>
  <c r="J55" i="45"/>
  <c r="K18" i="45"/>
  <c r="L55" i="45" s="1"/>
  <c r="L44" i="45"/>
  <c r="L44" i="49"/>
  <c r="L64" i="48"/>
  <c r="K30" i="48"/>
  <c r="L27" i="36"/>
  <c r="AC23" i="36"/>
  <c r="H54" i="44"/>
  <c r="J46" i="44"/>
  <c r="J49" i="44"/>
  <c r="M27" i="36"/>
  <c r="K26" i="44"/>
  <c r="J62" i="44"/>
  <c r="R26" i="44"/>
  <c r="X26" i="44" s="1"/>
  <c r="F24" i="36" s="1"/>
  <c r="O26" i="44"/>
  <c r="S26" i="44"/>
  <c r="Y26" i="44" s="1"/>
  <c r="G24" i="36" s="1"/>
  <c r="P26" i="44"/>
  <c r="V26" i="44" s="1"/>
  <c r="D24" i="36" s="1"/>
  <c r="Q26" i="44"/>
  <c r="W26" i="44" s="1"/>
  <c r="E24" i="36" s="1"/>
  <c r="AE14" i="36"/>
  <c r="J56" i="44"/>
  <c r="K20" i="44"/>
  <c r="S20" i="44"/>
  <c r="Y20" i="44" s="1"/>
  <c r="G18" i="36" s="1"/>
  <c r="P20" i="44"/>
  <c r="V20" i="44" s="1"/>
  <c r="D18" i="36" s="1"/>
  <c r="R20" i="44"/>
  <c r="X20" i="44" s="1"/>
  <c r="F18" i="36" s="1"/>
  <c r="O20" i="44"/>
  <c r="Q20" i="44"/>
  <c r="W20" i="44" s="1"/>
  <c r="E18" i="36" s="1"/>
  <c r="AE20" i="36"/>
  <c r="J47" i="44"/>
  <c r="L64" i="45"/>
  <c r="K30" i="45"/>
  <c r="H60" i="44"/>
  <c r="K15" i="45"/>
  <c r="L52" i="45" s="1"/>
  <c r="J52" i="45"/>
  <c r="AD13" i="36"/>
  <c r="L64" i="46"/>
  <c r="K30" i="46"/>
  <c r="J48" i="44"/>
  <c r="L44" i="51"/>
  <c r="K23" i="44"/>
  <c r="J59" i="44"/>
  <c r="P23" i="44"/>
  <c r="V23" i="44" s="1"/>
  <c r="D21" i="36" s="1"/>
  <c r="O23" i="44"/>
  <c r="S23" i="44"/>
  <c r="Y23" i="44" s="1"/>
  <c r="G21" i="36" s="1"/>
  <c r="R23" i="44"/>
  <c r="X23" i="44" s="1"/>
  <c r="F21" i="36" s="1"/>
  <c r="Q23" i="44"/>
  <c r="W23" i="44" s="1"/>
  <c r="E21" i="36" s="1"/>
  <c r="J58" i="44"/>
  <c r="K22" i="44"/>
  <c r="O22" i="44"/>
  <c r="R22" i="44"/>
  <c r="X22" i="44" s="1"/>
  <c r="F20" i="36" s="1"/>
  <c r="P22" i="44"/>
  <c r="V22" i="44" s="1"/>
  <c r="D20" i="36" s="1"/>
  <c r="Q22" i="44"/>
  <c r="W22" i="44" s="1"/>
  <c r="E20" i="36" s="1"/>
  <c r="AE22" i="36"/>
  <c r="J54" i="50"/>
  <c r="K17" i="50"/>
  <c r="L54" i="50" s="1"/>
  <c r="J51" i="46"/>
  <c r="L51" i="46"/>
  <c r="H44" i="44"/>
  <c r="J45" i="44"/>
  <c r="J55" i="47"/>
  <c r="K18" i="47"/>
  <c r="L55" i="47" s="1"/>
  <c r="H53" i="44"/>
  <c r="J60" i="46"/>
  <c r="K23" i="46"/>
  <c r="L60" i="46" s="1"/>
  <c r="J53" i="45"/>
  <c r="K16" i="45"/>
  <c r="L53" i="45" s="1"/>
  <c r="K30" i="51"/>
  <c r="L64" i="51"/>
  <c r="I28" i="47"/>
  <c r="N27" i="36"/>
  <c r="K27" i="49"/>
  <c r="J64" i="49"/>
  <c r="I30" i="49"/>
  <c r="J57" i="50"/>
  <c r="K20" i="50"/>
  <c r="L57" i="50" s="1"/>
  <c r="L44" i="48"/>
  <c r="K28" i="48"/>
  <c r="K27" i="36"/>
  <c r="L44" i="47"/>
  <c r="G28" i="44"/>
  <c r="J63" i="44"/>
  <c r="K27" i="44"/>
  <c r="I30" i="44"/>
  <c r="Q27" i="44"/>
  <c r="W27" i="44" s="1"/>
  <c r="E25" i="36" s="1"/>
  <c r="O27" i="44"/>
  <c r="P27" i="44"/>
  <c r="V27" i="44" s="1"/>
  <c r="D25" i="36" s="1"/>
  <c r="S27" i="44"/>
  <c r="Y27" i="44" s="1"/>
  <c r="G25" i="36" s="1"/>
  <c r="J43" i="44"/>
  <c r="O27" i="36"/>
  <c r="L61" i="49"/>
  <c r="L62" i="49"/>
  <c r="K15" i="44"/>
  <c r="J51" i="44"/>
  <c r="Q15" i="44"/>
  <c r="W15" i="44" s="1"/>
  <c r="E13" i="36" s="1"/>
  <c r="O15" i="44"/>
  <c r="P15" i="44"/>
  <c r="V15" i="44" s="1"/>
  <c r="D13" i="36" s="1"/>
  <c r="K21" i="44"/>
  <c r="J57" i="44"/>
  <c r="O21" i="44"/>
  <c r="S21" i="44"/>
  <c r="Y21" i="44" s="1"/>
  <c r="G19" i="36" s="1"/>
  <c r="R21" i="44"/>
  <c r="X21" i="44" s="1"/>
  <c r="F19" i="36" s="1"/>
  <c r="P21" i="44"/>
  <c r="V21" i="44" s="1"/>
  <c r="D19" i="36" s="1"/>
  <c r="AC19" i="36"/>
  <c r="J52" i="44"/>
  <c r="K16" i="44"/>
  <c r="O16" i="44"/>
  <c r="R16" i="44"/>
  <c r="X16" i="44" s="1"/>
  <c r="F14" i="36" s="1"/>
  <c r="Q16" i="44"/>
  <c r="W16" i="44" s="1"/>
  <c r="E14" i="36" s="1"/>
  <c r="P16" i="44"/>
  <c r="V16" i="44" s="1"/>
  <c r="D14" i="36" s="1"/>
  <c r="L64" i="47"/>
  <c r="K30" i="47"/>
  <c r="K19" i="44"/>
  <c r="J55" i="44"/>
  <c r="P19" i="44"/>
  <c r="V19" i="44" s="1"/>
  <c r="D17" i="36" s="1"/>
  <c r="R19" i="44"/>
  <c r="X19" i="44" s="1"/>
  <c r="F17" i="36" s="1"/>
  <c r="Q19" i="44"/>
  <c r="W19" i="44" s="1"/>
  <c r="E17" i="36" s="1"/>
  <c r="S19" i="44"/>
  <c r="Y19" i="44" s="1"/>
  <c r="G17" i="36" s="1"/>
  <c r="O19" i="44"/>
  <c r="L64" i="50"/>
  <c r="K30" i="50"/>
  <c r="J56" i="45"/>
  <c r="K19" i="45"/>
  <c r="L56" i="45" s="1"/>
  <c r="J61" i="45"/>
  <c r="K24" i="45"/>
  <c r="L61" i="45" s="1"/>
  <c r="AE13" i="36"/>
  <c r="L51" i="49"/>
  <c r="J51" i="49"/>
  <c r="K25" i="44"/>
  <c r="J61" i="44"/>
  <c r="P25" i="44"/>
  <c r="V25" i="44" s="1"/>
  <c r="D23" i="36" s="1"/>
  <c r="O25" i="44"/>
  <c r="R25" i="44"/>
  <c r="X25" i="44" s="1"/>
  <c r="F23" i="36" s="1"/>
  <c r="H50" i="44"/>
  <c r="I28" i="50"/>
  <c r="AE15" i="36"/>
  <c r="K25" i="51"/>
  <c r="L62" i="51" s="1"/>
  <c r="J62" i="51"/>
  <c r="K28" i="50" l="1"/>
  <c r="K28" i="47"/>
  <c r="K28" i="46"/>
  <c r="J54" i="44"/>
  <c r="K18" i="44"/>
  <c r="P18" i="44"/>
  <c r="V18" i="44" s="1"/>
  <c r="D16" i="36" s="1"/>
  <c r="Q18" i="44"/>
  <c r="W18" i="44" s="1"/>
  <c r="E16" i="36" s="1"/>
  <c r="R18" i="44"/>
  <c r="X18" i="44" s="1"/>
  <c r="F16" i="36" s="1"/>
  <c r="S18" i="44"/>
  <c r="Y18" i="44" s="1"/>
  <c r="G16" i="36" s="1"/>
  <c r="O18" i="44"/>
  <c r="O30" i="44"/>
  <c r="Q30" i="44"/>
  <c r="W30" i="44" s="1"/>
  <c r="P30" i="44"/>
  <c r="V30" i="44" s="1"/>
  <c r="S30" i="44"/>
  <c r="Y30" i="44" s="1"/>
  <c r="U16" i="44"/>
  <c r="C14" i="36" s="1"/>
  <c r="AC27" i="44"/>
  <c r="AI27" i="44" s="1"/>
  <c r="L63" i="44"/>
  <c r="AD27" i="44"/>
  <c r="AJ27" i="44" s="1"/>
  <c r="K30" i="44"/>
  <c r="N27" i="44"/>
  <c r="AF27" i="44"/>
  <c r="AL27" i="44" s="1"/>
  <c r="AE27" i="44"/>
  <c r="AK27" i="44" s="1"/>
  <c r="AG27" i="44"/>
  <c r="AM27" i="44" s="1"/>
  <c r="AC9" i="44"/>
  <c r="AI9" i="44" s="1"/>
  <c r="L45" i="44"/>
  <c r="AD9" i="44"/>
  <c r="AJ9" i="44" s="1"/>
  <c r="AE9" i="44"/>
  <c r="AK9" i="44" s="1"/>
  <c r="AG9" i="44"/>
  <c r="AM9" i="44" s="1"/>
  <c r="AF9" i="44"/>
  <c r="AL9" i="44" s="1"/>
  <c r="L47" i="44"/>
  <c r="AC11" i="44"/>
  <c r="AI11" i="44" s="1"/>
  <c r="AD11" i="44"/>
  <c r="AJ11" i="44" s="1"/>
  <c r="AG11" i="44"/>
  <c r="AM11" i="44" s="1"/>
  <c r="AE11" i="44"/>
  <c r="AK11" i="44" s="1"/>
  <c r="AF11" i="44"/>
  <c r="AL11" i="44" s="1"/>
  <c r="AF26" i="44"/>
  <c r="AL26" i="44" s="1"/>
  <c r="L62" i="44"/>
  <c r="AC26" i="44"/>
  <c r="AI26" i="44" s="1"/>
  <c r="AD26" i="44"/>
  <c r="AJ26" i="44" s="1"/>
  <c r="N26" i="44"/>
  <c r="AG26" i="44"/>
  <c r="AM26" i="44" s="1"/>
  <c r="AE26" i="44"/>
  <c r="AK26" i="44" s="1"/>
  <c r="L51" i="44"/>
  <c r="AC15" i="44"/>
  <c r="AI15" i="44" s="1"/>
  <c r="AD15" i="44"/>
  <c r="AJ15" i="44" s="1"/>
  <c r="N15" i="44"/>
  <c r="AE15" i="44"/>
  <c r="AK15" i="44" s="1"/>
  <c r="AF15" i="44"/>
  <c r="AL15" i="44" s="1"/>
  <c r="AG15" i="44"/>
  <c r="AM15" i="44" s="1"/>
  <c r="AC16" i="44"/>
  <c r="AI16" i="44" s="1"/>
  <c r="L52" i="44"/>
  <c r="AD16" i="44"/>
  <c r="AJ16" i="44" s="1"/>
  <c r="AF16" i="44"/>
  <c r="AL16" i="44" s="1"/>
  <c r="N16" i="44"/>
  <c r="AE16" i="44"/>
  <c r="AK16" i="44" s="1"/>
  <c r="AG16" i="44"/>
  <c r="AM16" i="44" s="1"/>
  <c r="U23" i="44"/>
  <c r="C21" i="36" s="1"/>
  <c r="J44" i="44"/>
  <c r="J50" i="44"/>
  <c r="U20" i="44"/>
  <c r="C18" i="36" s="1"/>
  <c r="K28" i="51"/>
  <c r="K28" i="49"/>
  <c r="U25" i="44"/>
  <c r="C23" i="36" s="1"/>
  <c r="K17" i="44"/>
  <c r="J53" i="44"/>
  <c r="Q17" i="44"/>
  <c r="W17" i="44" s="1"/>
  <c r="E15" i="36" s="1"/>
  <c r="P17" i="44"/>
  <c r="V17" i="44" s="1"/>
  <c r="D15" i="36" s="1"/>
  <c r="O17" i="44"/>
  <c r="R17" i="44"/>
  <c r="X17" i="44" s="1"/>
  <c r="F15" i="36" s="1"/>
  <c r="S17" i="44"/>
  <c r="Y17" i="44" s="1"/>
  <c r="G15" i="36" s="1"/>
  <c r="AG20" i="44"/>
  <c r="AM20" i="44" s="1"/>
  <c r="AC20" i="44"/>
  <c r="AI20" i="44" s="1"/>
  <c r="L56" i="44"/>
  <c r="AD20" i="44"/>
  <c r="AJ20" i="44" s="1"/>
  <c r="AE20" i="44"/>
  <c r="AK20" i="44" s="1"/>
  <c r="N20" i="44"/>
  <c r="AF20" i="44"/>
  <c r="AL20" i="44" s="1"/>
  <c r="AE13" i="44"/>
  <c r="AK13" i="44" s="1"/>
  <c r="L49" i="44"/>
  <c r="AC13" i="44"/>
  <c r="AI13" i="44" s="1"/>
  <c r="AD13" i="44"/>
  <c r="AJ13" i="44" s="1"/>
  <c r="AG13" i="44"/>
  <c r="AM13" i="44" s="1"/>
  <c r="AF13" i="44"/>
  <c r="AL13" i="44" s="1"/>
  <c r="K28" i="45"/>
  <c r="L64" i="49"/>
  <c r="K30" i="49"/>
  <c r="AC10" i="44"/>
  <c r="AI10" i="44" s="1"/>
  <c r="AD10" i="44"/>
  <c r="AJ10" i="44" s="1"/>
  <c r="L46" i="44"/>
  <c r="AE10" i="44"/>
  <c r="AK10" i="44" s="1"/>
  <c r="AG10" i="44"/>
  <c r="AM10" i="44" s="1"/>
  <c r="AF10" i="44"/>
  <c r="AL10" i="44" s="1"/>
  <c r="AG25" i="44"/>
  <c r="AM25" i="44" s="1"/>
  <c r="L61" i="44"/>
  <c r="AC25" i="44"/>
  <c r="AI25" i="44" s="1"/>
  <c r="AD25" i="44"/>
  <c r="AJ25" i="44" s="1"/>
  <c r="AF25" i="44"/>
  <c r="AL25" i="44" s="1"/>
  <c r="AE25" i="44"/>
  <c r="AK25" i="44" s="1"/>
  <c r="N25" i="44"/>
  <c r="I28" i="44"/>
  <c r="R30" i="44"/>
  <c r="X30" i="44" s="1"/>
  <c r="U21" i="44"/>
  <c r="C19" i="36" s="1"/>
  <c r="L55" i="44"/>
  <c r="AC19" i="44"/>
  <c r="AI19" i="44" s="1"/>
  <c r="AD19" i="44"/>
  <c r="AJ19" i="44" s="1"/>
  <c r="AF19" i="44"/>
  <c r="AL19" i="44" s="1"/>
  <c r="AG19" i="44"/>
  <c r="AM19" i="44" s="1"/>
  <c r="AE19" i="44"/>
  <c r="AK19" i="44" s="1"/>
  <c r="N19" i="44"/>
  <c r="L57" i="44"/>
  <c r="AC21" i="44"/>
  <c r="AI21" i="44" s="1"/>
  <c r="AD21" i="44"/>
  <c r="AJ21" i="44" s="1"/>
  <c r="AG21" i="44"/>
  <c r="AM21" i="44" s="1"/>
  <c r="AE21" i="44"/>
  <c r="AK21" i="44" s="1"/>
  <c r="AF21" i="44"/>
  <c r="AL21" i="44" s="1"/>
  <c r="N21" i="44"/>
  <c r="L43" i="44"/>
  <c r="AD7" i="44"/>
  <c r="AJ7" i="44" s="1"/>
  <c r="AC7" i="44"/>
  <c r="AI7" i="44" s="1"/>
  <c r="AE7" i="44"/>
  <c r="AK7" i="44" s="1"/>
  <c r="AG7" i="44"/>
  <c r="AM7" i="44" s="1"/>
  <c r="AF7" i="44"/>
  <c r="AL7" i="44" s="1"/>
  <c r="U27" i="44"/>
  <c r="C25" i="36" s="1"/>
  <c r="U26" i="44"/>
  <c r="C24" i="36" s="1"/>
  <c r="J60" i="44"/>
  <c r="K24" i="44"/>
  <c r="R24" i="44"/>
  <c r="X24" i="44" s="1"/>
  <c r="F22" i="36" s="1"/>
  <c r="P24" i="44"/>
  <c r="V24" i="44" s="1"/>
  <c r="D22" i="36" s="1"/>
  <c r="Q24" i="44"/>
  <c r="W24" i="44" s="1"/>
  <c r="E22" i="36" s="1"/>
  <c r="S24" i="44"/>
  <c r="Y24" i="44" s="1"/>
  <c r="G22" i="36" s="1"/>
  <c r="O24" i="44"/>
  <c r="AC23" i="44"/>
  <c r="AI23" i="44" s="1"/>
  <c r="L59" i="44"/>
  <c r="AD23" i="44"/>
  <c r="AJ23" i="44" s="1"/>
  <c r="N23" i="44"/>
  <c r="AF23" i="44"/>
  <c r="AL23" i="44" s="1"/>
  <c r="AE23" i="44"/>
  <c r="AK23" i="44" s="1"/>
  <c r="AG23" i="44"/>
  <c r="AM23" i="44" s="1"/>
  <c r="U22" i="44"/>
  <c r="C20" i="36" s="1"/>
  <c r="L48" i="44"/>
  <c r="AC12" i="44"/>
  <c r="AI12" i="44" s="1"/>
  <c r="AD12" i="44"/>
  <c r="AJ12" i="44" s="1"/>
  <c r="AE12" i="44"/>
  <c r="AK12" i="44" s="1"/>
  <c r="AF12" i="44"/>
  <c r="AL12" i="44" s="1"/>
  <c r="AG12" i="44"/>
  <c r="AM12" i="44" s="1"/>
  <c r="U19" i="44"/>
  <c r="C17" i="36" s="1"/>
  <c r="U15" i="44"/>
  <c r="C13" i="36" s="1"/>
  <c r="L58" i="44"/>
  <c r="AC22" i="44"/>
  <c r="AI22" i="44" s="1"/>
  <c r="AD22" i="44"/>
  <c r="AJ22" i="44" s="1"/>
  <c r="N22" i="44"/>
  <c r="AE22" i="44"/>
  <c r="AK22" i="44" s="1"/>
  <c r="AG22" i="44"/>
  <c r="AM22" i="44" s="1"/>
  <c r="AF22" i="44"/>
  <c r="AL22" i="44" s="1"/>
  <c r="K28" i="44" l="1"/>
  <c r="U17" i="44"/>
  <c r="C15" i="36" s="1"/>
  <c r="AD8" i="44"/>
  <c r="AJ8" i="44" s="1"/>
  <c r="L44" i="44"/>
  <c r="AC8" i="44"/>
  <c r="AI8" i="44" s="1"/>
  <c r="AG8" i="44"/>
  <c r="AM8" i="44" s="1"/>
  <c r="AF8" i="44"/>
  <c r="AL8" i="44" s="1"/>
  <c r="AE8" i="44"/>
  <c r="AK8" i="44" s="1"/>
  <c r="U24" i="44"/>
  <c r="C22" i="36" s="1"/>
  <c r="V28" i="44"/>
  <c r="U30" i="44"/>
  <c r="W28" i="44"/>
  <c r="L50" i="44"/>
  <c r="AC14" i="44"/>
  <c r="AI14" i="44" s="1"/>
  <c r="AD14" i="44"/>
  <c r="AJ14" i="44" s="1"/>
  <c r="AF14" i="44"/>
  <c r="AL14" i="44" s="1"/>
  <c r="AG14" i="44"/>
  <c r="AM14" i="44" s="1"/>
  <c r="AE14" i="44"/>
  <c r="AK14" i="44" s="1"/>
  <c r="L60" i="44"/>
  <c r="AC24" i="44"/>
  <c r="AI24" i="44" s="1"/>
  <c r="AD24" i="44"/>
  <c r="AJ24" i="44" s="1"/>
  <c r="AG24" i="44"/>
  <c r="AM24" i="44" s="1"/>
  <c r="N24" i="44"/>
  <c r="AF24" i="44"/>
  <c r="AL24" i="44" s="1"/>
  <c r="AE24" i="44"/>
  <c r="AK24" i="44" s="1"/>
  <c r="AF18" i="44"/>
  <c r="AL18" i="44" s="1"/>
  <c r="AC18" i="44"/>
  <c r="AI18" i="44" s="1"/>
  <c r="L54" i="44"/>
  <c r="AD18" i="44"/>
  <c r="AJ18" i="44" s="1"/>
  <c r="AG18" i="44"/>
  <c r="AM18" i="44" s="1"/>
  <c r="N18" i="44"/>
  <c r="AE18" i="44"/>
  <c r="AK18" i="44" s="1"/>
  <c r="AG17" i="44"/>
  <c r="AM17" i="44" s="1"/>
  <c r="AC17" i="44"/>
  <c r="AI17" i="44" s="1"/>
  <c r="L53" i="44"/>
  <c r="AD17" i="44"/>
  <c r="AJ17" i="44" s="1"/>
  <c r="AF17" i="44"/>
  <c r="AL17" i="44" s="1"/>
  <c r="N17" i="44"/>
  <c r="AE17" i="44"/>
  <c r="AK17" i="44" s="1"/>
  <c r="U18" i="44"/>
  <c r="C16" i="36" s="1"/>
  <c r="X28" i="44"/>
  <c r="Y28" i="44"/>
  <c r="AD30" i="44"/>
  <c r="AJ30" i="44" s="1"/>
  <c r="AC30" i="44"/>
  <c r="AI30" i="44" s="1"/>
  <c r="N30" i="44"/>
  <c r="AE30" i="44"/>
  <c r="AK30" i="44" s="1"/>
  <c r="AF30" i="44"/>
  <c r="AL30" i="44" s="1"/>
  <c r="AG30" i="44"/>
  <c r="AM30" i="44" s="1"/>
  <c r="U28" i="44" l="1"/>
</calcChain>
</file>

<file path=xl/sharedStrings.xml><?xml version="1.0" encoding="utf-8"?>
<sst xmlns="http://schemas.openxmlformats.org/spreadsheetml/2006/main" count="463" uniqueCount="87">
  <si>
    <t>NUMBER OF CLAIMS NOTIFIED BY NOTIFICATION YEAR</t>
  </si>
  <si>
    <t>Notification Year</t>
  </si>
  <si>
    <t>Pleural Plaques</t>
  </si>
  <si>
    <t>Asbestosis</t>
  </si>
  <si>
    <t>Asbestos Related Lung Cancer</t>
  </si>
  <si>
    <t>Pleural Thickening</t>
  </si>
  <si>
    <t>Total Non-Mesothelioma</t>
  </si>
  <si>
    <t>Mesothelioma</t>
  </si>
  <si>
    <t>Total Identified Asbestos Related</t>
  </si>
  <si>
    <t>Total Unidentified Asbestos Related</t>
  </si>
  <si>
    <t>Total</t>
  </si>
  <si>
    <t>Notes</t>
  </si>
  <si>
    <t>Settlement Year</t>
  </si>
  <si>
    <t>NUMBER OF CLAIMS NOTIFIED BY NOTIFICATION YEAR - includes nils and unidentified allocation</t>
  </si>
  <si>
    <t>AVERAGE AGE OF CLAIMANT AT NOTIFICATION BY NOTIFICATION YEAR</t>
  </si>
  <si>
    <t>STATUS BY NOTIFICATION YEAR CHECK</t>
  </si>
  <si>
    <t>INCURRED</t>
  </si>
  <si>
    <t>Pleural Plaques (Scottish &amp; NI exposure only)</t>
  </si>
  <si>
    <t>5yr simple</t>
  </si>
  <si>
    <t>AVERAGE INCURRED CLAIM COST BY NOTIFICATION YEAR - includes nils</t>
  </si>
  <si>
    <t>AVERAGE INCURRED CLAIM COST BY NOTIFICATION YEAR - excludes settled nils</t>
  </si>
  <si>
    <t>NIL SETTLED CLAIMS PERCENTAGE BY NOTIFICATION YEAR</t>
  </si>
  <si>
    <t>PERCENTAGE OF CLAIMS OPEN BY NOTIFICATION YEAR</t>
  </si>
  <si>
    <t>SETTLED CLAIMS AT COST PERCENTAGE BY NOTIFICATION YEAR</t>
  </si>
  <si>
    <t>PThickening &amp; Asbestosis</t>
  </si>
  <si>
    <t>AVERAGE SETTLED CLAIM COST BY NOTIFICATION YEAR - includes nils</t>
  </si>
  <si>
    <t>AVERAGE SETTLED CLAIM COST BY NOTIFICATION YEAR - excludes settled nils</t>
  </si>
  <si>
    <t>AVERAGE SETTLED CLAIM COST BY SETTLEMENT YEAR - includes nils</t>
  </si>
  <si>
    <t>AVERAGE SETTLED CLAIM COST BY SETTLEMENT YEAR - excludes nils</t>
  </si>
  <si>
    <t>NIL CLAIMS PERCENTAGE BY SETTLEMENT YEAR</t>
  </si>
  <si>
    <t>5yr weighted</t>
  </si>
  <si>
    <t>1) Claims Notified</t>
  </si>
  <si>
    <t>2) Nil Settled (NY)</t>
  </si>
  <si>
    <t>3) Nil Settled (SY)</t>
  </si>
  <si>
    <t>4) Settled At Cost (NY)</t>
  </si>
  <si>
    <t>5) Settled At Cost (SY)</t>
  </si>
  <si>
    <t>6) Incurred (NY)</t>
  </si>
  <si>
    <t>7) Paid on Settled (NY)</t>
  </si>
  <si>
    <t>8) Paid on Settled (SY)</t>
  </si>
  <si>
    <t>9) Average Age (NY)</t>
  </si>
  <si>
    <t>Number of participants</t>
  </si>
  <si>
    <t># Reliable and Consistent = Y</t>
  </si>
  <si>
    <t>Data As At:</t>
  </si>
  <si>
    <t>Please provide the number of claims (nil and non-nil) notified to your company for each notification year, split by disease-type.</t>
  </si>
  <si>
    <t>Total Non-Mesothelioma = Pleural Plaques + Asbestosis + Asbestos Related Lung Cancer + Pleural Thickening</t>
  </si>
  <si>
    <t>Total Identified Asbestos Related = Total Non-Mesothelioma + Mesothelioma</t>
  </si>
  <si>
    <t>Total = Total Identified Asbestos Related + Total Unidentified Asbestos Related</t>
  </si>
  <si>
    <t>Completed</t>
  </si>
  <si>
    <t>Reliable and Consistent = Y</t>
  </si>
  <si>
    <t>NUMBER OF CLAIMS SETTLED AT TRUE NIL COST (£0) BY NOTIFICATION YEAR</t>
  </si>
  <si>
    <r>
      <t xml:space="preserve">Please provide the number of claims notified to your company and settled at </t>
    </r>
    <r>
      <rPr>
        <b/>
        <i/>
        <sz val="10"/>
        <rFont val="Arial"/>
        <family val="2"/>
      </rPr>
      <t>precisely nil-cost</t>
    </r>
    <r>
      <rPr>
        <i/>
        <sz val="10"/>
        <rFont val="Arial"/>
        <family val="2"/>
      </rPr>
      <t xml:space="preserve"> for each notification year, split by disease-type.</t>
    </r>
  </si>
  <si>
    <t>NUMBER OF CLAIMS SETTLED AT TRUE NIL COST (£0) BY CLAIM SETTLEMENT YEAR</t>
  </si>
  <si>
    <r>
      <t xml:space="preserve">Please provide the number of claims notified to your company and settled at </t>
    </r>
    <r>
      <rPr>
        <b/>
        <i/>
        <sz val="10"/>
        <rFont val="Arial"/>
        <family val="2"/>
      </rPr>
      <t>precisely nil-cost</t>
    </r>
    <r>
      <rPr>
        <i/>
        <sz val="10"/>
        <rFont val="Arial"/>
        <family val="2"/>
      </rPr>
      <t xml:space="preserve"> for each settlement year, split by disease-type.</t>
    </r>
  </si>
  <si>
    <t>NUMBER OF CLAIMS SETTLED AT COST (NON-ZERO) BY NOTIFICATION YEAR</t>
  </si>
  <si>
    <r>
      <t>Please provide the number of claims notified to your company and settled at cost</t>
    </r>
    <r>
      <rPr>
        <i/>
        <sz val="10"/>
        <rFont val="Arial"/>
        <family val="2"/>
      </rPr>
      <t xml:space="preserve"> for each notification year, split by disease-type.</t>
    </r>
  </si>
  <si>
    <t>NUMBER OF CLAIMS SETTLED AT COST (NON-ZERO) BY CLAIM SETTLEMENT YEAR</t>
  </si>
  <si>
    <t>Please provide the number of claims notified to your company and settled at cost for each year of claim settlement, split by disease-type.</t>
  </si>
  <si>
    <t>GROSS INCURRED AMOUNT (£) BY CLAIM NOTIFICATION YEAR</t>
  </si>
  <si>
    <t>Please provide the total gross incurred amount (paid + outstandings) in respect of indemnity and costs (both own and third-party) on all notified claims (open or settled) for each notification year, split by disease-type.</t>
  </si>
  <si>
    <t>Gross means gross of any reinsurance amounts, but net of any recoveries from any other primary insurers</t>
  </si>
  <si>
    <t>GROSS PAID AMOUNT (£) ON SETTLED CLAIMS BY NOTIFICATION YEAR</t>
  </si>
  <si>
    <t>Please provide the total gross paid amount in respect of indemnity and costs (both own and third-party) on all settled claim for each notification year, split by disease-type.</t>
  </si>
  <si>
    <t>GROSS PAID AMOUNT (£) ON SETTLED CLAIMS BY SETTLEMENT YEAR</t>
  </si>
  <si>
    <t>Please provide the total gross paid amount in respect of indemnity and costs (both own and third-party) on all settled claim for each settlement year, split by disease-type.</t>
  </si>
  <si>
    <t>Average</t>
  </si>
  <si>
    <t>Please provide the average age of claimants at notification by notification year where date of birth of claimant is available</t>
  </si>
  <si>
    <t>Percentage of Identified That is</t>
  </si>
  <si>
    <t>Adjusted Total - Survey Only</t>
  </si>
  <si>
    <t>Percentage of total that is unidentified</t>
  </si>
  <si>
    <t>Covering notes from the UK Asbestos Working Party</t>
  </si>
  <si>
    <t>The data differs in places compared with previous data collected, in part due to changes in the participants who were willing and able to contribute data.</t>
  </si>
  <si>
    <t>The data included is the raw aggregated data.  No adjustments have been made to gross up for entities unable to provide data for certain years.</t>
  </si>
  <si>
    <t>The relevant summaries on ACPC, nils percentages and open percentages are internally consistent.</t>
  </si>
  <si>
    <t>The number of claims in the context of this exercise represents the number of notifications to individual insurers.</t>
  </si>
  <si>
    <t>A claimant may bring a claim against several insurers. The number of claims reported here will be greater than the number of underlying claimants.</t>
  </si>
  <si>
    <t>Disclaimer: This spreadsheet has been prepared by and/or on behalf of the AWP of the Institute and Facility of Actuaries ("IFoA").  
The IFoA does not accept any responsibility and/or liability whatsoever for the content or use of this spreadsheet.  
Whilst care has been taken during the development of the spreadsheet, the IFoA does not 
(i) warrant its accuracy; or 
(ii) guarantee any outcome or result from the application of this spreadsheet or of any of the IFoA’s work (whether contained in or arising from the application of this spreadsheet or otherwise).  
You assume sole responsibility for your use of this spreadsheet, and for any and all conclusions drawn from its use.  
The IFoA hereby excludes all warranties, representations, conditions and all other terms of any kind whatsoever implied by statute or common law in relation to this spreadsheet, to the fullest extent permitted by applicable law.  
If you are in any doubt as to using anything produced by the IFoA, please seek independent advice.</t>
  </si>
  <si>
    <t>Copyright notice: You may reproduce the contents of this spreadsheet provided if it is:</t>
  </si>
  <si>
    <t>1. reproduced accurately and is unaltered;</t>
  </si>
  <si>
    <t>2. not used in a misleading context; and</t>
  </si>
  <si>
    <t xml:space="preserve">3. correctly referenced and includes both the IFoA’s disclaimer notice set out above and the IFoA’s copyright notice, as follows: </t>
  </si>
  <si>
    <t>© Institute and Faculty of Actuaries' UK Asbestos Working Party</t>
  </si>
  <si>
    <t>The Institute and Facility of Actuaries' UK Asbestos Working Party ("AWP") have continued their market wide data collection for 2024, and would like to thank those who contributed to the exercise.</t>
  </si>
  <si>
    <t>Data has been collected as at year-end 2024 to produce the attached aggregated summaries.</t>
  </si>
  <si>
    <t>The data collected covers 8 participating entities, believed to represent a majority of the insurance market.</t>
  </si>
  <si>
    <t>Not all 8 participants were able to provide data for all sections of the exercise or the same years.  The number of contributors has been indicated on the relevant worksheet tabs.</t>
  </si>
  <si>
    <t>This year the aggregated numbers cover Notification years 2012 to 2024 as not all participants provided data for earlier years.</t>
  </si>
  <si>
    <t>UK Asbestos Working Party Disclaimer: Data as at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</si>
</sst>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_-* #,##0.0_-;\-* #,##0.0_-;_-* &quot;-&quot;??_-;_-@_-"/>
    <numFmt numFmtId="166" formatCode="_(* #,##0.00_);_(* \(#,##0.00\);_(* &quot;-&quot;??_);_(@_)"/>
    <numFmt numFmtId="167" formatCode="_(* #,##0_);_(* \(#,##0\);_(* &quot;-&quot;??_);_(@_)"/>
    <numFmt numFmtId="168" formatCode="#,##0;\-#,##0;\-"/>
    <numFmt numFmtId="169" formatCode="&quot;£&quot;#,##0.0&quot;m&quot;"/>
    <numFmt numFmtId="170" formatCode="0.0%"/>
  </numFmts>
  <fonts count="15" x14ac:knownFonts="1">
    <font>
      <sz val="12"/>
      <color theme="1"/>
      <name val="Aptos"/>
      <family val="2"/>
      <scheme val="minor"/>
    </font>
    <font>
      <sz val="11"/>
      <color theme="1"/>
      <name val="Aptos"/>
      <family val="2"/>
      <scheme val="minor"/>
    </font>
    <font>
      <sz val="11"/>
      <color theme="1"/>
      <name val="Aptos"/>
      <family val="2"/>
      <scheme val="minor"/>
    </font>
    <font>
      <sz val="12"/>
      <color theme="1"/>
      <name val="Aptos"/>
      <family val="2"/>
      <scheme val="minor"/>
    </font>
    <font>
      <sz val="10"/>
      <name val="Arial"/>
      <family val="2"/>
    </font>
    <font>
      <b/>
      <sz val="10"/>
      <name val="Arial"/>
      <family val="2"/>
    </font>
    <font>
      <sz val="10"/>
      <name val="Arial"/>
      <family val="2"/>
    </font>
    <font>
      <i/>
      <sz val="10"/>
      <name val="Arial"/>
      <family val="2"/>
    </font>
    <font>
      <u/>
      <sz val="10"/>
      <name val="Arial"/>
      <family val="2"/>
    </font>
    <font>
      <b/>
      <sz val="12"/>
      <name val="Arial"/>
      <family val="2"/>
    </font>
    <font>
      <u/>
      <sz val="10"/>
      <color theme="10"/>
      <name val="Arial"/>
      <family val="2"/>
    </font>
    <font>
      <b/>
      <sz val="10"/>
      <color rgb="FFFF0000"/>
      <name val="Arial"/>
      <family val="2"/>
    </font>
    <font>
      <sz val="10"/>
      <color rgb="FFFF0000"/>
      <name val="Arial"/>
      <family val="2"/>
    </font>
    <font>
      <b/>
      <i/>
      <sz val="10"/>
      <name val="Arial"/>
      <family val="2"/>
    </font>
    <font>
      <b/>
      <u/>
      <sz val="10"/>
      <name val="Arial"/>
      <family val="2"/>
    </font>
  </fonts>
  <fills count="5">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12">
    <xf numFmtId="0" fontId="0" fillId="0" borderId="0"/>
    <xf numFmtId="43" fontId="3" fillId="0" borderId="0" applyFont="0" applyFill="0" applyBorder="0" applyAlignment="0" applyProtection="0"/>
    <xf numFmtId="0" fontId="4" fillId="0" borderId="0"/>
    <xf numFmtId="0" fontId="2" fillId="0" borderId="0"/>
    <xf numFmtId="43"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0" fontId="10" fillId="0" borderId="0" applyNumberFormat="0" applyFill="0" applyBorder="0" applyAlignment="0" applyProtection="0"/>
    <xf numFmtId="0" fontId="6" fillId="0" borderId="0"/>
    <xf numFmtId="166" fontId="6" fillId="0" borderId="0" applyFont="0" applyFill="0" applyBorder="0" applyAlignment="0" applyProtection="0"/>
    <xf numFmtId="0" fontId="1" fillId="0" borderId="0"/>
    <xf numFmtId="0" fontId="4" fillId="0" borderId="0"/>
  </cellStyleXfs>
  <cellXfs count="271">
    <xf numFmtId="0" fontId="0" fillId="0" borderId="0" xfId="0"/>
    <xf numFmtId="0" fontId="4" fillId="0" borderId="1" xfId="2" applyBorder="1" applyAlignment="1">
      <alignment horizontal="center" vertical="center" wrapText="1"/>
    </xf>
    <xf numFmtId="0" fontId="4" fillId="0" borderId="3" xfId="2" applyBorder="1" applyAlignment="1">
      <alignment horizontal="center" vertical="center" wrapText="1"/>
    </xf>
    <xf numFmtId="0" fontId="4" fillId="0" borderId="2" xfId="2" applyBorder="1" applyAlignment="1">
      <alignment horizontal="center" vertical="center" wrapText="1"/>
    </xf>
    <xf numFmtId="0" fontId="4" fillId="0" borderId="4" xfId="2" applyBorder="1" applyAlignment="1">
      <alignment horizontal="center" vertical="center" wrapText="1"/>
    </xf>
    <xf numFmtId="0" fontId="5" fillId="0" borderId="4" xfId="2"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164" fontId="6" fillId="2" borderId="0" xfId="4" applyNumberFormat="1" applyFont="1" applyFill="1" applyBorder="1" applyProtection="1">
      <protection locked="0"/>
    </xf>
    <xf numFmtId="164" fontId="6" fillId="2" borderId="7" xfId="4" applyNumberFormat="1" applyFont="1" applyFill="1" applyBorder="1" applyProtection="1">
      <protection locked="0"/>
    </xf>
    <xf numFmtId="164" fontId="5" fillId="0" borderId="1" xfId="4" applyNumberFormat="1" applyFont="1" applyFill="1" applyBorder="1"/>
    <xf numFmtId="164" fontId="5" fillId="0" borderId="2" xfId="4" applyNumberFormat="1" applyFont="1" applyFill="1" applyBorder="1"/>
    <xf numFmtId="0" fontId="4" fillId="0" borderId="1" xfId="2" applyBorder="1" applyAlignment="1" applyProtection="1">
      <alignment horizontal="center" vertical="center" wrapText="1"/>
      <protection locked="0"/>
    </xf>
    <xf numFmtId="0" fontId="6" fillId="0" borderId="0" xfId="2" applyFont="1" applyAlignment="1">
      <alignment horizontal="center" vertical="center" wrapText="1"/>
    </xf>
    <xf numFmtId="0" fontId="6" fillId="0" borderId="0" xfId="0" applyFont="1"/>
    <xf numFmtId="0" fontId="4" fillId="0" borderId="0" xfId="2"/>
    <xf numFmtId="0" fontId="9" fillId="0" borderId="0" xfId="2" applyFont="1"/>
    <xf numFmtId="0" fontId="6" fillId="0" borderId="0" xfId="2" applyFont="1"/>
    <xf numFmtId="0" fontId="6" fillId="0" borderId="0" xfId="8"/>
    <xf numFmtId="0" fontId="5" fillId="0" borderId="0" xfId="8" applyFont="1"/>
    <xf numFmtId="0" fontId="6" fillId="0" borderId="0" xfId="8" applyAlignment="1">
      <alignment vertical="center" wrapText="1"/>
    </xf>
    <xf numFmtId="0" fontId="6" fillId="0" borderId="1" xfId="8" applyBorder="1" applyAlignment="1">
      <alignment horizontal="center" vertical="center" wrapText="1"/>
    </xf>
    <xf numFmtId="0" fontId="6" fillId="0" borderId="3" xfId="8" applyBorder="1" applyAlignment="1">
      <alignment horizontal="center" vertical="center" wrapText="1"/>
    </xf>
    <xf numFmtId="0" fontId="6" fillId="0" borderId="4" xfId="8" applyBorder="1" applyAlignment="1">
      <alignment horizontal="center" vertical="center" wrapText="1"/>
    </xf>
    <xf numFmtId="0" fontId="12" fillId="0" borderId="1" xfId="8" applyFont="1" applyBorder="1" applyAlignment="1">
      <alignment horizontal="center" vertical="center" wrapText="1"/>
    </xf>
    <xf numFmtId="0" fontId="12" fillId="0" borderId="3" xfId="8" applyFont="1" applyBorder="1" applyAlignment="1">
      <alignment horizontal="center" vertical="center" wrapText="1"/>
    </xf>
    <xf numFmtId="0" fontId="12" fillId="0" borderId="4" xfId="8" applyFont="1" applyBorder="1" applyAlignment="1">
      <alignment horizontal="center" vertical="center" wrapText="1"/>
    </xf>
    <xf numFmtId="0" fontId="6" fillId="0" borderId="6" xfId="8" applyBorder="1" applyAlignment="1">
      <alignment horizontal="left"/>
    </xf>
    <xf numFmtId="164" fontId="6" fillId="0" borderId="6" xfId="9" applyNumberFormat="1" applyFont="1" applyFill="1" applyBorder="1"/>
    <xf numFmtId="164" fontId="6" fillId="0" borderId="0" xfId="9" applyNumberFormat="1" applyFont="1" applyFill="1" applyBorder="1"/>
    <xf numFmtId="164" fontId="6" fillId="0" borderId="7" xfId="9" applyNumberFormat="1" applyFont="1" applyFill="1" applyBorder="1"/>
    <xf numFmtId="167" fontId="6" fillId="0" borderId="0" xfId="9" applyNumberFormat="1" applyFont="1" applyFill="1"/>
    <xf numFmtId="9" fontId="6" fillId="0" borderId="0" xfId="5" applyFont="1" applyFill="1"/>
    <xf numFmtId="165" fontId="6" fillId="0" borderId="6" xfId="9" applyNumberFormat="1" applyFont="1" applyFill="1" applyBorder="1"/>
    <xf numFmtId="165" fontId="6" fillId="0" borderId="0" xfId="9" applyNumberFormat="1" applyFont="1" applyFill="1" applyBorder="1"/>
    <xf numFmtId="165" fontId="6" fillId="0" borderId="7" xfId="9" applyNumberFormat="1" applyFont="1" applyFill="1" applyBorder="1"/>
    <xf numFmtId="0" fontId="12" fillId="0" borderId="6" xfId="8" applyFont="1" applyBorder="1" applyAlignment="1">
      <alignment horizontal="left"/>
    </xf>
    <xf numFmtId="168" fontId="12" fillId="0" borderId="6" xfId="5" applyNumberFormat="1" applyFont="1" applyFill="1" applyBorder="1"/>
    <xf numFmtId="168" fontId="12" fillId="0" borderId="0" xfId="5" applyNumberFormat="1" applyFont="1" applyFill="1" applyBorder="1"/>
    <xf numFmtId="168" fontId="12" fillId="0" borderId="7" xfId="5" applyNumberFormat="1" applyFont="1" applyFill="1" applyBorder="1"/>
    <xf numFmtId="169" fontId="6" fillId="0" borderId="6" xfId="5" applyNumberFormat="1" applyBorder="1"/>
    <xf numFmtId="169" fontId="6" fillId="0" borderId="0" xfId="5" applyNumberFormat="1"/>
    <xf numFmtId="169" fontId="6" fillId="0" borderId="7" xfId="5" applyNumberFormat="1" applyBorder="1"/>
    <xf numFmtId="164" fontId="6" fillId="0" borderId="11" xfId="9" applyNumberFormat="1" applyFont="1" applyFill="1" applyBorder="1"/>
    <xf numFmtId="164" fontId="6" fillId="0" borderId="10" xfId="9" applyNumberFormat="1" applyFont="1" applyFill="1" applyBorder="1"/>
    <xf numFmtId="164" fontId="6" fillId="0" borderId="12" xfId="9" applyNumberFormat="1" applyFont="1" applyFill="1" applyBorder="1"/>
    <xf numFmtId="0" fontId="6" fillId="0" borderId="11" xfId="8" applyBorder="1" applyAlignment="1">
      <alignment horizontal="left"/>
    </xf>
    <xf numFmtId="165" fontId="6" fillId="0" borderId="11" xfId="9" applyNumberFormat="1" applyFont="1" applyFill="1" applyBorder="1"/>
    <xf numFmtId="165" fontId="6" fillId="0" borderId="10" xfId="9" applyNumberFormat="1" applyFont="1" applyFill="1" applyBorder="1"/>
    <xf numFmtId="165" fontId="6" fillId="0" borderId="12" xfId="9" applyNumberFormat="1" applyFont="1" applyFill="1" applyBorder="1"/>
    <xf numFmtId="43" fontId="6" fillId="0" borderId="0" xfId="8" applyNumberFormat="1"/>
    <xf numFmtId="0" fontId="12" fillId="0" borderId="11" xfId="8" applyFont="1" applyBorder="1" applyAlignment="1">
      <alignment horizontal="left"/>
    </xf>
    <xf numFmtId="168" fontId="12" fillId="0" borderId="11" xfId="5" applyNumberFormat="1" applyFont="1" applyFill="1" applyBorder="1"/>
    <xf numFmtId="168" fontId="12" fillId="0" borderId="10" xfId="5" applyNumberFormat="1" applyFont="1" applyFill="1" applyBorder="1"/>
    <xf numFmtId="168" fontId="12" fillId="0" borderId="12" xfId="5" applyNumberFormat="1" applyFont="1" applyFill="1" applyBorder="1"/>
    <xf numFmtId="169" fontId="6" fillId="0" borderId="11" xfId="5" applyNumberFormat="1" applyBorder="1"/>
    <xf numFmtId="169" fontId="6" fillId="0" borderId="10" xfId="5" applyNumberFormat="1" applyBorder="1"/>
    <xf numFmtId="169" fontId="6" fillId="0" borderId="12" xfId="5" applyNumberFormat="1" applyBorder="1"/>
    <xf numFmtId="0" fontId="6" fillId="0" borderId="0" xfId="8" applyAlignment="1">
      <alignment horizontal="left"/>
    </xf>
    <xf numFmtId="170" fontId="6" fillId="0" borderId="0" xfId="5" applyNumberFormat="1" applyFont="1" applyFill="1" applyBorder="1"/>
    <xf numFmtId="0" fontId="6" fillId="0" borderId="0" xfId="8" applyAlignment="1">
      <alignment horizontal="right"/>
    </xf>
    <xf numFmtId="165" fontId="6" fillId="0" borderId="0" xfId="9" applyNumberFormat="1" applyFont="1" applyFill="1"/>
    <xf numFmtId="0" fontId="6" fillId="0" borderId="0" xfId="8" applyAlignment="1">
      <alignment horizontal="center" vertical="center" wrapText="1"/>
    </xf>
    <xf numFmtId="9" fontId="6" fillId="0" borderId="6" xfId="5" applyFont="1" applyFill="1" applyBorder="1"/>
    <xf numFmtId="9" fontId="6" fillId="0" borderId="0" xfId="5" applyFont="1" applyFill="1" applyBorder="1"/>
    <xf numFmtId="170" fontId="6" fillId="0" borderId="0" xfId="5" applyNumberFormat="1" applyFont="1" applyFill="1"/>
    <xf numFmtId="10" fontId="6" fillId="2" borderId="0" xfId="8" applyNumberFormat="1" applyFill="1"/>
    <xf numFmtId="0" fontId="6" fillId="2" borderId="0" xfId="8" applyFill="1"/>
    <xf numFmtId="9" fontId="6" fillId="0" borderId="11" xfId="5" applyFont="1" applyFill="1" applyBorder="1"/>
    <xf numFmtId="10" fontId="6" fillId="0" borderId="0" xfId="8" applyNumberFormat="1"/>
    <xf numFmtId="9" fontId="6" fillId="0" borderId="0" xfId="8" applyNumberFormat="1"/>
    <xf numFmtId="167" fontId="6" fillId="0" borderId="0" xfId="9" applyNumberFormat="1" applyFont="1" applyFill="1" applyBorder="1" applyAlignment="1">
      <alignment horizontal="left"/>
    </xf>
    <xf numFmtId="167" fontId="6" fillId="0" borderId="0" xfId="8" applyNumberFormat="1"/>
    <xf numFmtId="167" fontId="6" fillId="0" borderId="0" xfId="5" applyNumberFormat="1" applyFont="1" applyFill="1"/>
    <xf numFmtId="166" fontId="6" fillId="0" borderId="0" xfId="9" applyFont="1" applyFill="1"/>
    <xf numFmtId="0" fontId="6" fillId="0" borderId="14" xfId="8" applyBorder="1" applyAlignment="1">
      <alignment horizontal="left"/>
    </xf>
    <xf numFmtId="0" fontId="6" fillId="0" borderId="5" xfId="8" applyBorder="1" applyAlignment="1">
      <alignment horizontal="left"/>
    </xf>
    <xf numFmtId="166" fontId="6" fillId="0" borderId="0" xfId="8" applyNumberFormat="1"/>
    <xf numFmtId="0" fontId="6" fillId="0" borderId="9" xfId="8" applyBorder="1" applyAlignment="1">
      <alignment horizontal="left"/>
    </xf>
    <xf numFmtId="0" fontId="4" fillId="0" borderId="1" xfId="2" applyBorder="1"/>
    <xf numFmtId="0" fontId="6" fillId="0" borderId="1" xfId="10" applyFont="1" applyBorder="1" applyAlignment="1">
      <alignment horizontal="center" vertical="center" wrapText="1"/>
    </xf>
    <xf numFmtId="0" fontId="4" fillId="0" borderId="14" xfId="2" applyBorder="1"/>
    <xf numFmtId="0" fontId="4" fillId="0" borderId="13" xfId="2" applyBorder="1"/>
    <xf numFmtId="0" fontId="4" fillId="0" borderId="5" xfId="2" applyBorder="1"/>
    <xf numFmtId="0" fontId="4" fillId="0" borderId="9" xfId="2" applyBorder="1"/>
    <xf numFmtId="0" fontId="4" fillId="0" borderId="10" xfId="2" applyBorder="1"/>
    <xf numFmtId="0" fontId="5" fillId="0" borderId="0" xfId="2" applyFont="1"/>
    <xf numFmtId="14" fontId="4" fillId="2" borderId="1" xfId="2" applyNumberFormat="1" applyFill="1" applyBorder="1" applyProtection="1">
      <protection locked="0"/>
    </xf>
    <xf numFmtId="0" fontId="4" fillId="0" borderId="5" xfId="2" applyBorder="1" applyAlignment="1">
      <alignment horizontal="left"/>
    </xf>
    <xf numFmtId="164" fontId="6" fillId="2" borderId="5" xfId="4" applyNumberFormat="1" applyFont="1" applyFill="1" applyBorder="1" applyProtection="1">
      <protection locked="0"/>
    </xf>
    <xf numFmtId="164" fontId="6" fillId="2" borderId="6" xfId="4" applyNumberFormat="1" applyFont="1" applyFill="1" applyBorder="1" applyProtection="1">
      <protection locked="0"/>
    </xf>
    <xf numFmtId="164" fontId="5" fillId="2" borderId="5" xfId="4" applyNumberFormat="1" applyFont="1" applyFill="1" applyBorder="1" applyProtection="1">
      <protection locked="0"/>
    </xf>
    <xf numFmtId="0" fontId="4" fillId="0" borderId="9" xfId="2" applyBorder="1" applyAlignment="1">
      <alignment horizontal="left"/>
    </xf>
    <xf numFmtId="164" fontId="6" fillId="2" borderId="10" xfId="4" applyNumberFormat="1" applyFont="1" applyFill="1" applyBorder="1" applyProtection="1">
      <protection locked="0"/>
    </xf>
    <xf numFmtId="164" fontId="5" fillId="2" borderId="9" xfId="4" applyNumberFormat="1" applyFont="1" applyFill="1" applyBorder="1" applyProtection="1">
      <protection locked="0"/>
    </xf>
    <xf numFmtId="164" fontId="5" fillId="0" borderId="3" xfId="4" applyNumberFormat="1" applyFont="1" applyBorder="1"/>
    <xf numFmtId="164" fontId="5" fillId="0" borderId="1" xfId="4" applyNumberFormat="1" applyFont="1" applyBorder="1"/>
    <xf numFmtId="164" fontId="5" fillId="0" borderId="4" xfId="4" applyNumberFormat="1" applyFont="1" applyBorder="1"/>
    <xf numFmtId="3" fontId="5" fillId="0" borderId="0" xfId="2" applyNumberFormat="1" applyFont="1"/>
    <xf numFmtId="0" fontId="7" fillId="0" borderId="2" xfId="2" applyFont="1" applyBorder="1"/>
    <xf numFmtId="164" fontId="7" fillId="0" borderId="2" xfId="4" applyNumberFormat="1" applyFont="1" applyFill="1" applyBorder="1"/>
    <xf numFmtId="164" fontId="7" fillId="0" borderId="3" xfId="4" applyNumberFormat="1" applyFont="1" applyBorder="1"/>
    <xf numFmtId="164" fontId="7" fillId="0" borderId="1" xfId="4" applyNumberFormat="1" applyFont="1" applyBorder="1"/>
    <xf numFmtId="164" fontId="7" fillId="0" borderId="4" xfId="4" applyNumberFormat="1" applyFont="1" applyBorder="1"/>
    <xf numFmtId="164" fontId="13" fillId="0" borderId="4" xfId="4" applyNumberFormat="1" applyFont="1" applyFill="1" applyBorder="1"/>
    <xf numFmtId="0" fontId="8" fillId="0" borderId="0" xfId="2" applyFont="1"/>
    <xf numFmtId="0" fontId="7" fillId="0" borderId="0" xfId="2" applyFont="1"/>
    <xf numFmtId="14" fontId="4" fillId="0" borderId="0" xfId="2" applyNumberFormat="1"/>
    <xf numFmtId="43" fontId="0" fillId="0" borderId="0" xfId="4" applyFont="1" applyFill="1"/>
    <xf numFmtId="0" fontId="4" fillId="0" borderId="0" xfId="2" applyProtection="1">
      <protection locked="0"/>
    </xf>
    <xf numFmtId="0" fontId="4" fillId="0" borderId="5" xfId="2" applyBorder="1" applyAlignment="1" applyProtection="1">
      <alignment horizontal="left"/>
      <protection locked="0"/>
    </xf>
    <xf numFmtId="3" fontId="6" fillId="0" borderId="5" xfId="4" applyNumberFormat="1" applyFont="1" applyFill="1" applyBorder="1" applyAlignment="1">
      <alignment horizontal="center" vertical="center"/>
    </xf>
    <xf numFmtId="3" fontId="6" fillId="0" borderId="0" xfId="4" applyNumberFormat="1" applyFont="1" applyFill="1" applyBorder="1" applyAlignment="1">
      <alignment horizontal="center" vertical="center"/>
    </xf>
    <xf numFmtId="3" fontId="13" fillId="0" borderId="5" xfId="4" applyNumberFormat="1" applyFont="1" applyFill="1" applyBorder="1" applyAlignment="1">
      <alignment horizontal="center" vertical="center"/>
    </xf>
    <xf numFmtId="3" fontId="6" fillId="0" borderId="6" xfId="4" applyNumberFormat="1" applyFont="1" applyFill="1" applyBorder="1" applyAlignment="1">
      <alignment horizontal="center" vertical="center"/>
    </xf>
    <xf numFmtId="3" fontId="6" fillId="0" borderId="7" xfId="4" applyNumberFormat="1" applyFont="1" applyFill="1" applyBorder="1" applyAlignment="1">
      <alignment horizontal="center" vertical="center"/>
    </xf>
    <xf numFmtId="3" fontId="5" fillId="0" borderId="7" xfId="4" applyNumberFormat="1" applyFont="1" applyFill="1" applyBorder="1" applyAlignment="1">
      <alignment horizontal="center" vertical="center"/>
    </xf>
    <xf numFmtId="3" fontId="5" fillId="0" borderId="14" xfId="2" applyNumberFormat="1" applyFont="1" applyBorder="1" applyAlignment="1">
      <alignment horizontal="center" vertical="center"/>
    </xf>
    <xf numFmtId="3" fontId="5" fillId="0" borderId="5" xfId="2" applyNumberFormat="1" applyFont="1" applyBorder="1" applyAlignment="1">
      <alignment horizontal="center" vertical="center"/>
    </xf>
    <xf numFmtId="0" fontId="4" fillId="0" borderId="9" xfId="2" applyBorder="1" applyAlignment="1" applyProtection="1">
      <alignment horizontal="left"/>
      <protection locked="0"/>
    </xf>
    <xf numFmtId="3" fontId="6" fillId="0" borderId="9" xfId="4" applyNumberFormat="1" applyFont="1" applyFill="1" applyBorder="1" applyAlignment="1">
      <alignment horizontal="center" vertical="center"/>
    </xf>
    <xf numFmtId="3" fontId="6" fillId="0" borderId="10" xfId="4" applyNumberFormat="1" applyFont="1" applyFill="1" applyBorder="1" applyAlignment="1">
      <alignment horizontal="center" vertical="center"/>
    </xf>
    <xf numFmtId="3" fontId="13" fillId="0" borderId="9" xfId="4" applyNumberFormat="1" applyFont="1" applyFill="1" applyBorder="1" applyAlignment="1">
      <alignment horizontal="center" vertical="center"/>
    </xf>
    <xf numFmtId="3" fontId="6" fillId="0" borderId="11" xfId="4" applyNumberFormat="1" applyFont="1" applyFill="1" applyBorder="1" applyAlignment="1">
      <alignment horizontal="center" vertical="center"/>
    </xf>
    <xf numFmtId="3" fontId="6" fillId="0" borderId="12" xfId="4" applyNumberFormat="1" applyFont="1" applyFill="1" applyBorder="1" applyAlignment="1">
      <alignment horizontal="center" vertical="center"/>
    </xf>
    <xf numFmtId="3" fontId="5" fillId="0" borderId="12" xfId="4" applyNumberFormat="1" applyFont="1" applyFill="1" applyBorder="1" applyAlignment="1">
      <alignment horizontal="center" vertical="center"/>
    </xf>
    <xf numFmtId="3" fontId="5" fillId="0" borderId="9" xfId="2" applyNumberFormat="1" applyFont="1" applyBorder="1" applyAlignment="1">
      <alignment horizontal="center" vertical="center"/>
    </xf>
    <xf numFmtId="164" fontId="5" fillId="2" borderId="7" xfId="4" applyNumberFormat="1" applyFont="1" applyFill="1" applyBorder="1" applyProtection="1">
      <protection locked="0"/>
    </xf>
    <xf numFmtId="164" fontId="0" fillId="0" borderId="0" xfId="4" applyNumberFormat="1" applyFont="1" applyBorder="1"/>
    <xf numFmtId="164" fontId="0" fillId="0" borderId="0" xfId="4" applyNumberFormat="1" applyFont="1" applyFill="1" applyBorder="1"/>
    <xf numFmtId="164" fontId="5" fillId="0" borderId="0" xfId="4" applyNumberFormat="1" applyFont="1" applyFill="1" applyBorder="1"/>
    <xf numFmtId="3" fontId="4" fillId="2" borderId="6" xfId="2" applyNumberFormat="1" applyFill="1" applyBorder="1" applyProtection="1">
      <protection locked="0"/>
    </xf>
    <xf numFmtId="3" fontId="4" fillId="2" borderId="7" xfId="2" applyNumberFormat="1" applyFill="1" applyBorder="1" applyProtection="1">
      <protection locked="0"/>
    </xf>
    <xf numFmtId="3" fontId="5" fillId="2" borderId="7" xfId="2" applyNumberFormat="1" applyFont="1" applyFill="1" applyBorder="1" applyProtection="1">
      <protection locked="0"/>
    </xf>
    <xf numFmtId="3" fontId="4" fillId="2" borderId="11" xfId="2" applyNumberFormat="1" applyFill="1" applyBorder="1" applyProtection="1">
      <protection locked="0"/>
    </xf>
    <xf numFmtId="3" fontId="4" fillId="2" borderId="12" xfId="2" applyNumberFormat="1" applyFill="1" applyBorder="1" applyProtection="1">
      <protection locked="0"/>
    </xf>
    <xf numFmtId="3" fontId="5" fillId="2" borderId="12" xfId="2" applyNumberFormat="1" applyFont="1" applyFill="1" applyBorder="1" applyProtection="1">
      <protection locked="0"/>
    </xf>
    <xf numFmtId="3" fontId="4" fillId="0" borderId="11" xfId="2" applyNumberFormat="1" applyBorder="1"/>
    <xf numFmtId="3" fontId="4" fillId="0" borderId="12" xfId="2" applyNumberFormat="1" applyBorder="1"/>
    <xf numFmtId="3" fontId="5" fillId="0" borderId="12" xfId="2" applyNumberFormat="1" applyFont="1" applyBorder="1"/>
    <xf numFmtId="3" fontId="5" fillId="0" borderId="0" xfId="2" applyNumberFormat="1" applyFont="1" applyProtection="1">
      <protection locked="0"/>
    </xf>
    <xf numFmtId="164" fontId="6" fillId="2" borderId="0" xfId="1" applyNumberFormat="1" applyFont="1" applyFill="1" applyBorder="1" applyProtection="1">
      <protection locked="0"/>
    </xf>
    <xf numFmtId="164" fontId="6" fillId="2" borderId="5" xfId="1" applyNumberFormat="1" applyFont="1" applyFill="1" applyBorder="1" applyProtection="1">
      <protection locked="0"/>
    </xf>
    <xf numFmtId="164" fontId="6" fillId="2" borderId="6" xfId="1" applyNumberFormat="1" applyFont="1" applyFill="1" applyBorder="1" applyProtection="1">
      <protection locked="0"/>
    </xf>
    <xf numFmtId="164" fontId="6" fillId="2" borderId="7" xfId="1" applyNumberFormat="1" applyFont="1" applyFill="1" applyBorder="1" applyProtection="1">
      <protection locked="0"/>
    </xf>
    <xf numFmtId="164" fontId="5" fillId="2" borderId="7" xfId="1" applyNumberFormat="1" applyFont="1" applyFill="1" applyBorder="1" applyProtection="1">
      <protection locked="0"/>
    </xf>
    <xf numFmtId="164" fontId="6" fillId="2" borderId="10" xfId="1" applyNumberFormat="1" applyFont="1" applyFill="1" applyBorder="1" applyProtection="1">
      <protection locked="0"/>
    </xf>
    <xf numFmtId="164" fontId="5" fillId="0" borderId="2" xfId="1" applyNumberFormat="1" applyFont="1" applyFill="1" applyBorder="1" applyProtection="1">
      <protection locked="0"/>
    </xf>
    <xf numFmtId="164" fontId="5" fillId="0" borderId="3" xfId="1" applyNumberFormat="1" applyFont="1" applyBorder="1" applyProtection="1">
      <protection locked="0"/>
    </xf>
    <xf numFmtId="164" fontId="5" fillId="0" borderId="1" xfId="1" applyNumberFormat="1" applyFont="1" applyBorder="1" applyProtection="1">
      <protection locked="0"/>
    </xf>
    <xf numFmtId="164" fontId="5" fillId="0" borderId="4" xfId="1" applyNumberFormat="1" applyFont="1" applyBorder="1" applyProtection="1">
      <protection locked="0"/>
    </xf>
    <xf numFmtId="164" fontId="5" fillId="0" borderId="1" xfId="1" applyNumberFormat="1" applyFont="1" applyFill="1" applyBorder="1" applyProtection="1">
      <protection locked="0"/>
    </xf>
    <xf numFmtId="164" fontId="4" fillId="0" borderId="0" xfId="1" applyNumberFormat="1" applyFont="1" applyProtection="1">
      <protection locked="0"/>
    </xf>
    <xf numFmtId="164" fontId="7" fillId="0" borderId="2" xfId="1" applyNumberFormat="1" applyFont="1" applyFill="1" applyBorder="1" applyProtection="1">
      <protection locked="0"/>
    </xf>
    <xf numFmtId="164" fontId="7" fillId="0" borderId="3" xfId="1" applyNumberFormat="1" applyFont="1" applyBorder="1" applyProtection="1">
      <protection locked="0"/>
    </xf>
    <xf numFmtId="164" fontId="7" fillId="0" borderId="1" xfId="1" applyNumberFormat="1" applyFont="1" applyBorder="1" applyProtection="1">
      <protection locked="0"/>
    </xf>
    <xf numFmtId="164" fontId="7" fillId="0" borderId="4" xfId="1" applyNumberFormat="1" applyFont="1" applyBorder="1" applyProtection="1">
      <protection locked="0"/>
    </xf>
    <xf numFmtId="164" fontId="13" fillId="0" borderId="4" xfId="1" applyNumberFormat="1" applyFont="1" applyFill="1" applyBorder="1" applyProtection="1">
      <protection locked="0"/>
    </xf>
    <xf numFmtId="3" fontId="4" fillId="0" borderId="8" xfId="2" applyNumberFormat="1" applyBorder="1"/>
    <xf numFmtId="0" fontId="4" fillId="0" borderId="0" xfId="2" applyAlignment="1">
      <alignment horizontal="center" wrapText="1"/>
    </xf>
    <xf numFmtId="3" fontId="4" fillId="0" borderId="7" xfId="2" applyNumberFormat="1" applyBorder="1"/>
    <xf numFmtId="165" fontId="4" fillId="0" borderId="10" xfId="1" applyNumberFormat="1" applyFont="1" applyBorder="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9" fontId="6" fillId="0" borderId="6" xfId="5" applyFont="1" applyBorder="1" applyAlignment="1">
      <alignment horizontal="center" wrapText="1"/>
    </xf>
    <xf numFmtId="9" fontId="6" fillId="0" borderId="0" xfId="5" applyFont="1" applyBorder="1" applyAlignment="1">
      <alignment horizontal="center" wrapText="1"/>
    </xf>
    <xf numFmtId="9" fontId="6" fillId="0" borderId="7" xfId="5" applyFont="1" applyBorder="1" applyAlignment="1">
      <alignment horizontal="center" wrapText="1"/>
    </xf>
    <xf numFmtId="0" fontId="6" fillId="0" borderId="0" xfId="0" applyFont="1" applyAlignment="1">
      <alignment wrapText="1"/>
    </xf>
    <xf numFmtId="3" fontId="6" fillId="0" borderId="6" xfId="0" applyNumberFormat="1" applyFont="1" applyBorder="1" applyAlignment="1">
      <alignment wrapText="1"/>
    </xf>
    <xf numFmtId="3" fontId="6" fillId="0" borderId="0" xfId="0" applyNumberFormat="1" applyFont="1" applyAlignment="1">
      <alignment wrapText="1"/>
    </xf>
    <xf numFmtId="3" fontId="6" fillId="0" borderId="7" xfId="0" applyNumberFormat="1" applyFont="1" applyBorder="1" applyAlignment="1">
      <alignment wrapText="1"/>
    </xf>
    <xf numFmtId="9" fontId="6" fillId="0" borderId="0" xfId="5" applyFont="1" applyBorder="1" applyAlignment="1">
      <alignment horizontal="center"/>
    </xf>
    <xf numFmtId="9" fontId="6" fillId="0" borderId="7" xfId="5" applyFont="1" applyBorder="1" applyAlignment="1">
      <alignment horizontal="center"/>
    </xf>
    <xf numFmtId="3" fontId="6" fillId="0" borderId="6" xfId="0" applyNumberFormat="1" applyFont="1" applyBorder="1"/>
    <xf numFmtId="3" fontId="6" fillId="0" borderId="0" xfId="0" applyNumberFormat="1" applyFont="1"/>
    <xf numFmtId="3" fontId="6" fillId="0" borderId="7" xfId="0" applyNumberFormat="1" applyFont="1" applyBorder="1"/>
    <xf numFmtId="9" fontId="6" fillId="0" borderId="10" xfId="5" applyFont="1" applyBorder="1" applyAlignment="1">
      <alignment horizontal="center"/>
    </xf>
    <xf numFmtId="9" fontId="6" fillId="0" borderId="12" xfId="5" applyFont="1" applyBorder="1" applyAlignment="1">
      <alignment horizontal="center"/>
    </xf>
    <xf numFmtId="3" fontId="6" fillId="0" borderId="11" xfId="0" applyNumberFormat="1" applyFont="1" applyBorder="1"/>
    <xf numFmtId="3" fontId="6" fillId="0" borderId="10" xfId="0" applyNumberFormat="1" applyFont="1" applyBorder="1"/>
    <xf numFmtId="3" fontId="6" fillId="0" borderId="12" xfId="0" applyNumberFormat="1" applyFont="1" applyBorder="1"/>
    <xf numFmtId="3" fontId="5" fillId="0" borderId="0" xfId="0" applyNumberFormat="1" applyFont="1"/>
    <xf numFmtId="9" fontId="6" fillId="0" borderId="3" xfId="5" applyFont="1" applyBorder="1" applyAlignment="1">
      <alignment horizontal="center"/>
    </xf>
    <xf numFmtId="9" fontId="6" fillId="0" borderId="4" xfId="5" applyFont="1" applyBorder="1" applyAlignment="1">
      <alignment horizontal="center"/>
    </xf>
    <xf numFmtId="3" fontId="6" fillId="0" borderId="2" xfId="0" applyNumberFormat="1" applyFont="1" applyBorder="1"/>
    <xf numFmtId="3" fontId="6" fillId="0" borderId="3" xfId="0" applyNumberFormat="1" applyFont="1" applyBorder="1"/>
    <xf numFmtId="3" fontId="6" fillId="0" borderId="4" xfId="0" applyNumberFormat="1" applyFont="1" applyBorder="1"/>
    <xf numFmtId="3" fontId="5" fillId="0" borderId="0" xfId="2" applyNumberFormat="1" applyFont="1" applyAlignment="1" applyProtection="1">
      <alignment horizontal="center"/>
      <protection locked="0"/>
    </xf>
    <xf numFmtId="0" fontId="6" fillId="0" borderId="0" xfId="0" applyFont="1" applyAlignment="1">
      <alignment horizontal="center" vertical="center" wrapText="1"/>
    </xf>
    <xf numFmtId="170" fontId="6" fillId="0" borderId="0" xfId="5" applyNumberFormat="1" applyFont="1" applyBorder="1" applyAlignment="1">
      <alignment horizontal="center"/>
    </xf>
    <xf numFmtId="170" fontId="6" fillId="0" borderId="6" xfId="5" applyNumberFormat="1" applyFont="1" applyBorder="1" applyAlignment="1">
      <alignment horizontal="center" wrapText="1"/>
    </xf>
    <xf numFmtId="9" fontId="6" fillId="0" borderId="5" xfId="5" applyFont="1" applyBorder="1" applyAlignment="1">
      <alignment horizontal="center" wrapText="1"/>
    </xf>
    <xf numFmtId="170" fontId="6" fillId="0" borderId="11" xfId="5" applyNumberFormat="1" applyFont="1" applyBorder="1" applyAlignment="1">
      <alignment horizontal="center" wrapText="1"/>
    </xf>
    <xf numFmtId="9" fontId="6" fillId="0" borderId="11" xfId="5" applyFont="1" applyBorder="1" applyAlignment="1">
      <alignment horizontal="center" wrapText="1"/>
    </xf>
    <xf numFmtId="9" fontId="6" fillId="0" borderId="9" xfId="5" applyFont="1" applyBorder="1" applyAlignment="1">
      <alignment horizontal="center" wrapText="1"/>
    </xf>
    <xf numFmtId="170" fontId="6" fillId="0" borderId="2" xfId="5" applyNumberFormat="1" applyFont="1" applyBorder="1" applyAlignment="1">
      <alignment horizontal="center" wrapText="1"/>
    </xf>
    <xf numFmtId="9" fontId="6" fillId="0" borderId="2" xfId="5" applyFont="1" applyBorder="1" applyAlignment="1">
      <alignment horizontal="center" wrapText="1"/>
    </xf>
    <xf numFmtId="9" fontId="6" fillId="0" borderId="1" xfId="5" applyFont="1" applyBorder="1" applyAlignment="1">
      <alignment horizontal="center" wrapText="1"/>
    </xf>
    <xf numFmtId="3" fontId="6" fillId="0" borderId="5" xfId="0" applyNumberFormat="1" applyFont="1" applyBorder="1" applyAlignment="1">
      <alignment wrapText="1"/>
    </xf>
    <xf numFmtId="3" fontId="6" fillId="0" borderId="11" xfId="0" applyNumberFormat="1" applyFont="1" applyBorder="1" applyAlignment="1">
      <alignment wrapText="1"/>
    </xf>
    <xf numFmtId="3" fontId="6" fillId="0" borderId="9" xfId="0" applyNumberFormat="1" applyFont="1" applyBorder="1" applyAlignment="1">
      <alignment wrapText="1"/>
    </xf>
    <xf numFmtId="3" fontId="6" fillId="0" borderId="2" xfId="0" applyNumberFormat="1" applyFont="1" applyBorder="1" applyAlignment="1">
      <alignment wrapText="1"/>
    </xf>
    <xf numFmtId="3" fontId="6" fillId="0" borderId="1" xfId="0" applyNumberFormat="1" applyFont="1" applyBorder="1" applyAlignment="1">
      <alignment wrapText="1"/>
    </xf>
    <xf numFmtId="164" fontId="4" fillId="0" borderId="0" xfId="2" applyNumberFormat="1"/>
    <xf numFmtId="0" fontId="7" fillId="0" borderId="0" xfId="0" applyFont="1" applyAlignment="1">
      <alignment horizontal="center"/>
    </xf>
    <xf numFmtId="9" fontId="6" fillId="0" borderId="0" xfId="6" applyFont="1" applyFill="1" applyAlignment="1">
      <alignment horizontal="center"/>
    </xf>
    <xf numFmtId="170" fontId="5" fillId="0" borderId="13" xfId="0" applyNumberFormat="1" applyFont="1" applyBorder="1"/>
    <xf numFmtId="9" fontId="6" fillId="0" borderId="13" xfId="5" applyFont="1" applyBorder="1" applyAlignment="1">
      <alignment horizontal="center" wrapText="1"/>
    </xf>
    <xf numFmtId="170" fontId="0" fillId="0" borderId="10" xfId="0" applyNumberFormat="1" applyBorder="1"/>
    <xf numFmtId="9" fontId="6" fillId="0" borderId="10" xfId="5" applyFont="1" applyBorder="1" applyAlignment="1">
      <alignment horizontal="center" wrapText="1"/>
    </xf>
    <xf numFmtId="9" fontId="6" fillId="0" borderId="0" xfId="6" applyFont="1" applyFill="1" applyBorder="1" applyAlignment="1">
      <alignment horizontal="center"/>
    </xf>
    <xf numFmtId="164" fontId="6" fillId="3" borderId="0" xfId="4" applyNumberFormat="1" applyFont="1" applyFill="1" applyBorder="1" applyProtection="1">
      <protection locked="0"/>
    </xf>
    <xf numFmtId="3" fontId="4" fillId="3" borderId="0" xfId="2" applyNumberFormat="1" applyFill="1" applyProtection="1">
      <protection locked="0"/>
    </xf>
    <xf numFmtId="3" fontId="4" fillId="3" borderId="6" xfId="2" applyNumberFormat="1" applyFill="1" applyBorder="1" applyProtection="1">
      <protection locked="0"/>
    </xf>
    <xf numFmtId="165" fontId="6" fillId="3" borderId="0" xfId="4" applyNumberFormat="1" applyFont="1" applyFill="1" applyBorder="1" applyProtection="1">
      <protection locked="0"/>
    </xf>
    <xf numFmtId="164" fontId="6" fillId="3" borderId="5" xfId="4" applyNumberFormat="1" applyFont="1" applyFill="1" applyBorder="1" applyProtection="1">
      <protection locked="0"/>
    </xf>
    <xf numFmtId="3" fontId="4" fillId="3" borderId="7" xfId="2" applyNumberFormat="1" applyFill="1" applyBorder="1" applyProtection="1">
      <protection locked="0"/>
    </xf>
    <xf numFmtId="3" fontId="5" fillId="3" borderId="7" xfId="2" applyNumberFormat="1" applyFont="1" applyFill="1" applyBorder="1" applyProtection="1">
      <protection locked="0"/>
    </xf>
    <xf numFmtId="164" fontId="6" fillId="3" borderId="6" xfId="4" applyNumberFormat="1" applyFont="1" applyFill="1" applyBorder="1" applyProtection="1">
      <protection locked="0"/>
    </xf>
    <xf numFmtId="164" fontId="6" fillId="3" borderId="7" xfId="4" applyNumberFormat="1" applyFont="1" applyFill="1" applyBorder="1" applyProtection="1">
      <protection locked="0"/>
    </xf>
    <xf numFmtId="164" fontId="5" fillId="3" borderId="7" xfId="4" applyNumberFormat="1" applyFont="1" applyFill="1" applyBorder="1" applyProtection="1">
      <protection locked="0"/>
    </xf>
    <xf numFmtId="164" fontId="6" fillId="3" borderId="0" xfId="1" applyNumberFormat="1" applyFont="1" applyFill="1" applyBorder="1" applyProtection="1">
      <protection locked="0"/>
    </xf>
    <xf numFmtId="164" fontId="6" fillId="3" borderId="5" xfId="1" applyNumberFormat="1" applyFont="1" applyFill="1" applyBorder="1" applyProtection="1">
      <protection locked="0"/>
    </xf>
    <xf numFmtId="164" fontId="6" fillId="3" borderId="6" xfId="1" applyNumberFormat="1" applyFont="1" applyFill="1" applyBorder="1" applyProtection="1">
      <protection locked="0"/>
    </xf>
    <xf numFmtId="164" fontId="6" fillId="3" borderId="7" xfId="1" applyNumberFormat="1" applyFont="1" applyFill="1" applyBorder="1" applyProtection="1">
      <protection locked="0"/>
    </xf>
    <xf numFmtId="164" fontId="5" fillId="3" borderId="7" xfId="1" applyNumberFormat="1" applyFont="1" applyFill="1" applyBorder="1" applyProtection="1">
      <protection locked="0"/>
    </xf>
    <xf numFmtId="164" fontId="5" fillId="3" borderId="14" xfId="4" applyNumberFormat="1" applyFont="1" applyFill="1" applyBorder="1" applyProtection="1">
      <protection locked="0"/>
    </xf>
    <xf numFmtId="3" fontId="5" fillId="3" borderId="0" xfId="2" applyNumberFormat="1" applyFont="1" applyFill="1" applyAlignment="1" applyProtection="1">
      <alignment horizontal="center"/>
      <protection locked="0"/>
    </xf>
    <xf numFmtId="170" fontId="6" fillId="3" borderId="6" xfId="5" applyNumberFormat="1" applyFont="1" applyFill="1" applyBorder="1" applyAlignment="1">
      <alignment horizontal="center" wrapText="1"/>
    </xf>
    <xf numFmtId="9" fontId="6" fillId="3" borderId="6" xfId="5" applyFont="1" applyFill="1" applyBorder="1" applyAlignment="1">
      <alignment horizontal="center" wrapText="1"/>
    </xf>
    <xf numFmtId="9" fontId="6" fillId="3" borderId="5" xfId="5" applyFont="1" applyFill="1" applyBorder="1" applyAlignment="1">
      <alignment horizontal="center" wrapText="1"/>
    </xf>
    <xf numFmtId="9" fontId="6" fillId="3" borderId="0" xfId="6" applyFont="1" applyFill="1" applyAlignment="1">
      <alignment horizontal="center"/>
    </xf>
    <xf numFmtId="3" fontId="6" fillId="3" borderId="6" xfId="0" applyNumberFormat="1" applyFont="1" applyFill="1" applyBorder="1" applyAlignment="1">
      <alignment wrapText="1"/>
    </xf>
    <xf numFmtId="3" fontId="6" fillId="3" borderId="5" xfId="0" applyNumberFormat="1" applyFont="1" applyFill="1" applyBorder="1" applyAlignment="1">
      <alignment wrapText="1"/>
    </xf>
    <xf numFmtId="164" fontId="5" fillId="3" borderId="5" xfId="4" applyNumberFormat="1" applyFont="1" applyFill="1" applyBorder="1" applyProtection="1">
      <protection locked="0"/>
    </xf>
    <xf numFmtId="0" fontId="4" fillId="4" borderId="0" xfId="0" applyFont="1" applyFill="1"/>
    <xf numFmtId="0" fontId="14" fillId="4" borderId="0" xfId="11" applyFont="1" applyFill="1" applyAlignment="1">
      <alignment vertical="center"/>
    </xf>
    <xf numFmtId="0" fontId="4" fillId="4" borderId="0" xfId="2" applyFill="1" applyAlignment="1">
      <alignment vertical="center"/>
    </xf>
    <xf numFmtId="0" fontId="4" fillId="4" borderId="0" xfId="11" applyFill="1" applyAlignment="1">
      <alignment vertical="center"/>
    </xf>
    <xf numFmtId="0" fontId="4" fillId="4" borderId="0" xfId="11" applyFill="1" applyAlignment="1">
      <alignment vertical="center" wrapText="1"/>
    </xf>
    <xf numFmtId="0" fontId="4" fillId="4" borderId="0" xfId="11" applyFill="1" applyAlignment="1">
      <alignment horizontal="left" vertical="center" wrapText="1"/>
    </xf>
    <xf numFmtId="0" fontId="5" fillId="4" borderId="0" xfId="11" applyFont="1" applyFill="1" applyAlignment="1">
      <alignment vertical="center"/>
    </xf>
    <xf numFmtId="164" fontId="6" fillId="0" borderId="5" xfId="9" applyNumberFormat="1" applyFont="1" applyFill="1" applyBorder="1"/>
    <xf numFmtId="164" fontId="6" fillId="0" borderId="9" xfId="9" applyNumberFormat="1" applyFont="1" applyFill="1" applyBorder="1"/>
    <xf numFmtId="9" fontId="6" fillId="0" borderId="5" xfId="5" applyFont="1" applyFill="1" applyBorder="1"/>
    <xf numFmtId="170" fontId="6" fillId="0" borderId="9" xfId="5" applyNumberFormat="1" applyFont="1" applyFill="1" applyBorder="1"/>
    <xf numFmtId="9" fontId="6" fillId="0" borderId="9" xfId="5" applyFont="1" applyFill="1" applyBorder="1"/>
    <xf numFmtId="165" fontId="6" fillId="2" borderId="0" xfId="1" applyNumberFormat="1" applyFont="1" applyFill="1" applyBorder="1" applyProtection="1">
      <protection locked="0"/>
    </xf>
    <xf numFmtId="165" fontId="4" fillId="2" borderId="0" xfId="1" applyNumberFormat="1" applyFont="1" applyFill="1" applyProtection="1">
      <protection locked="0"/>
    </xf>
    <xf numFmtId="165" fontId="6" fillId="2" borderId="5" xfId="1" applyNumberFormat="1" applyFont="1" applyFill="1" applyBorder="1" applyProtection="1">
      <protection locked="0"/>
    </xf>
    <xf numFmtId="165" fontId="6" fillId="2" borderId="10" xfId="1" applyNumberFormat="1" applyFont="1" applyFill="1" applyBorder="1" applyProtection="1">
      <protection locked="0"/>
    </xf>
    <xf numFmtId="165" fontId="4" fillId="2" borderId="10" xfId="1" applyNumberFormat="1" applyFont="1" applyFill="1" applyBorder="1" applyProtection="1">
      <protection locked="0"/>
    </xf>
    <xf numFmtId="165" fontId="4" fillId="0" borderId="11" xfId="1" applyNumberFormat="1" applyFont="1" applyBorder="1"/>
    <xf numFmtId="165" fontId="5" fillId="0" borderId="1" xfId="1" applyNumberFormat="1" applyFont="1" applyBorder="1"/>
    <xf numFmtId="0" fontId="5" fillId="0" borderId="2" xfId="8" applyFont="1" applyBorder="1" applyAlignment="1">
      <alignment horizontal="center" vertical="center" wrapText="1"/>
    </xf>
    <xf numFmtId="0" fontId="5" fillId="0" borderId="3" xfId="8" applyFont="1" applyBorder="1" applyAlignment="1">
      <alignment horizontal="center" vertical="center" wrapText="1"/>
    </xf>
    <xf numFmtId="0" fontId="5" fillId="0" borderId="4" xfId="8" applyFont="1" applyBorder="1" applyAlignment="1">
      <alignment horizontal="center" vertical="center" wrapText="1"/>
    </xf>
    <xf numFmtId="0" fontId="11" fillId="0" borderId="2" xfId="8" applyFont="1" applyBorder="1" applyAlignment="1">
      <alignment horizontal="center" vertical="center" wrapText="1"/>
    </xf>
    <xf numFmtId="0" fontId="11" fillId="0" borderId="3" xfId="8" applyFont="1" applyBorder="1" applyAlignment="1">
      <alignment horizontal="center" vertical="center" wrapText="1"/>
    </xf>
    <xf numFmtId="0" fontId="11" fillId="0" borderId="4" xfId="8" applyFont="1" applyBorder="1" applyAlignment="1">
      <alignment horizontal="center" vertical="center" wrapText="1"/>
    </xf>
    <xf numFmtId="0" fontId="5" fillId="0" borderId="2" xfId="8" applyFont="1" applyBorder="1" applyAlignment="1">
      <alignment horizontal="center"/>
    </xf>
    <xf numFmtId="0" fontId="5" fillId="0" borderId="3" xfId="8" applyFont="1" applyBorder="1" applyAlignment="1">
      <alignment horizontal="center"/>
    </xf>
    <xf numFmtId="0" fontId="5" fillId="0" borderId="4" xfId="8" applyFont="1" applyBorder="1" applyAlignment="1">
      <alignment horizontal="center"/>
    </xf>
    <xf numFmtId="0" fontId="5" fillId="0" borderId="2" xfId="2" applyFont="1" applyBorder="1" applyAlignment="1">
      <alignment horizontal="center"/>
    </xf>
    <xf numFmtId="0" fontId="5" fillId="0" borderId="3" xfId="2" applyFont="1" applyBorder="1" applyAlignment="1">
      <alignment horizontal="center"/>
    </xf>
    <xf numFmtId="0" fontId="5" fillId="0" borderId="4" xfId="2"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cellXfs>
  <cellStyles count="12">
    <cellStyle name="Comma" xfId="1" builtinId="3"/>
    <cellStyle name="Comma 2" xfId="4" xr:uid="{3EBC8A65-7E42-44D6-B4C1-159FD35E7D5A}"/>
    <cellStyle name="Comma 2 2" xfId="9" xr:uid="{BBFC6CD9-5D40-4D9A-AFF4-CFAF44C29DF3}"/>
    <cellStyle name="Hyperlink 2" xfId="7" xr:uid="{5008D454-1CC7-4558-BF80-868A8B9E0612}"/>
    <cellStyle name="Normal" xfId="0" builtinId="0" customBuiltin="1"/>
    <cellStyle name="Normal 12 2" xfId="11" xr:uid="{770EE53A-3764-4674-860B-61C463195E12}"/>
    <cellStyle name="Normal 2" xfId="2" xr:uid="{C5F80CA4-8BA6-4D44-AEC7-1404A10C7176}"/>
    <cellStyle name="Normal 2 2" xfId="8" xr:uid="{9EAA6170-FDA3-4996-9B9D-B146D1DF9C58}"/>
    <cellStyle name="Normal 3" xfId="3" xr:uid="{D85E46D8-FA34-413E-8BC2-97D6F43DC268}"/>
    <cellStyle name="Normal 3 2" xfId="10" xr:uid="{AEE76F1A-3FBB-4C0C-A434-8901BA1ADFDE}"/>
    <cellStyle name="Percent" xfId="6" builtinId="5"/>
    <cellStyle name="Percent 2" xfId="5" xr:uid="{8A24DF5F-DCB6-46DD-B64E-9472BD81A1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Deloitte NSE">
      <a:majorFont>
        <a:latin typeface="Aptos"/>
        <a:ea typeface=""/>
        <a:cs typeface=""/>
      </a:majorFont>
      <a:minorFont>
        <a:latin typeface="Apto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BD013-EBCD-481B-8D7D-1FEB31BF8869}">
  <sheetPr>
    <tabColor rgb="FFFF0000"/>
  </sheetPr>
  <dimension ref="A1:B23"/>
  <sheetViews>
    <sheetView tabSelected="1" workbookViewId="0">
      <selection activeCell="B2" sqref="B2"/>
    </sheetView>
  </sheetViews>
  <sheetFormatPr defaultColWidth="0" defaultRowHeight="12.75" zeroHeight="1" x14ac:dyDescent="0.2"/>
  <cols>
    <col min="1" max="1" width="2.21875" style="237" customWidth="1"/>
    <col min="2" max="2" width="182" style="237" customWidth="1"/>
    <col min="3" max="16384" width="7.109375" style="237" hidden="1"/>
  </cols>
  <sheetData>
    <row r="1" spans="2:2" ht="15.75" customHeight="1" x14ac:dyDescent="0.2"/>
    <row r="2" spans="2:2" x14ac:dyDescent="0.2">
      <c r="B2" s="238" t="s">
        <v>69</v>
      </c>
    </row>
    <row r="3" spans="2:2" x14ac:dyDescent="0.2">
      <c r="B3" s="239"/>
    </row>
    <row r="4" spans="2:2" x14ac:dyDescent="0.2">
      <c r="B4" s="240" t="s">
        <v>81</v>
      </c>
    </row>
    <row r="5" spans="2:2" x14ac:dyDescent="0.2">
      <c r="B5" s="240" t="s">
        <v>82</v>
      </c>
    </row>
    <row r="6" spans="2:2" x14ac:dyDescent="0.2">
      <c r="B6" s="240" t="s">
        <v>83</v>
      </c>
    </row>
    <row r="7" spans="2:2" x14ac:dyDescent="0.2">
      <c r="B7" s="240" t="s">
        <v>70</v>
      </c>
    </row>
    <row r="8" spans="2:2" x14ac:dyDescent="0.2">
      <c r="B8" s="241" t="s">
        <v>85</v>
      </c>
    </row>
    <row r="9" spans="2:2" x14ac:dyDescent="0.2">
      <c r="B9" s="240" t="s">
        <v>84</v>
      </c>
    </row>
    <row r="10" spans="2:2" x14ac:dyDescent="0.2">
      <c r="B10" s="240" t="s">
        <v>71</v>
      </c>
    </row>
    <row r="11" spans="2:2" x14ac:dyDescent="0.2">
      <c r="B11" s="240" t="s">
        <v>72</v>
      </c>
    </row>
    <row r="12" spans="2:2" x14ac:dyDescent="0.2">
      <c r="B12" s="240" t="s">
        <v>73</v>
      </c>
    </row>
    <row r="13" spans="2:2" x14ac:dyDescent="0.2">
      <c r="B13" s="240" t="s">
        <v>74</v>
      </c>
    </row>
    <row r="14" spans="2:2" x14ac:dyDescent="0.2">
      <c r="B14" s="240"/>
    </row>
    <row r="15" spans="2:2" x14ac:dyDescent="0.2">
      <c r="B15" s="238" t="s">
        <v>86</v>
      </c>
    </row>
    <row r="16" spans="2:2" ht="165.75" x14ac:dyDescent="0.2">
      <c r="B16" s="242" t="s">
        <v>75</v>
      </c>
    </row>
    <row r="17" spans="2:2" x14ac:dyDescent="0.2">
      <c r="B17" s="242"/>
    </row>
    <row r="18" spans="2:2" x14ac:dyDescent="0.2">
      <c r="B18" s="243" t="s">
        <v>76</v>
      </c>
    </row>
    <row r="19" spans="2:2" x14ac:dyDescent="0.2">
      <c r="B19" s="243" t="s">
        <v>77</v>
      </c>
    </row>
    <row r="20" spans="2:2" x14ac:dyDescent="0.2">
      <c r="B20" s="243" t="s">
        <v>78</v>
      </c>
    </row>
    <row r="21" spans="2:2" x14ac:dyDescent="0.2">
      <c r="B21" s="243" t="s">
        <v>79</v>
      </c>
    </row>
    <row r="22" spans="2:2" x14ac:dyDescent="0.2">
      <c r="B22" s="243" t="s">
        <v>80</v>
      </c>
    </row>
    <row r="23" spans="2:2" x14ac:dyDescent="0.2"/>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73DB1-8063-429B-9F0E-C2EABD6A7B69}">
  <sheetPr>
    <pageSetUpPr autoPageBreaks="0" fitToPage="1"/>
  </sheetPr>
  <dimension ref="A1:N64"/>
  <sheetViews>
    <sheetView showGridLines="0" showRowColHeaders="0" zoomScale="80" zoomScaleNormal="80" workbookViewId="0">
      <selection activeCell="I6" sqref="I6"/>
    </sheetView>
  </sheetViews>
  <sheetFormatPr defaultColWidth="0" defaultRowHeight="12.6" customHeight="1" zeroHeight="1" outlineLevelRow="1" x14ac:dyDescent="0.2"/>
  <cols>
    <col min="1" max="1" width="3.109375" style="16" customWidth="1"/>
    <col min="2" max="13" width="14.109375" style="16" customWidth="1"/>
    <col min="14" max="14" width="7.77734375" style="16" customWidth="1"/>
    <col min="15" max="16384" width="7.77734375" style="16" hidden="1"/>
  </cols>
  <sheetData>
    <row r="1" spans="1:12" ht="15.75" x14ac:dyDescent="0.25">
      <c r="A1" s="17" t="s">
        <v>37</v>
      </c>
    </row>
    <row r="2" spans="1:12" ht="12.75" x14ac:dyDescent="0.2"/>
    <row r="3" spans="1:12" ht="12.75" x14ac:dyDescent="0.2">
      <c r="B3" s="80" t="s">
        <v>42</v>
      </c>
      <c r="C3" s="88">
        <f>'1) Claims Notified'!C3</f>
        <v>45657</v>
      </c>
    </row>
    <row r="4" spans="1:12" ht="12.75" x14ac:dyDescent="0.2"/>
    <row r="5" spans="1:12" ht="15.75" x14ac:dyDescent="0.25">
      <c r="B5" s="265" t="s">
        <v>60</v>
      </c>
      <c r="C5" s="266"/>
      <c r="D5" s="266"/>
      <c r="E5" s="266"/>
      <c r="F5" s="266"/>
      <c r="G5" s="266"/>
      <c r="H5" s="266"/>
      <c r="I5" s="266"/>
      <c r="J5" s="266"/>
      <c r="K5" s="267"/>
      <c r="L5"/>
    </row>
    <row r="6" spans="1:12" ht="43.35" customHeight="1" x14ac:dyDescent="0.25">
      <c r="B6" s="1" t="s">
        <v>1</v>
      </c>
      <c r="C6" s="7" t="s">
        <v>2</v>
      </c>
      <c r="D6" s="2" t="s">
        <v>3</v>
      </c>
      <c r="E6" s="2" t="s">
        <v>4</v>
      </c>
      <c r="F6" s="2" t="s">
        <v>5</v>
      </c>
      <c r="G6" s="1" t="s">
        <v>6</v>
      </c>
      <c r="H6" s="2" t="s">
        <v>7</v>
      </c>
      <c r="I6" s="3" t="s">
        <v>8</v>
      </c>
      <c r="J6" s="4" t="s">
        <v>9</v>
      </c>
      <c r="K6" s="5" t="s">
        <v>10</v>
      </c>
      <c r="L6"/>
    </row>
    <row r="7" spans="1:12" ht="15.75" hidden="1" x14ac:dyDescent="0.25">
      <c r="B7" s="89">
        <f>'1) Claims Notified'!$B$7</f>
        <v>2004</v>
      </c>
      <c r="C7" s="213"/>
      <c r="D7" s="213"/>
      <c r="E7" s="213"/>
      <c r="F7" s="213"/>
      <c r="G7" s="217"/>
      <c r="H7" s="213"/>
      <c r="I7" s="220"/>
      <c r="J7" s="221"/>
      <c r="K7" s="222"/>
      <c r="L7"/>
    </row>
    <row r="8" spans="1:12" ht="15.75" hidden="1" x14ac:dyDescent="0.25">
      <c r="B8" s="89">
        <f t="shared" ref="B8:B27" si="0">B7+1</f>
        <v>2005</v>
      </c>
      <c r="C8" s="213"/>
      <c r="D8" s="213"/>
      <c r="E8" s="213"/>
      <c r="F8" s="213"/>
      <c r="G8" s="217"/>
      <c r="H8" s="213"/>
      <c r="I8" s="220"/>
      <c r="J8" s="221"/>
      <c r="K8" s="222"/>
      <c r="L8"/>
    </row>
    <row r="9" spans="1:12" ht="15.75" hidden="1" x14ac:dyDescent="0.25">
      <c r="B9" s="89">
        <f t="shared" si="0"/>
        <v>2006</v>
      </c>
      <c r="C9" s="213"/>
      <c r="D9" s="213"/>
      <c r="E9" s="213"/>
      <c r="F9" s="213"/>
      <c r="G9" s="217"/>
      <c r="H9" s="213"/>
      <c r="I9" s="220"/>
      <c r="J9" s="221"/>
      <c r="K9" s="222"/>
      <c r="L9"/>
    </row>
    <row r="10" spans="1:12" ht="15.75" hidden="1" x14ac:dyDescent="0.25">
      <c r="B10" s="89">
        <f t="shared" si="0"/>
        <v>2007</v>
      </c>
      <c r="C10" s="213"/>
      <c r="D10" s="213"/>
      <c r="E10" s="213"/>
      <c r="F10" s="213"/>
      <c r="G10" s="217"/>
      <c r="H10" s="213"/>
      <c r="I10" s="220"/>
      <c r="J10" s="221"/>
      <c r="K10" s="222"/>
      <c r="L10"/>
    </row>
    <row r="11" spans="1:12" ht="15.75" hidden="1" x14ac:dyDescent="0.25">
      <c r="B11" s="89">
        <f t="shared" si="0"/>
        <v>2008</v>
      </c>
      <c r="C11" s="213"/>
      <c r="D11" s="213"/>
      <c r="E11" s="213"/>
      <c r="F11" s="213"/>
      <c r="G11" s="217"/>
      <c r="H11" s="213"/>
      <c r="I11" s="220"/>
      <c r="J11" s="221"/>
      <c r="K11" s="222"/>
      <c r="L11"/>
    </row>
    <row r="12" spans="1:12" ht="15.75" hidden="1" x14ac:dyDescent="0.25">
      <c r="B12" s="89">
        <f t="shared" si="0"/>
        <v>2009</v>
      </c>
      <c r="C12" s="213"/>
      <c r="D12" s="213"/>
      <c r="E12" s="213"/>
      <c r="F12" s="213"/>
      <c r="G12" s="217"/>
      <c r="H12" s="213"/>
      <c r="I12" s="220"/>
      <c r="J12" s="221"/>
      <c r="K12" s="222"/>
      <c r="L12"/>
    </row>
    <row r="13" spans="1:12" ht="15.75" hidden="1" x14ac:dyDescent="0.25">
      <c r="B13" s="89">
        <f t="shared" si="0"/>
        <v>2010</v>
      </c>
      <c r="C13" s="213"/>
      <c r="D13" s="213"/>
      <c r="E13" s="213"/>
      <c r="F13" s="213"/>
      <c r="G13" s="217"/>
      <c r="H13" s="213"/>
      <c r="I13" s="220"/>
      <c r="J13" s="221"/>
      <c r="K13" s="222"/>
      <c r="L13"/>
    </row>
    <row r="14" spans="1:12" ht="15.75" hidden="1" x14ac:dyDescent="0.25">
      <c r="B14" s="89">
        <f t="shared" si="0"/>
        <v>2011</v>
      </c>
      <c r="C14" s="213"/>
      <c r="D14" s="213"/>
      <c r="E14" s="213"/>
      <c r="F14" s="213"/>
      <c r="G14" s="217"/>
      <c r="H14" s="213"/>
      <c r="I14" s="220"/>
      <c r="J14" s="221"/>
      <c r="K14" s="222"/>
      <c r="L14"/>
    </row>
    <row r="15" spans="1:12" ht="15.75" x14ac:dyDescent="0.25">
      <c r="B15" s="89">
        <f t="shared" si="0"/>
        <v>2012</v>
      </c>
      <c r="C15" s="9">
        <v>5371882.419999999</v>
      </c>
      <c r="D15" s="9">
        <v>19894257.640000001</v>
      </c>
      <c r="E15" s="9">
        <v>11025765.499999998</v>
      </c>
      <c r="F15" s="9">
        <v>13676533.800000001</v>
      </c>
      <c r="G15" s="90">
        <v>49968439.359999999</v>
      </c>
      <c r="H15" s="9">
        <v>183135635.75999999</v>
      </c>
      <c r="I15" s="91">
        <v>233104075.12</v>
      </c>
      <c r="J15" s="10">
        <v>51813.23000000001</v>
      </c>
      <c r="K15" s="128">
        <f t="shared" ref="K15:K27" si="1">SUM(I15:J15)</f>
        <v>233155888.34999999</v>
      </c>
      <c r="L15"/>
    </row>
    <row r="16" spans="1:12" ht="15.75" x14ac:dyDescent="0.25">
      <c r="B16" s="89">
        <f t="shared" si="0"/>
        <v>2013</v>
      </c>
      <c r="C16" s="9">
        <v>6120461.54</v>
      </c>
      <c r="D16" s="9">
        <v>18189648.109999999</v>
      </c>
      <c r="E16" s="9">
        <v>7616291.6199999992</v>
      </c>
      <c r="F16" s="9">
        <v>13632639.869999999</v>
      </c>
      <c r="G16" s="90">
        <v>45559041.139999993</v>
      </c>
      <c r="H16" s="9">
        <v>189629619.59000003</v>
      </c>
      <c r="I16" s="91">
        <v>235188660.73000002</v>
      </c>
      <c r="J16" s="10">
        <v>3665.22</v>
      </c>
      <c r="K16" s="128">
        <f t="shared" si="1"/>
        <v>235192325.95000002</v>
      </c>
      <c r="L16"/>
    </row>
    <row r="17" spans="2:12" ht="15.75" x14ac:dyDescent="0.25">
      <c r="B17" s="89">
        <f t="shared" si="0"/>
        <v>2014</v>
      </c>
      <c r="C17" s="9">
        <v>7124178.9600000009</v>
      </c>
      <c r="D17" s="9">
        <v>16139531.180000002</v>
      </c>
      <c r="E17" s="9">
        <v>7854182.2300000004</v>
      </c>
      <c r="F17" s="9">
        <v>10582100.540000001</v>
      </c>
      <c r="G17" s="90">
        <v>41699992.910000004</v>
      </c>
      <c r="H17" s="9">
        <v>191985283.54691917</v>
      </c>
      <c r="I17" s="91">
        <v>233685276.45691916</v>
      </c>
      <c r="J17" s="10">
        <v>26616.28</v>
      </c>
      <c r="K17" s="128">
        <f t="shared" si="1"/>
        <v>233711892.73691916</v>
      </c>
      <c r="L17"/>
    </row>
    <row r="18" spans="2:12" ht="15.75" x14ac:dyDescent="0.25">
      <c r="B18" s="89">
        <f>B17+1</f>
        <v>2015</v>
      </c>
      <c r="C18" s="9">
        <v>8516527.9086080994</v>
      </c>
      <c r="D18" s="9">
        <v>16938634.420000002</v>
      </c>
      <c r="E18" s="9">
        <v>6260685.4700000007</v>
      </c>
      <c r="F18" s="9">
        <v>12674448.309999999</v>
      </c>
      <c r="G18" s="90">
        <v>44390296.108608097</v>
      </c>
      <c r="H18" s="9">
        <v>209750129.72999996</v>
      </c>
      <c r="I18" s="91">
        <v>254140425.83860806</v>
      </c>
      <c r="J18" s="10">
        <v>42594.79</v>
      </c>
      <c r="K18" s="128">
        <f t="shared" si="1"/>
        <v>254183020.62860805</v>
      </c>
      <c r="L18"/>
    </row>
    <row r="19" spans="2:12" ht="15.75" x14ac:dyDescent="0.25">
      <c r="B19" s="89">
        <f t="shared" si="0"/>
        <v>2016</v>
      </c>
      <c r="C19" s="9">
        <v>7341443.4900000002</v>
      </c>
      <c r="D19" s="9">
        <v>17169668.140000001</v>
      </c>
      <c r="E19" s="9">
        <v>8398767.3800000008</v>
      </c>
      <c r="F19" s="9">
        <v>12005141.26</v>
      </c>
      <c r="G19" s="90">
        <v>44915020.270000003</v>
      </c>
      <c r="H19" s="9">
        <v>202273392.34</v>
      </c>
      <c r="I19" s="91">
        <v>247188412.61000001</v>
      </c>
      <c r="J19" s="10">
        <v>270633.25</v>
      </c>
      <c r="K19" s="128">
        <f t="shared" si="1"/>
        <v>247459045.86000001</v>
      </c>
      <c r="L19"/>
    </row>
    <row r="20" spans="2:12" ht="15.75" x14ac:dyDescent="0.25">
      <c r="B20" s="89">
        <f t="shared" si="0"/>
        <v>2017</v>
      </c>
      <c r="C20" s="9">
        <v>10033788.050000001</v>
      </c>
      <c r="D20" s="9">
        <v>18516559.722232834</v>
      </c>
      <c r="E20" s="9">
        <v>10634920.689999998</v>
      </c>
      <c r="F20" s="9">
        <v>10520432.270000001</v>
      </c>
      <c r="G20" s="90">
        <v>49705700.732232831</v>
      </c>
      <c r="H20" s="9">
        <v>198928131.44854802</v>
      </c>
      <c r="I20" s="91">
        <v>248633832.18078086</v>
      </c>
      <c r="J20" s="10">
        <v>62825.569999999992</v>
      </c>
      <c r="K20" s="128">
        <f t="shared" si="1"/>
        <v>248696657.75078085</v>
      </c>
      <c r="L20"/>
    </row>
    <row r="21" spans="2:12" ht="15.75" x14ac:dyDescent="0.25">
      <c r="B21" s="89">
        <f t="shared" si="0"/>
        <v>2018</v>
      </c>
      <c r="C21" s="9">
        <v>8333939.1799999988</v>
      </c>
      <c r="D21" s="9">
        <v>16284744.379837178</v>
      </c>
      <c r="E21" s="9">
        <v>7912949.3300000001</v>
      </c>
      <c r="F21" s="9">
        <v>12814904.1</v>
      </c>
      <c r="G21" s="90">
        <v>45346536.989837177</v>
      </c>
      <c r="H21" s="9">
        <v>219748956.70000005</v>
      </c>
      <c r="I21" s="91">
        <v>265095493.68983722</v>
      </c>
      <c r="J21" s="10">
        <v>131844.91</v>
      </c>
      <c r="K21" s="128">
        <f t="shared" si="1"/>
        <v>265227338.59983721</v>
      </c>
      <c r="L21"/>
    </row>
    <row r="22" spans="2:12" ht="15.75" x14ac:dyDescent="0.25">
      <c r="B22" s="89">
        <f t="shared" si="0"/>
        <v>2019</v>
      </c>
      <c r="C22" s="9">
        <v>9535205.6400000006</v>
      </c>
      <c r="D22" s="9">
        <v>17064416.270000003</v>
      </c>
      <c r="E22" s="9">
        <v>9814949.5</v>
      </c>
      <c r="F22" s="9">
        <v>10874195.73</v>
      </c>
      <c r="G22" s="90">
        <v>47288767.140000001</v>
      </c>
      <c r="H22" s="9">
        <v>192666563.96660733</v>
      </c>
      <c r="I22" s="91">
        <v>239955331.10660732</v>
      </c>
      <c r="J22" s="10">
        <v>795656.4</v>
      </c>
      <c r="K22" s="128">
        <f t="shared" si="1"/>
        <v>240750987.50660732</v>
      </c>
      <c r="L22"/>
    </row>
    <row r="23" spans="2:12" ht="15.75" x14ac:dyDescent="0.25">
      <c r="B23" s="89">
        <f t="shared" si="0"/>
        <v>2020</v>
      </c>
      <c r="C23" s="9">
        <v>8185296.1000000006</v>
      </c>
      <c r="D23" s="9">
        <v>13942698.210000001</v>
      </c>
      <c r="E23" s="9">
        <v>6920556.5499999989</v>
      </c>
      <c r="F23" s="9">
        <v>8825970.0700000003</v>
      </c>
      <c r="G23" s="90">
        <v>37874520.93</v>
      </c>
      <c r="H23" s="9">
        <v>146908220.53</v>
      </c>
      <c r="I23" s="91">
        <v>184782741.46000001</v>
      </c>
      <c r="J23" s="10">
        <v>42524.39</v>
      </c>
      <c r="K23" s="128">
        <f t="shared" si="1"/>
        <v>184825265.84999999</v>
      </c>
      <c r="L23"/>
    </row>
    <row r="24" spans="2:12" ht="15.75" x14ac:dyDescent="0.25">
      <c r="B24" s="89">
        <f t="shared" si="0"/>
        <v>2021</v>
      </c>
      <c r="C24" s="9">
        <v>6543532.2700000005</v>
      </c>
      <c r="D24" s="9">
        <v>7836187.4900000002</v>
      </c>
      <c r="E24" s="9">
        <v>5850817.3600000003</v>
      </c>
      <c r="F24" s="9">
        <v>7305032.709999999</v>
      </c>
      <c r="G24" s="90">
        <v>27535569.829999998</v>
      </c>
      <c r="H24" s="9">
        <v>130575612.68000001</v>
      </c>
      <c r="I24" s="91">
        <v>158111182.50999999</v>
      </c>
      <c r="J24" s="10">
        <v>2184.89</v>
      </c>
      <c r="K24" s="128">
        <f t="shared" si="1"/>
        <v>158113367.39999998</v>
      </c>
      <c r="L24"/>
    </row>
    <row r="25" spans="2:12" ht="15.75" x14ac:dyDescent="0.25">
      <c r="B25" s="89">
        <f t="shared" si="0"/>
        <v>2022</v>
      </c>
      <c r="C25" s="9">
        <v>3690789.7199999997</v>
      </c>
      <c r="D25" s="9">
        <v>5036490.6600000011</v>
      </c>
      <c r="E25" s="9">
        <v>3892483.7800000003</v>
      </c>
      <c r="F25" s="9">
        <v>4862400.21</v>
      </c>
      <c r="G25" s="90">
        <v>17482164.370000001</v>
      </c>
      <c r="H25" s="9">
        <v>84652003.479999989</v>
      </c>
      <c r="I25" s="91">
        <v>102134167.84999999</v>
      </c>
      <c r="J25" s="10">
        <v>0</v>
      </c>
      <c r="K25" s="128">
        <f t="shared" si="1"/>
        <v>102134167.84999999</v>
      </c>
      <c r="L25"/>
    </row>
    <row r="26" spans="2:12" ht="15.75" x14ac:dyDescent="0.25">
      <c r="B26" s="89">
        <f t="shared" si="0"/>
        <v>2023</v>
      </c>
      <c r="C26" s="9">
        <v>1671695.78</v>
      </c>
      <c r="D26" s="9">
        <v>1994070.48</v>
      </c>
      <c r="E26" s="9">
        <v>514728.61</v>
      </c>
      <c r="F26" s="9">
        <v>2334543.69</v>
      </c>
      <c r="G26" s="90">
        <v>6515038.5599999996</v>
      </c>
      <c r="H26" s="9">
        <v>31204617.199999996</v>
      </c>
      <c r="I26" s="91">
        <v>37719655.759999998</v>
      </c>
      <c r="J26" s="10">
        <v>0</v>
      </c>
      <c r="K26" s="128">
        <f t="shared" si="1"/>
        <v>37719655.759999998</v>
      </c>
      <c r="L26"/>
    </row>
    <row r="27" spans="2:12" ht="15.75" x14ac:dyDescent="0.25">
      <c r="B27" s="93">
        <f t="shared" si="0"/>
        <v>2024</v>
      </c>
      <c r="C27" s="94">
        <v>38773.01</v>
      </c>
      <c r="D27" s="94">
        <v>262011.5</v>
      </c>
      <c r="E27" s="94">
        <v>71616</v>
      </c>
      <c r="F27" s="94">
        <v>123938.22</v>
      </c>
      <c r="G27" s="90">
        <v>496338.73</v>
      </c>
      <c r="H27" s="9">
        <v>5041254.8299999991</v>
      </c>
      <c r="I27" s="91">
        <v>5537593.5599999987</v>
      </c>
      <c r="J27" s="10">
        <v>0</v>
      </c>
      <c r="K27" s="128">
        <f t="shared" si="1"/>
        <v>5537593.5599999987</v>
      </c>
      <c r="L27"/>
    </row>
    <row r="28" spans="2:12" ht="12.75" x14ac:dyDescent="0.2">
      <c r="B28" s="93" t="s">
        <v>10</v>
      </c>
      <c r="C28" s="12">
        <f t="shared" ref="C28:K28" si="2">SUM(C7:C27)</f>
        <v>82507514.068608105</v>
      </c>
      <c r="D28" s="96">
        <f t="shared" si="2"/>
        <v>169268918.20207003</v>
      </c>
      <c r="E28" s="96">
        <f t="shared" si="2"/>
        <v>86768714.019999996</v>
      </c>
      <c r="F28" s="96">
        <f t="shared" si="2"/>
        <v>120232280.77999997</v>
      </c>
      <c r="G28" s="97">
        <f t="shared" si="2"/>
        <v>458777427.07067811</v>
      </c>
      <c r="H28" s="97">
        <f t="shared" si="2"/>
        <v>1986499421.8020747</v>
      </c>
      <c r="I28" s="12">
        <f t="shared" si="2"/>
        <v>2445276848.8727531</v>
      </c>
      <c r="J28" s="98">
        <f t="shared" si="2"/>
        <v>1430358.9299999997</v>
      </c>
      <c r="K28" s="11">
        <f t="shared" si="2"/>
        <v>2446707207.8027525</v>
      </c>
      <c r="L28" s="99"/>
    </row>
    <row r="29" spans="2:12" ht="12.75" x14ac:dyDescent="0.2"/>
    <row r="30" spans="2:12" ht="12.75" x14ac:dyDescent="0.2">
      <c r="B30" s="100" t="str">
        <f>B27&amp;" grossed up"</f>
        <v>2024 grossed up</v>
      </c>
      <c r="C30" s="101">
        <f t="shared" ref="C30:K30" si="3">IF($C$3&gt;DATE($B$27,12,31),C27,C27/(1-(DAYS360($C$3,DATE($B$27,12,31),TRUE)/360)))</f>
        <v>38773.01</v>
      </c>
      <c r="D30" s="102">
        <f t="shared" si="3"/>
        <v>262011.5</v>
      </c>
      <c r="E30" s="102">
        <f t="shared" si="3"/>
        <v>71616</v>
      </c>
      <c r="F30" s="102">
        <f t="shared" si="3"/>
        <v>123938.22</v>
      </c>
      <c r="G30" s="103">
        <f t="shared" si="3"/>
        <v>496338.73</v>
      </c>
      <c r="H30" s="103">
        <f t="shared" si="3"/>
        <v>5041254.8299999991</v>
      </c>
      <c r="I30" s="101">
        <f t="shared" si="3"/>
        <v>5537593.5599999987</v>
      </c>
      <c r="J30" s="104">
        <f t="shared" si="3"/>
        <v>0</v>
      </c>
      <c r="K30" s="105">
        <f t="shared" si="3"/>
        <v>5537593.5599999987</v>
      </c>
    </row>
    <row r="31" spans="2:12" ht="15.75" x14ac:dyDescent="0.25">
      <c r="C31" s="129"/>
      <c r="D31" s="129"/>
      <c r="E31" s="129"/>
      <c r="F31" s="129"/>
      <c r="G31" s="129"/>
      <c r="H31" s="129"/>
      <c r="I31" s="129"/>
      <c r="J31" s="130"/>
      <c r="K31" s="129"/>
      <c r="L31" s="131"/>
    </row>
    <row r="32" spans="2:12" ht="12.75" x14ac:dyDescent="0.2">
      <c r="B32" s="106" t="s">
        <v>11</v>
      </c>
    </row>
    <row r="33" spans="2:13" ht="12.75" x14ac:dyDescent="0.2">
      <c r="B33" s="107" t="s">
        <v>61</v>
      </c>
    </row>
    <row r="34" spans="2:13" ht="12.75" x14ac:dyDescent="0.2">
      <c r="B34" s="107" t="s">
        <v>59</v>
      </c>
    </row>
    <row r="35" spans="2:13" ht="12.75" x14ac:dyDescent="0.2">
      <c r="B35" s="107" t="s">
        <v>44</v>
      </c>
    </row>
    <row r="36" spans="2:13" ht="12.75" x14ac:dyDescent="0.2">
      <c r="B36" s="107" t="s">
        <v>45</v>
      </c>
    </row>
    <row r="37" spans="2:13" ht="12.75" x14ac:dyDescent="0.2">
      <c r="B37" s="107" t="s">
        <v>46</v>
      </c>
    </row>
    <row r="38" spans="2:13" ht="12.75" x14ac:dyDescent="0.2"/>
    <row r="39" spans="2:13" ht="12.75" x14ac:dyDescent="0.2"/>
    <row r="40" spans="2:13" ht="12.75" x14ac:dyDescent="0.2"/>
    <row r="41" spans="2:13" ht="12.75" x14ac:dyDescent="0.2"/>
    <row r="42" spans="2:13" ht="12.75" hidden="1" outlineLevel="1" x14ac:dyDescent="0.2"/>
    <row r="43" spans="2:13" ht="38.25" hidden="1" outlineLevel="1" x14ac:dyDescent="0.2">
      <c r="B43" s="1" t="s">
        <v>47</v>
      </c>
      <c r="C43" s="1" t="s">
        <v>2</v>
      </c>
      <c r="D43" s="2" t="s">
        <v>17</v>
      </c>
      <c r="E43" s="2" t="s">
        <v>3</v>
      </c>
      <c r="F43" s="2" t="s">
        <v>4</v>
      </c>
      <c r="G43" s="2" t="s">
        <v>5</v>
      </c>
      <c r="H43" s="1" t="s">
        <v>6</v>
      </c>
      <c r="I43" s="2" t="s">
        <v>7</v>
      </c>
      <c r="J43" s="3" t="s">
        <v>8</v>
      </c>
      <c r="K43" s="4" t="s">
        <v>9</v>
      </c>
      <c r="L43" s="5" t="s">
        <v>10</v>
      </c>
      <c r="M43" s="8" t="s">
        <v>48</v>
      </c>
    </row>
    <row r="44" spans="2:13" ht="12.75" hidden="1" outlineLevel="1" x14ac:dyDescent="0.2">
      <c r="B44" s="89">
        <v>2001</v>
      </c>
      <c r="C44" s="112" t="e">
        <f>IF(#REF!=0,0,1)</f>
        <v>#REF!</v>
      </c>
      <c r="D44" s="113">
        <f t="shared" ref="D44:L59" si="4">IF(C7=0,0,1)</f>
        <v>0</v>
      </c>
      <c r="E44" s="113">
        <f t="shared" si="4"/>
        <v>0</v>
      </c>
      <c r="F44" s="113">
        <f t="shared" si="4"/>
        <v>0</v>
      </c>
      <c r="G44" s="113">
        <f t="shared" si="4"/>
        <v>0</v>
      </c>
      <c r="H44" s="114">
        <f t="shared" si="4"/>
        <v>0</v>
      </c>
      <c r="I44" s="113">
        <f t="shared" si="4"/>
        <v>0</v>
      </c>
      <c r="J44" s="115">
        <f t="shared" si="4"/>
        <v>0</v>
      </c>
      <c r="K44" s="116">
        <f t="shared" si="4"/>
        <v>0</v>
      </c>
      <c r="L44" s="117">
        <f t="shared" si="4"/>
        <v>0</v>
      </c>
      <c r="M44" s="118">
        <f t="shared" ref="M44:M64" si="5">IF(L7="Y",1,0)</f>
        <v>0</v>
      </c>
    </row>
    <row r="45" spans="2:13" ht="12.75" hidden="1" outlineLevel="1" x14ac:dyDescent="0.2">
      <c r="B45" s="89">
        <f t="shared" ref="B45:B64" si="6">B44+1</f>
        <v>2002</v>
      </c>
      <c r="C45" s="112" t="e">
        <f>IF(#REF!=0,0,1)</f>
        <v>#REF!</v>
      </c>
      <c r="D45" s="113">
        <f t="shared" si="4"/>
        <v>0</v>
      </c>
      <c r="E45" s="113">
        <f t="shared" si="4"/>
        <v>0</v>
      </c>
      <c r="F45" s="113">
        <f t="shared" si="4"/>
        <v>0</v>
      </c>
      <c r="G45" s="113">
        <f t="shared" si="4"/>
        <v>0</v>
      </c>
      <c r="H45" s="114">
        <f t="shared" si="4"/>
        <v>0</v>
      </c>
      <c r="I45" s="113">
        <f t="shared" si="4"/>
        <v>0</v>
      </c>
      <c r="J45" s="115">
        <f t="shared" si="4"/>
        <v>0</v>
      </c>
      <c r="K45" s="116">
        <f t="shared" si="4"/>
        <v>0</v>
      </c>
      <c r="L45" s="117">
        <f t="shared" si="4"/>
        <v>0</v>
      </c>
      <c r="M45" s="119">
        <f t="shared" si="5"/>
        <v>0</v>
      </c>
    </row>
    <row r="46" spans="2:13" ht="12.75" hidden="1" outlineLevel="1" x14ac:dyDescent="0.2">
      <c r="B46" s="89">
        <f t="shared" si="6"/>
        <v>2003</v>
      </c>
      <c r="C46" s="112" t="e">
        <f>IF(#REF!=0,0,1)</f>
        <v>#REF!</v>
      </c>
      <c r="D46" s="113">
        <f t="shared" si="4"/>
        <v>0</v>
      </c>
      <c r="E46" s="113">
        <f t="shared" si="4"/>
        <v>0</v>
      </c>
      <c r="F46" s="113">
        <f t="shared" si="4"/>
        <v>0</v>
      </c>
      <c r="G46" s="113">
        <f t="shared" si="4"/>
        <v>0</v>
      </c>
      <c r="H46" s="114">
        <f t="shared" si="4"/>
        <v>0</v>
      </c>
      <c r="I46" s="113">
        <f t="shared" si="4"/>
        <v>0</v>
      </c>
      <c r="J46" s="115">
        <f t="shared" si="4"/>
        <v>0</v>
      </c>
      <c r="K46" s="116">
        <f t="shared" si="4"/>
        <v>0</v>
      </c>
      <c r="L46" s="117">
        <f t="shared" si="4"/>
        <v>0</v>
      </c>
      <c r="M46" s="119">
        <f t="shared" si="5"/>
        <v>0</v>
      </c>
    </row>
    <row r="47" spans="2:13" ht="12.75" hidden="1" outlineLevel="1" x14ac:dyDescent="0.2">
      <c r="B47" s="89">
        <f t="shared" si="6"/>
        <v>2004</v>
      </c>
      <c r="C47" s="112" t="e">
        <f>IF(#REF!=0,0,1)</f>
        <v>#REF!</v>
      </c>
      <c r="D47" s="113">
        <f t="shared" si="4"/>
        <v>0</v>
      </c>
      <c r="E47" s="113">
        <f t="shared" si="4"/>
        <v>0</v>
      </c>
      <c r="F47" s="113">
        <f t="shared" si="4"/>
        <v>0</v>
      </c>
      <c r="G47" s="113">
        <f t="shared" si="4"/>
        <v>0</v>
      </c>
      <c r="H47" s="114">
        <f t="shared" si="4"/>
        <v>0</v>
      </c>
      <c r="I47" s="113">
        <f t="shared" si="4"/>
        <v>0</v>
      </c>
      <c r="J47" s="115">
        <f t="shared" si="4"/>
        <v>0</v>
      </c>
      <c r="K47" s="116">
        <f t="shared" si="4"/>
        <v>0</v>
      </c>
      <c r="L47" s="117">
        <f t="shared" si="4"/>
        <v>0</v>
      </c>
      <c r="M47" s="119">
        <f t="shared" si="5"/>
        <v>0</v>
      </c>
    </row>
    <row r="48" spans="2:13" ht="12.75" hidden="1" outlineLevel="1" x14ac:dyDescent="0.2">
      <c r="B48" s="89">
        <f t="shared" si="6"/>
        <v>2005</v>
      </c>
      <c r="C48" s="112" t="e">
        <f>IF(#REF!=0,0,1)</f>
        <v>#REF!</v>
      </c>
      <c r="D48" s="113">
        <f t="shared" si="4"/>
        <v>0</v>
      </c>
      <c r="E48" s="113">
        <f t="shared" si="4"/>
        <v>0</v>
      </c>
      <c r="F48" s="113">
        <f t="shared" si="4"/>
        <v>0</v>
      </c>
      <c r="G48" s="113">
        <f t="shared" si="4"/>
        <v>0</v>
      </c>
      <c r="H48" s="114">
        <f t="shared" si="4"/>
        <v>0</v>
      </c>
      <c r="I48" s="113">
        <f t="shared" si="4"/>
        <v>0</v>
      </c>
      <c r="J48" s="115">
        <f t="shared" si="4"/>
        <v>0</v>
      </c>
      <c r="K48" s="116">
        <f t="shared" si="4"/>
        <v>0</v>
      </c>
      <c r="L48" s="117">
        <f t="shared" si="4"/>
        <v>0</v>
      </c>
      <c r="M48" s="119">
        <f t="shared" si="5"/>
        <v>0</v>
      </c>
    </row>
    <row r="49" spans="2:13" ht="12.75" hidden="1" outlineLevel="1" x14ac:dyDescent="0.2">
      <c r="B49" s="89">
        <f t="shared" si="6"/>
        <v>2006</v>
      </c>
      <c r="C49" s="112" t="e">
        <f>IF(#REF!=0,0,1)</f>
        <v>#REF!</v>
      </c>
      <c r="D49" s="113">
        <f t="shared" si="4"/>
        <v>0</v>
      </c>
      <c r="E49" s="113">
        <f t="shared" si="4"/>
        <v>0</v>
      </c>
      <c r="F49" s="113">
        <f t="shared" si="4"/>
        <v>0</v>
      </c>
      <c r="G49" s="113">
        <f t="shared" si="4"/>
        <v>0</v>
      </c>
      <c r="H49" s="114">
        <f t="shared" si="4"/>
        <v>0</v>
      </c>
      <c r="I49" s="113">
        <f t="shared" si="4"/>
        <v>0</v>
      </c>
      <c r="J49" s="115">
        <f t="shared" si="4"/>
        <v>0</v>
      </c>
      <c r="K49" s="116">
        <f t="shared" si="4"/>
        <v>0</v>
      </c>
      <c r="L49" s="117">
        <f t="shared" si="4"/>
        <v>0</v>
      </c>
      <c r="M49" s="119">
        <f t="shared" si="5"/>
        <v>0</v>
      </c>
    </row>
    <row r="50" spans="2:13" ht="12.75" hidden="1" outlineLevel="1" x14ac:dyDescent="0.2">
      <c r="B50" s="89">
        <f t="shared" si="6"/>
        <v>2007</v>
      </c>
      <c r="C50" s="112" t="e">
        <f>IF(#REF!=0,0,1)</f>
        <v>#REF!</v>
      </c>
      <c r="D50" s="113">
        <f t="shared" si="4"/>
        <v>0</v>
      </c>
      <c r="E50" s="113">
        <f t="shared" si="4"/>
        <v>0</v>
      </c>
      <c r="F50" s="113">
        <f t="shared" si="4"/>
        <v>0</v>
      </c>
      <c r="G50" s="113">
        <f t="shared" si="4"/>
        <v>0</v>
      </c>
      <c r="H50" s="114">
        <f t="shared" si="4"/>
        <v>0</v>
      </c>
      <c r="I50" s="113">
        <f t="shared" si="4"/>
        <v>0</v>
      </c>
      <c r="J50" s="115">
        <f t="shared" si="4"/>
        <v>0</v>
      </c>
      <c r="K50" s="116">
        <f t="shared" si="4"/>
        <v>0</v>
      </c>
      <c r="L50" s="117">
        <f t="shared" si="4"/>
        <v>0</v>
      </c>
      <c r="M50" s="119">
        <f t="shared" si="5"/>
        <v>0</v>
      </c>
    </row>
    <row r="51" spans="2:13" ht="12.75" hidden="1" outlineLevel="1" x14ac:dyDescent="0.2">
      <c r="B51" s="89">
        <f t="shared" si="6"/>
        <v>2008</v>
      </c>
      <c r="C51" s="112" t="e">
        <f>IF(#REF!=0,0,1)</f>
        <v>#REF!</v>
      </c>
      <c r="D51" s="113">
        <f t="shared" si="4"/>
        <v>0</v>
      </c>
      <c r="E51" s="113">
        <f t="shared" si="4"/>
        <v>0</v>
      </c>
      <c r="F51" s="113">
        <f t="shared" si="4"/>
        <v>0</v>
      </c>
      <c r="G51" s="113">
        <f t="shared" si="4"/>
        <v>0</v>
      </c>
      <c r="H51" s="114">
        <f t="shared" si="4"/>
        <v>0</v>
      </c>
      <c r="I51" s="113">
        <f t="shared" si="4"/>
        <v>0</v>
      </c>
      <c r="J51" s="115">
        <f t="shared" si="4"/>
        <v>0</v>
      </c>
      <c r="K51" s="116">
        <f t="shared" si="4"/>
        <v>0</v>
      </c>
      <c r="L51" s="117">
        <f t="shared" si="4"/>
        <v>0</v>
      </c>
      <c r="M51" s="119">
        <f t="shared" si="5"/>
        <v>0</v>
      </c>
    </row>
    <row r="52" spans="2:13" ht="12.75" hidden="1" outlineLevel="1" x14ac:dyDescent="0.2">
      <c r="B52" s="89">
        <f>B51+1</f>
        <v>2009</v>
      </c>
      <c r="C52" s="112" t="e">
        <f>IF(#REF!=0,0,1)</f>
        <v>#REF!</v>
      </c>
      <c r="D52" s="113">
        <f t="shared" si="4"/>
        <v>1</v>
      </c>
      <c r="E52" s="113">
        <f t="shared" si="4"/>
        <v>1</v>
      </c>
      <c r="F52" s="113">
        <f t="shared" si="4"/>
        <v>1</v>
      </c>
      <c r="G52" s="113">
        <f t="shared" si="4"/>
        <v>1</v>
      </c>
      <c r="H52" s="114">
        <f t="shared" si="4"/>
        <v>1</v>
      </c>
      <c r="I52" s="113">
        <f t="shared" si="4"/>
        <v>1</v>
      </c>
      <c r="J52" s="115">
        <f t="shared" si="4"/>
        <v>1</v>
      </c>
      <c r="K52" s="116">
        <f t="shared" si="4"/>
        <v>1</v>
      </c>
      <c r="L52" s="117">
        <f t="shared" si="4"/>
        <v>1</v>
      </c>
      <c r="M52" s="119">
        <f t="shared" si="5"/>
        <v>0</v>
      </c>
    </row>
    <row r="53" spans="2:13" ht="12.75" hidden="1" outlineLevel="1" x14ac:dyDescent="0.2">
      <c r="B53" s="89">
        <f t="shared" si="6"/>
        <v>2010</v>
      </c>
      <c r="C53" s="112" t="e">
        <f>IF(#REF!=0,0,1)</f>
        <v>#REF!</v>
      </c>
      <c r="D53" s="113">
        <f t="shared" si="4"/>
        <v>1</v>
      </c>
      <c r="E53" s="113">
        <f t="shared" si="4"/>
        <v>1</v>
      </c>
      <c r="F53" s="113">
        <f t="shared" si="4"/>
        <v>1</v>
      </c>
      <c r="G53" s="113">
        <f t="shared" si="4"/>
        <v>1</v>
      </c>
      <c r="H53" s="114">
        <f t="shared" si="4"/>
        <v>1</v>
      </c>
      <c r="I53" s="113">
        <f t="shared" si="4"/>
        <v>1</v>
      </c>
      <c r="J53" s="115">
        <f t="shared" si="4"/>
        <v>1</v>
      </c>
      <c r="K53" s="116">
        <f t="shared" si="4"/>
        <v>1</v>
      </c>
      <c r="L53" s="117">
        <f t="shared" si="4"/>
        <v>1</v>
      </c>
      <c r="M53" s="119">
        <f t="shared" si="5"/>
        <v>0</v>
      </c>
    </row>
    <row r="54" spans="2:13" ht="12.75" hidden="1" outlineLevel="1" x14ac:dyDescent="0.2">
      <c r="B54" s="89">
        <f t="shared" si="6"/>
        <v>2011</v>
      </c>
      <c r="C54" s="112" t="e">
        <f>IF(#REF!=0,0,1)</f>
        <v>#REF!</v>
      </c>
      <c r="D54" s="113">
        <f t="shared" si="4"/>
        <v>1</v>
      </c>
      <c r="E54" s="113">
        <f t="shared" si="4"/>
        <v>1</v>
      </c>
      <c r="F54" s="113">
        <f t="shared" si="4"/>
        <v>1</v>
      </c>
      <c r="G54" s="113">
        <f t="shared" si="4"/>
        <v>1</v>
      </c>
      <c r="H54" s="114">
        <f t="shared" si="4"/>
        <v>1</v>
      </c>
      <c r="I54" s="113">
        <f t="shared" si="4"/>
        <v>1</v>
      </c>
      <c r="J54" s="115">
        <f t="shared" si="4"/>
        <v>1</v>
      </c>
      <c r="K54" s="116">
        <f t="shared" si="4"/>
        <v>1</v>
      </c>
      <c r="L54" s="117">
        <f t="shared" si="4"/>
        <v>1</v>
      </c>
      <c r="M54" s="119">
        <f t="shared" si="5"/>
        <v>0</v>
      </c>
    </row>
    <row r="55" spans="2:13" ht="12.75" hidden="1" outlineLevel="1" x14ac:dyDescent="0.2">
      <c r="B55" s="89">
        <f>B54+1</f>
        <v>2012</v>
      </c>
      <c r="C55" s="112" t="e">
        <f>IF(#REF!=0,0,1)</f>
        <v>#REF!</v>
      </c>
      <c r="D55" s="113">
        <f t="shared" si="4"/>
        <v>1</v>
      </c>
      <c r="E55" s="113">
        <f t="shared" si="4"/>
        <v>1</v>
      </c>
      <c r="F55" s="113">
        <f t="shared" si="4"/>
        <v>1</v>
      </c>
      <c r="G55" s="113">
        <f t="shared" si="4"/>
        <v>1</v>
      </c>
      <c r="H55" s="114">
        <f t="shared" si="4"/>
        <v>1</v>
      </c>
      <c r="I55" s="113">
        <f t="shared" si="4"/>
        <v>1</v>
      </c>
      <c r="J55" s="115">
        <f t="shared" si="4"/>
        <v>1</v>
      </c>
      <c r="K55" s="116">
        <f t="shared" si="4"/>
        <v>1</v>
      </c>
      <c r="L55" s="117">
        <f t="shared" si="4"/>
        <v>1</v>
      </c>
      <c r="M55" s="119">
        <f t="shared" si="5"/>
        <v>0</v>
      </c>
    </row>
    <row r="56" spans="2:13" ht="12.75" hidden="1" outlineLevel="1" x14ac:dyDescent="0.2">
      <c r="B56" s="89">
        <f t="shared" si="6"/>
        <v>2013</v>
      </c>
      <c r="C56" s="112" t="e">
        <f>IF(#REF!=0,0,1)</f>
        <v>#REF!</v>
      </c>
      <c r="D56" s="113">
        <f t="shared" si="4"/>
        <v>1</v>
      </c>
      <c r="E56" s="113">
        <f t="shared" si="4"/>
        <v>1</v>
      </c>
      <c r="F56" s="113">
        <f t="shared" si="4"/>
        <v>1</v>
      </c>
      <c r="G56" s="113">
        <f t="shared" si="4"/>
        <v>1</v>
      </c>
      <c r="H56" s="114">
        <f t="shared" si="4"/>
        <v>1</v>
      </c>
      <c r="I56" s="113">
        <f t="shared" si="4"/>
        <v>1</v>
      </c>
      <c r="J56" s="115">
        <f t="shared" si="4"/>
        <v>1</v>
      </c>
      <c r="K56" s="116">
        <f t="shared" si="4"/>
        <v>1</v>
      </c>
      <c r="L56" s="117">
        <f t="shared" si="4"/>
        <v>1</v>
      </c>
      <c r="M56" s="119">
        <f t="shared" si="5"/>
        <v>0</v>
      </c>
    </row>
    <row r="57" spans="2:13" ht="12.75" hidden="1" outlineLevel="1" x14ac:dyDescent="0.2">
      <c r="B57" s="89">
        <f t="shared" si="6"/>
        <v>2014</v>
      </c>
      <c r="C57" s="112" t="e">
        <f>IF(#REF!=0,0,1)</f>
        <v>#REF!</v>
      </c>
      <c r="D57" s="113">
        <f t="shared" si="4"/>
        <v>1</v>
      </c>
      <c r="E57" s="113">
        <f t="shared" si="4"/>
        <v>1</v>
      </c>
      <c r="F57" s="113">
        <f t="shared" si="4"/>
        <v>1</v>
      </c>
      <c r="G57" s="113">
        <f t="shared" si="4"/>
        <v>1</v>
      </c>
      <c r="H57" s="114">
        <f t="shared" si="4"/>
        <v>1</v>
      </c>
      <c r="I57" s="113">
        <f t="shared" si="4"/>
        <v>1</v>
      </c>
      <c r="J57" s="115">
        <f t="shared" si="4"/>
        <v>1</v>
      </c>
      <c r="K57" s="116">
        <f t="shared" si="4"/>
        <v>1</v>
      </c>
      <c r="L57" s="117">
        <f t="shared" si="4"/>
        <v>1</v>
      </c>
      <c r="M57" s="119">
        <f t="shared" si="5"/>
        <v>0</v>
      </c>
    </row>
    <row r="58" spans="2:13" ht="12.75" hidden="1" outlineLevel="1" x14ac:dyDescent="0.2">
      <c r="B58" s="89">
        <f t="shared" si="6"/>
        <v>2015</v>
      </c>
      <c r="C58" s="112" t="e">
        <f>IF(#REF!=0,0,1)</f>
        <v>#REF!</v>
      </c>
      <c r="D58" s="113">
        <f t="shared" si="4"/>
        <v>1</v>
      </c>
      <c r="E58" s="113">
        <f t="shared" si="4"/>
        <v>1</v>
      </c>
      <c r="F58" s="113">
        <f t="shared" si="4"/>
        <v>1</v>
      </c>
      <c r="G58" s="113">
        <f t="shared" si="4"/>
        <v>1</v>
      </c>
      <c r="H58" s="114">
        <f t="shared" si="4"/>
        <v>1</v>
      </c>
      <c r="I58" s="113">
        <f t="shared" si="4"/>
        <v>1</v>
      </c>
      <c r="J58" s="115">
        <f t="shared" si="4"/>
        <v>1</v>
      </c>
      <c r="K58" s="116">
        <f t="shared" si="4"/>
        <v>1</v>
      </c>
      <c r="L58" s="117">
        <f t="shared" si="4"/>
        <v>1</v>
      </c>
      <c r="M58" s="119">
        <f t="shared" si="5"/>
        <v>0</v>
      </c>
    </row>
    <row r="59" spans="2:13" ht="12.75" hidden="1" outlineLevel="1" x14ac:dyDescent="0.2">
      <c r="B59" s="89">
        <f t="shared" si="6"/>
        <v>2016</v>
      </c>
      <c r="C59" s="112" t="e">
        <f>IF(#REF!=0,0,1)</f>
        <v>#REF!</v>
      </c>
      <c r="D59" s="113">
        <f t="shared" si="4"/>
        <v>1</v>
      </c>
      <c r="E59" s="113">
        <f t="shared" si="4"/>
        <v>1</v>
      </c>
      <c r="F59" s="113">
        <f t="shared" si="4"/>
        <v>1</v>
      </c>
      <c r="G59" s="113">
        <f t="shared" si="4"/>
        <v>1</v>
      </c>
      <c r="H59" s="114">
        <f t="shared" si="4"/>
        <v>1</v>
      </c>
      <c r="I59" s="113">
        <f t="shared" si="4"/>
        <v>1</v>
      </c>
      <c r="J59" s="115">
        <f t="shared" si="4"/>
        <v>1</v>
      </c>
      <c r="K59" s="116">
        <f t="shared" si="4"/>
        <v>1</v>
      </c>
      <c r="L59" s="117">
        <f t="shared" si="4"/>
        <v>1</v>
      </c>
      <c r="M59" s="119">
        <f t="shared" si="5"/>
        <v>0</v>
      </c>
    </row>
    <row r="60" spans="2:13" ht="12.75" hidden="1" outlineLevel="1" x14ac:dyDescent="0.2">
      <c r="B60" s="89">
        <f t="shared" si="6"/>
        <v>2017</v>
      </c>
      <c r="C60" s="112" t="e">
        <f>IF(#REF!=0,0,1)</f>
        <v>#REF!</v>
      </c>
      <c r="D60" s="113">
        <f t="shared" ref="D60:L64" si="7">IF(C23=0,0,1)</f>
        <v>1</v>
      </c>
      <c r="E60" s="113">
        <f t="shared" si="7"/>
        <v>1</v>
      </c>
      <c r="F60" s="113">
        <f t="shared" si="7"/>
        <v>1</v>
      </c>
      <c r="G60" s="113">
        <f t="shared" si="7"/>
        <v>1</v>
      </c>
      <c r="H60" s="114">
        <f t="shared" si="7"/>
        <v>1</v>
      </c>
      <c r="I60" s="113">
        <f t="shared" si="7"/>
        <v>1</v>
      </c>
      <c r="J60" s="115">
        <f t="shared" si="7"/>
        <v>1</v>
      </c>
      <c r="K60" s="116">
        <f t="shared" si="7"/>
        <v>1</v>
      </c>
      <c r="L60" s="117">
        <f t="shared" si="7"/>
        <v>1</v>
      </c>
      <c r="M60" s="119">
        <f t="shared" si="5"/>
        <v>0</v>
      </c>
    </row>
    <row r="61" spans="2:13" ht="12.75" hidden="1" outlineLevel="1" x14ac:dyDescent="0.2">
      <c r="B61" s="89">
        <f t="shared" si="6"/>
        <v>2018</v>
      </c>
      <c r="C61" s="112" t="e">
        <f>IF(#REF!=0,0,1)</f>
        <v>#REF!</v>
      </c>
      <c r="D61" s="113">
        <f t="shared" si="7"/>
        <v>1</v>
      </c>
      <c r="E61" s="113">
        <f t="shared" si="7"/>
        <v>1</v>
      </c>
      <c r="F61" s="113">
        <f t="shared" si="7"/>
        <v>1</v>
      </c>
      <c r="G61" s="113">
        <f t="shared" si="7"/>
        <v>1</v>
      </c>
      <c r="H61" s="114">
        <f t="shared" si="7"/>
        <v>1</v>
      </c>
      <c r="I61" s="113">
        <f t="shared" si="7"/>
        <v>1</v>
      </c>
      <c r="J61" s="115">
        <f t="shared" si="7"/>
        <v>1</v>
      </c>
      <c r="K61" s="116">
        <f t="shared" si="7"/>
        <v>1</v>
      </c>
      <c r="L61" s="117">
        <f t="shared" si="7"/>
        <v>1</v>
      </c>
      <c r="M61" s="119">
        <f t="shared" si="5"/>
        <v>0</v>
      </c>
    </row>
    <row r="62" spans="2:13" ht="12.75" hidden="1" outlineLevel="1" x14ac:dyDescent="0.2">
      <c r="B62" s="89">
        <f t="shared" si="6"/>
        <v>2019</v>
      </c>
      <c r="C62" s="112" t="e">
        <f>IF(#REF!=0,0,1)</f>
        <v>#REF!</v>
      </c>
      <c r="D62" s="113">
        <f t="shared" si="7"/>
        <v>1</v>
      </c>
      <c r="E62" s="113">
        <f t="shared" si="7"/>
        <v>1</v>
      </c>
      <c r="F62" s="113">
        <f t="shared" si="7"/>
        <v>1</v>
      </c>
      <c r="G62" s="113">
        <f t="shared" si="7"/>
        <v>1</v>
      </c>
      <c r="H62" s="114">
        <f t="shared" si="7"/>
        <v>1</v>
      </c>
      <c r="I62" s="113">
        <f t="shared" si="7"/>
        <v>1</v>
      </c>
      <c r="J62" s="115">
        <f t="shared" si="7"/>
        <v>1</v>
      </c>
      <c r="K62" s="116">
        <f t="shared" si="7"/>
        <v>0</v>
      </c>
      <c r="L62" s="117">
        <f t="shared" si="7"/>
        <v>1</v>
      </c>
      <c r="M62" s="119">
        <f t="shared" si="5"/>
        <v>0</v>
      </c>
    </row>
    <row r="63" spans="2:13" ht="12.75" hidden="1" collapsed="1" x14ac:dyDescent="0.2">
      <c r="B63" s="89">
        <f t="shared" si="6"/>
        <v>2020</v>
      </c>
      <c r="C63" s="112" t="e">
        <f>IF(#REF!=0,0,1)</f>
        <v>#REF!</v>
      </c>
      <c r="D63" s="113">
        <f t="shared" si="7"/>
        <v>1</v>
      </c>
      <c r="E63" s="113">
        <f t="shared" si="7"/>
        <v>1</v>
      </c>
      <c r="F63" s="113">
        <f t="shared" si="7"/>
        <v>1</v>
      </c>
      <c r="G63" s="113">
        <f t="shared" si="7"/>
        <v>1</v>
      </c>
      <c r="H63" s="114">
        <f t="shared" si="7"/>
        <v>1</v>
      </c>
      <c r="I63" s="113">
        <f t="shared" si="7"/>
        <v>1</v>
      </c>
      <c r="J63" s="115">
        <f t="shared" si="7"/>
        <v>1</v>
      </c>
      <c r="K63" s="116">
        <f t="shared" si="7"/>
        <v>0</v>
      </c>
      <c r="L63" s="117">
        <f t="shared" si="7"/>
        <v>1</v>
      </c>
      <c r="M63" s="119">
        <f t="shared" si="5"/>
        <v>0</v>
      </c>
    </row>
    <row r="64" spans="2:13" ht="12.75" hidden="1" x14ac:dyDescent="0.2">
      <c r="B64" s="93">
        <f t="shared" si="6"/>
        <v>2021</v>
      </c>
      <c r="C64" s="121" t="e">
        <f>IF(#REF!=0,0,1)</f>
        <v>#REF!</v>
      </c>
      <c r="D64" s="122">
        <f t="shared" si="7"/>
        <v>1</v>
      </c>
      <c r="E64" s="122">
        <f t="shared" si="7"/>
        <v>1</v>
      </c>
      <c r="F64" s="122">
        <f t="shared" si="7"/>
        <v>1</v>
      </c>
      <c r="G64" s="122">
        <f t="shared" si="7"/>
        <v>1</v>
      </c>
      <c r="H64" s="123">
        <f t="shared" si="7"/>
        <v>1</v>
      </c>
      <c r="I64" s="122">
        <f t="shared" si="7"/>
        <v>1</v>
      </c>
      <c r="J64" s="124">
        <f t="shared" si="7"/>
        <v>1</v>
      </c>
      <c r="K64" s="125">
        <f t="shared" si="7"/>
        <v>0</v>
      </c>
      <c r="L64" s="126">
        <f t="shared" si="7"/>
        <v>1</v>
      </c>
      <c r="M64" s="127">
        <f t="shared" si="5"/>
        <v>0</v>
      </c>
    </row>
  </sheetData>
  <protectedRanges>
    <protectedRange sqref="L7:L27" name="Range1"/>
  </protectedRanges>
  <mergeCells count="1">
    <mergeCell ref="B5:K5"/>
  </mergeCells>
  <dataValidations count="2">
    <dataValidation type="date" allowBlank="1" showInputMessage="1" showErrorMessage="1" errorTitle="Must be a date" error="dd/mm/yy format between 01/01/2004 and 31/12/2024" sqref="C3" xr:uid="{9C72512F-C798-40EC-950E-8C6B57972150}">
      <formula1>37987</formula1>
      <formula2>45657</formula2>
    </dataValidation>
    <dataValidation operator="greaterThanOrEqual" showInputMessage="1" showErrorMessage="1" errorTitle="Whole number" error="Must be a whole number 0 or greater" sqref="C7:K30" xr:uid="{08B2EAD1-98CE-4520-9577-C70D002646DD}"/>
  </dataValidations>
  <pageMargins left="0.7" right="0.7" top="0.75" bottom="0.75" header="0.3" footer="0.3"/>
  <pageSetup scale="62" orientation="landscape"/>
  <headerFooter>
    <oddFooter>&amp;L_x000D_&amp;1#&amp;"Aerial"&amp;8&amp;KFF0000 Aviva: Confidential</oddFooter>
  </headerFooter>
  <rowBreaks count="1" manualBreakCount="1">
    <brk id="27" min="1" max="11" man="1"/>
  </rowBreaks>
  <colBreaks count="1" manualBreakCount="1">
    <brk id="11" min="2" max="3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86842-A201-4D55-85F5-D912AFE868EF}">
  <sheetPr>
    <pageSetUpPr autoPageBreaks="0" fitToPage="1"/>
  </sheetPr>
  <dimension ref="A1:N64"/>
  <sheetViews>
    <sheetView showGridLines="0" showRowColHeaders="0" zoomScale="80" zoomScaleNormal="80" workbookViewId="0">
      <selection activeCell="I6" sqref="I6"/>
    </sheetView>
  </sheetViews>
  <sheetFormatPr defaultColWidth="0" defaultRowHeight="12.6" customHeight="1" zeroHeight="1" outlineLevelRow="1" x14ac:dyDescent="0.2"/>
  <cols>
    <col min="1" max="1" width="3.109375" style="16" customWidth="1"/>
    <col min="2" max="13" width="14.109375" style="16" customWidth="1"/>
    <col min="14" max="14" width="7.77734375" style="16" customWidth="1"/>
    <col min="15" max="16384" width="7.77734375" style="16" hidden="1"/>
  </cols>
  <sheetData>
    <row r="1" spans="1:12" ht="15.75" x14ac:dyDescent="0.25">
      <c r="A1" s="17" t="s">
        <v>38</v>
      </c>
    </row>
    <row r="2" spans="1:12" ht="12.75" x14ac:dyDescent="0.2"/>
    <row r="3" spans="1:12" ht="12.75" x14ac:dyDescent="0.2">
      <c r="B3" s="80" t="s">
        <v>42</v>
      </c>
      <c r="C3" s="88">
        <f>'1) Claims Notified'!C3</f>
        <v>45657</v>
      </c>
    </row>
    <row r="4" spans="1:12" ht="12.75" x14ac:dyDescent="0.2"/>
    <row r="5" spans="1:12" ht="15.75" x14ac:dyDescent="0.25">
      <c r="B5" s="265" t="s">
        <v>62</v>
      </c>
      <c r="C5" s="266"/>
      <c r="D5" s="266"/>
      <c r="E5" s="266"/>
      <c r="F5" s="266"/>
      <c r="G5" s="266"/>
      <c r="H5" s="266"/>
      <c r="I5" s="266"/>
      <c r="J5" s="266"/>
      <c r="K5" s="267"/>
      <c r="L5"/>
    </row>
    <row r="6" spans="1:12" ht="43.35" customHeight="1" x14ac:dyDescent="0.25">
      <c r="B6" s="1" t="s">
        <v>12</v>
      </c>
      <c r="C6" s="7" t="s">
        <v>2</v>
      </c>
      <c r="D6" s="2" t="s">
        <v>3</v>
      </c>
      <c r="E6" s="2" t="s">
        <v>4</v>
      </c>
      <c r="F6" s="2" t="s">
        <v>5</v>
      </c>
      <c r="G6" s="1" t="s">
        <v>6</v>
      </c>
      <c r="H6" s="2" t="s">
        <v>7</v>
      </c>
      <c r="I6" s="3" t="s">
        <v>8</v>
      </c>
      <c r="J6" s="4" t="s">
        <v>9</v>
      </c>
      <c r="K6" s="5" t="s">
        <v>10</v>
      </c>
      <c r="L6"/>
    </row>
    <row r="7" spans="1:12" ht="15.75" hidden="1" x14ac:dyDescent="0.25">
      <c r="B7" s="89">
        <f>'1) Claims Notified'!$B$7</f>
        <v>2004</v>
      </c>
      <c r="C7" s="213"/>
      <c r="D7" s="213"/>
      <c r="E7" s="213"/>
      <c r="F7" s="213"/>
      <c r="G7" s="217"/>
      <c r="H7" s="213"/>
      <c r="I7" s="220"/>
      <c r="J7" s="221"/>
      <c r="K7" s="222"/>
      <c r="L7"/>
    </row>
    <row r="8" spans="1:12" ht="15.75" hidden="1" x14ac:dyDescent="0.25">
      <c r="B8" s="89">
        <f t="shared" ref="B8:B27" si="0">B7+1</f>
        <v>2005</v>
      </c>
      <c r="C8" s="213"/>
      <c r="D8" s="213"/>
      <c r="E8" s="213"/>
      <c r="F8" s="213"/>
      <c r="G8" s="217"/>
      <c r="H8" s="213"/>
      <c r="I8" s="220"/>
      <c r="J8" s="221"/>
      <c r="K8" s="222"/>
      <c r="L8"/>
    </row>
    <row r="9" spans="1:12" ht="15.75" hidden="1" x14ac:dyDescent="0.25">
      <c r="B9" s="89">
        <f t="shared" si="0"/>
        <v>2006</v>
      </c>
      <c r="C9" s="213"/>
      <c r="D9" s="213"/>
      <c r="E9" s="213"/>
      <c r="F9" s="213"/>
      <c r="G9" s="217"/>
      <c r="H9" s="213"/>
      <c r="I9" s="220"/>
      <c r="J9" s="221"/>
      <c r="K9" s="222"/>
      <c r="L9"/>
    </row>
    <row r="10" spans="1:12" ht="15.75" hidden="1" x14ac:dyDescent="0.25">
      <c r="B10" s="89">
        <f t="shared" si="0"/>
        <v>2007</v>
      </c>
      <c r="C10" s="213"/>
      <c r="D10" s="213"/>
      <c r="E10" s="213"/>
      <c r="F10" s="213"/>
      <c r="G10" s="217"/>
      <c r="H10" s="213"/>
      <c r="I10" s="220"/>
      <c r="J10" s="221"/>
      <c r="K10" s="222"/>
      <c r="L10"/>
    </row>
    <row r="11" spans="1:12" ht="15.75" hidden="1" x14ac:dyDescent="0.25">
      <c r="B11" s="89">
        <f t="shared" si="0"/>
        <v>2008</v>
      </c>
      <c r="C11" s="213"/>
      <c r="D11" s="213"/>
      <c r="E11" s="213"/>
      <c r="F11" s="213"/>
      <c r="G11" s="217"/>
      <c r="H11" s="213"/>
      <c r="I11" s="220"/>
      <c r="J11" s="221"/>
      <c r="K11" s="222"/>
      <c r="L11"/>
    </row>
    <row r="12" spans="1:12" ht="15.75" hidden="1" x14ac:dyDescent="0.25">
      <c r="B12" s="89">
        <f t="shared" si="0"/>
        <v>2009</v>
      </c>
      <c r="C12" s="213"/>
      <c r="D12" s="213"/>
      <c r="E12" s="213"/>
      <c r="F12" s="213"/>
      <c r="G12" s="217"/>
      <c r="H12" s="213"/>
      <c r="I12" s="220"/>
      <c r="J12" s="221"/>
      <c r="K12" s="222"/>
      <c r="L12"/>
    </row>
    <row r="13" spans="1:12" ht="15.75" hidden="1" x14ac:dyDescent="0.25">
      <c r="B13" s="89">
        <f t="shared" si="0"/>
        <v>2010</v>
      </c>
      <c r="C13" s="213"/>
      <c r="D13" s="213"/>
      <c r="E13" s="213"/>
      <c r="F13" s="213"/>
      <c r="G13" s="217"/>
      <c r="H13" s="213"/>
      <c r="I13" s="220"/>
      <c r="J13" s="221"/>
      <c r="K13" s="222"/>
      <c r="L13"/>
    </row>
    <row r="14" spans="1:12" ht="15.75" hidden="1" x14ac:dyDescent="0.25">
      <c r="B14" s="89">
        <f t="shared" si="0"/>
        <v>2011</v>
      </c>
      <c r="C14" s="213"/>
      <c r="D14" s="213"/>
      <c r="E14" s="213"/>
      <c r="F14" s="213"/>
      <c r="G14" s="217"/>
      <c r="H14" s="213"/>
      <c r="I14" s="220"/>
      <c r="J14" s="221"/>
      <c r="K14" s="222"/>
      <c r="L14"/>
    </row>
    <row r="15" spans="1:12" ht="15.75" x14ac:dyDescent="0.25">
      <c r="B15" s="89">
        <f t="shared" si="0"/>
        <v>2012</v>
      </c>
      <c r="C15" s="9">
        <v>905402.80999999994</v>
      </c>
      <c r="D15" s="9">
        <v>16823482.019999996</v>
      </c>
      <c r="E15" s="9">
        <v>5612880.5299999993</v>
      </c>
      <c r="F15" s="9">
        <v>4863019.8400000008</v>
      </c>
      <c r="G15" s="90">
        <v>28204785.199999992</v>
      </c>
      <c r="H15" s="9">
        <v>116012827.38749491</v>
      </c>
      <c r="I15" s="91">
        <v>144217612.58749491</v>
      </c>
      <c r="J15" s="10">
        <v>375613.98</v>
      </c>
      <c r="K15" s="128">
        <f t="shared" ref="K15:K27" si="1">SUM(I15:J15)</f>
        <v>144593226.5674949</v>
      </c>
      <c r="L15"/>
    </row>
    <row r="16" spans="1:12" ht="15.75" x14ac:dyDescent="0.25">
      <c r="B16" s="89">
        <f t="shared" si="0"/>
        <v>2013</v>
      </c>
      <c r="C16" s="9">
        <v>5866370.1900000004</v>
      </c>
      <c r="D16" s="9">
        <v>14268193.23043121</v>
      </c>
      <c r="E16" s="9">
        <v>6774741.25</v>
      </c>
      <c r="F16" s="9">
        <v>6519851.0399999991</v>
      </c>
      <c r="G16" s="90">
        <v>33429155.710431211</v>
      </c>
      <c r="H16" s="9">
        <v>111839835.47000001</v>
      </c>
      <c r="I16" s="91">
        <v>145268991.18043122</v>
      </c>
      <c r="J16" s="10">
        <v>140603.45000000001</v>
      </c>
      <c r="K16" s="128">
        <f t="shared" si="1"/>
        <v>145409594.63043121</v>
      </c>
      <c r="L16"/>
    </row>
    <row r="17" spans="2:12" ht="15.75" x14ac:dyDescent="0.25">
      <c r="B17" s="89">
        <f t="shared" si="0"/>
        <v>2014</v>
      </c>
      <c r="C17" s="9">
        <v>4708503.6600000011</v>
      </c>
      <c r="D17" s="9">
        <v>14584526.76</v>
      </c>
      <c r="E17" s="9">
        <v>6987786.29</v>
      </c>
      <c r="F17" s="9">
        <v>8503710.0299999993</v>
      </c>
      <c r="G17" s="90">
        <v>34784526.740000002</v>
      </c>
      <c r="H17" s="9">
        <v>129610545.60013843</v>
      </c>
      <c r="I17" s="91">
        <v>164395072.34013844</v>
      </c>
      <c r="J17" s="10">
        <v>22577.759999999998</v>
      </c>
      <c r="K17" s="128">
        <f t="shared" si="1"/>
        <v>164417650.10013843</v>
      </c>
      <c r="L17"/>
    </row>
    <row r="18" spans="2:12" ht="15.75" x14ac:dyDescent="0.25">
      <c r="B18" s="89">
        <f>B17+1</f>
        <v>2015</v>
      </c>
      <c r="C18" s="9">
        <v>4836809.1562041212</v>
      </c>
      <c r="D18" s="9">
        <v>15796065.25089681</v>
      </c>
      <c r="E18" s="9">
        <v>8822246.2100000009</v>
      </c>
      <c r="F18" s="9">
        <v>9377713.4000000004</v>
      </c>
      <c r="G18" s="90">
        <v>38832834.01710093</v>
      </c>
      <c r="H18" s="9">
        <v>149761239.40000001</v>
      </c>
      <c r="I18" s="91">
        <v>188594073.41710094</v>
      </c>
      <c r="J18" s="10">
        <v>56976.42</v>
      </c>
      <c r="K18" s="128">
        <f t="shared" si="1"/>
        <v>188651049.83710092</v>
      </c>
      <c r="L18"/>
    </row>
    <row r="19" spans="2:12" ht="15.75" x14ac:dyDescent="0.25">
      <c r="B19" s="89">
        <f t="shared" si="0"/>
        <v>2016</v>
      </c>
      <c r="C19" s="9">
        <v>7741843.4400000004</v>
      </c>
      <c r="D19" s="9">
        <v>17459637.700000003</v>
      </c>
      <c r="E19" s="9">
        <v>10604700.200000003</v>
      </c>
      <c r="F19" s="9">
        <v>12496474.210000001</v>
      </c>
      <c r="G19" s="90">
        <v>48302655.550000004</v>
      </c>
      <c r="H19" s="9">
        <v>183033625.45000005</v>
      </c>
      <c r="I19" s="91">
        <v>231336281.00000006</v>
      </c>
      <c r="J19" s="10">
        <v>128475</v>
      </c>
      <c r="K19" s="128">
        <f t="shared" si="1"/>
        <v>231464756.00000006</v>
      </c>
      <c r="L19"/>
    </row>
    <row r="20" spans="2:12" ht="15.75" x14ac:dyDescent="0.25">
      <c r="B20" s="89">
        <f t="shared" si="0"/>
        <v>2017</v>
      </c>
      <c r="C20" s="9">
        <v>8804096.1599999983</v>
      </c>
      <c r="D20" s="9">
        <v>26420268.839999996</v>
      </c>
      <c r="E20" s="9">
        <v>13268856.399999999</v>
      </c>
      <c r="F20" s="9">
        <v>13660767.469999997</v>
      </c>
      <c r="G20" s="90">
        <v>62153988.86999999</v>
      </c>
      <c r="H20" s="9">
        <v>225385485.46691909</v>
      </c>
      <c r="I20" s="91">
        <v>287539474.33691907</v>
      </c>
      <c r="J20" s="10">
        <v>52766.740000000013</v>
      </c>
      <c r="K20" s="128">
        <f t="shared" si="1"/>
        <v>287592241.07691908</v>
      </c>
      <c r="L20"/>
    </row>
    <row r="21" spans="2:12" ht="15.75" x14ac:dyDescent="0.25">
      <c r="B21" s="89">
        <f t="shared" si="0"/>
        <v>2018</v>
      </c>
      <c r="C21" s="9">
        <v>9995311.3200000003</v>
      </c>
      <c r="D21" s="9">
        <v>19226312.922232829</v>
      </c>
      <c r="E21" s="9">
        <v>6314012.4500000011</v>
      </c>
      <c r="F21" s="9">
        <v>12661587.340000002</v>
      </c>
      <c r="G21" s="90">
        <v>48197224.032232836</v>
      </c>
      <c r="H21" s="9">
        <v>174038762.72</v>
      </c>
      <c r="I21" s="91">
        <v>222235986.75223285</v>
      </c>
      <c r="J21" s="10">
        <v>225225.24000000002</v>
      </c>
      <c r="K21" s="128">
        <f t="shared" si="1"/>
        <v>222461211.99223286</v>
      </c>
      <c r="L21"/>
    </row>
    <row r="22" spans="2:12" ht="15.75" x14ac:dyDescent="0.25">
      <c r="B22" s="89">
        <f t="shared" si="0"/>
        <v>2019</v>
      </c>
      <c r="C22" s="9">
        <v>9899153.0499999989</v>
      </c>
      <c r="D22" s="9">
        <v>17213150.25</v>
      </c>
      <c r="E22" s="9">
        <v>6401787.7499999991</v>
      </c>
      <c r="F22" s="9">
        <v>12448929.65</v>
      </c>
      <c r="G22" s="90">
        <v>45963020.699999996</v>
      </c>
      <c r="H22" s="9">
        <v>190497835.52000004</v>
      </c>
      <c r="I22" s="91">
        <v>236460856.22000003</v>
      </c>
      <c r="J22" s="10">
        <v>137514.44</v>
      </c>
      <c r="K22" s="128">
        <f t="shared" si="1"/>
        <v>236598370.66000003</v>
      </c>
      <c r="L22"/>
    </row>
    <row r="23" spans="2:12" ht="15.75" x14ac:dyDescent="0.25">
      <c r="B23" s="89">
        <f t="shared" si="0"/>
        <v>2020</v>
      </c>
      <c r="C23" s="9">
        <v>8119710.0700000003</v>
      </c>
      <c r="D23" s="9">
        <v>15876678.060000001</v>
      </c>
      <c r="E23" s="9">
        <v>7236873.5700000003</v>
      </c>
      <c r="F23" s="9">
        <v>11476122.26</v>
      </c>
      <c r="G23" s="90">
        <v>42709383.960000001</v>
      </c>
      <c r="H23" s="9">
        <v>173613208.54999995</v>
      </c>
      <c r="I23" s="91">
        <v>216322592.50999996</v>
      </c>
      <c r="J23" s="10">
        <v>82137.149999999994</v>
      </c>
      <c r="K23" s="128">
        <f t="shared" si="1"/>
        <v>216404729.65999997</v>
      </c>
      <c r="L23"/>
    </row>
    <row r="24" spans="2:12" ht="15.75" x14ac:dyDescent="0.25">
      <c r="B24" s="89">
        <f t="shared" si="0"/>
        <v>2021</v>
      </c>
      <c r="C24" s="9">
        <v>8495125.8399999999</v>
      </c>
      <c r="D24" s="9">
        <v>22062020.969999999</v>
      </c>
      <c r="E24" s="9">
        <v>11496217.420000002</v>
      </c>
      <c r="F24" s="9">
        <v>13796166.719999999</v>
      </c>
      <c r="G24" s="90">
        <v>55849530.950000003</v>
      </c>
      <c r="H24" s="9">
        <v>236513584.97</v>
      </c>
      <c r="I24" s="91">
        <v>292363115.92000002</v>
      </c>
      <c r="J24" s="10">
        <v>73414.679999999993</v>
      </c>
      <c r="K24" s="128">
        <f t="shared" si="1"/>
        <v>292436530.60000002</v>
      </c>
      <c r="L24"/>
    </row>
    <row r="25" spans="2:12" ht="15.75" x14ac:dyDescent="0.25">
      <c r="B25" s="89">
        <f t="shared" si="0"/>
        <v>2022</v>
      </c>
      <c r="C25" s="9">
        <v>8350186.7086080993</v>
      </c>
      <c r="D25" s="9">
        <v>20762835.59983718</v>
      </c>
      <c r="E25" s="9">
        <v>11506474.699999999</v>
      </c>
      <c r="F25" s="9">
        <v>14464521.41</v>
      </c>
      <c r="G25" s="90">
        <v>55084018.418445274</v>
      </c>
      <c r="H25" s="9">
        <v>236782406.49660733</v>
      </c>
      <c r="I25" s="91">
        <v>291866424.91505259</v>
      </c>
      <c r="J25" s="10">
        <v>12221.63</v>
      </c>
      <c r="K25" s="128">
        <f t="shared" si="1"/>
        <v>291878646.54505259</v>
      </c>
      <c r="L25"/>
    </row>
    <row r="26" spans="2:12" ht="15.75" x14ac:dyDescent="0.25">
      <c r="B26" s="89">
        <f t="shared" si="0"/>
        <v>2023</v>
      </c>
      <c r="C26" s="9">
        <v>9779831.6100000013</v>
      </c>
      <c r="D26" s="9">
        <v>20593454.510000002</v>
      </c>
      <c r="E26" s="9">
        <v>11092837.600000001</v>
      </c>
      <c r="F26" s="9">
        <v>13262727.639999999</v>
      </c>
      <c r="G26" s="90">
        <v>54728851.360000007</v>
      </c>
      <c r="H26" s="9">
        <v>218319984.48854798</v>
      </c>
      <c r="I26" s="91">
        <v>273048835.848548</v>
      </c>
      <c r="J26" s="10">
        <v>969607.94</v>
      </c>
      <c r="K26" s="128">
        <f t="shared" si="1"/>
        <v>274018443.78854799</v>
      </c>
      <c r="L26"/>
    </row>
    <row r="27" spans="2:12" ht="15.75" x14ac:dyDescent="0.25">
      <c r="B27" s="93">
        <f t="shared" si="0"/>
        <v>2024</v>
      </c>
      <c r="C27" s="94">
        <v>9634401.4900000021</v>
      </c>
      <c r="D27" s="94">
        <v>16528700.6</v>
      </c>
      <c r="E27" s="94">
        <v>9576016.3399999999</v>
      </c>
      <c r="F27" s="94">
        <v>13631158.550000001</v>
      </c>
      <c r="G27" s="90">
        <v>49370276.980000004</v>
      </c>
      <c r="H27" s="9">
        <v>249784610.13000003</v>
      </c>
      <c r="I27" s="91">
        <v>299154887.11000001</v>
      </c>
      <c r="J27" s="10">
        <v>0</v>
      </c>
      <c r="K27" s="128">
        <f t="shared" si="1"/>
        <v>299154887.11000001</v>
      </c>
      <c r="L27"/>
    </row>
    <row r="28" spans="2:12" ht="12.75" x14ac:dyDescent="0.2">
      <c r="B28" s="93" t="s">
        <v>10</v>
      </c>
      <c r="C28" s="12">
        <f t="shared" ref="C28:K28" si="2">SUM(C7:C27)</f>
        <v>97136745.504812211</v>
      </c>
      <c r="D28" s="96">
        <f t="shared" si="2"/>
        <v>237615326.71339804</v>
      </c>
      <c r="E28" s="96">
        <f t="shared" si="2"/>
        <v>115695430.71000001</v>
      </c>
      <c r="F28" s="96">
        <f t="shared" si="2"/>
        <v>147162749.56</v>
      </c>
      <c r="G28" s="97">
        <f t="shared" si="2"/>
        <v>597610252.4882102</v>
      </c>
      <c r="H28" s="97">
        <f t="shared" si="2"/>
        <v>2395193951.6497078</v>
      </c>
      <c r="I28" s="12">
        <f t="shared" si="2"/>
        <v>2992804204.137918</v>
      </c>
      <c r="J28" s="98">
        <f t="shared" si="2"/>
        <v>2277134.4299999997</v>
      </c>
      <c r="K28" s="11">
        <f t="shared" si="2"/>
        <v>2995081338.5679178</v>
      </c>
      <c r="L28" s="99"/>
    </row>
    <row r="29" spans="2:12" ht="12.75" x14ac:dyDescent="0.2"/>
    <row r="30" spans="2:12" ht="12.75" x14ac:dyDescent="0.2">
      <c r="B30" s="100" t="str">
        <f>B27&amp;" grossed up"</f>
        <v>2024 grossed up</v>
      </c>
      <c r="C30" s="101">
        <f t="shared" ref="C30:K30" si="3">IF($C$3&gt;DATE($B$27,12,31),C27,C27/(1-(DAYS360($C$3,DATE($B$27,12,31),TRUE)/360)))</f>
        <v>9634401.4900000021</v>
      </c>
      <c r="D30" s="102">
        <f t="shared" si="3"/>
        <v>16528700.6</v>
      </c>
      <c r="E30" s="102">
        <f t="shared" si="3"/>
        <v>9576016.3399999999</v>
      </c>
      <c r="F30" s="102">
        <f t="shared" si="3"/>
        <v>13631158.550000001</v>
      </c>
      <c r="G30" s="103">
        <f t="shared" si="3"/>
        <v>49370276.980000004</v>
      </c>
      <c r="H30" s="103">
        <f t="shared" si="3"/>
        <v>249784610.13000003</v>
      </c>
      <c r="I30" s="101">
        <f t="shared" si="3"/>
        <v>299154887.11000001</v>
      </c>
      <c r="J30" s="104">
        <f t="shared" si="3"/>
        <v>0</v>
      </c>
      <c r="K30" s="105">
        <f t="shared" si="3"/>
        <v>299154887.11000001</v>
      </c>
    </row>
    <row r="31" spans="2:12" ht="15.75" x14ac:dyDescent="0.25">
      <c r="C31" s="129"/>
      <c r="D31" s="129"/>
      <c r="E31" s="129"/>
      <c r="F31" s="129"/>
      <c r="G31" s="129"/>
      <c r="H31" s="129"/>
      <c r="I31" s="129"/>
      <c r="J31" s="130"/>
      <c r="K31" s="129"/>
      <c r="L31" s="131"/>
    </row>
    <row r="32" spans="2:12" ht="12.75" x14ac:dyDescent="0.2">
      <c r="B32" s="106" t="s">
        <v>11</v>
      </c>
    </row>
    <row r="33" spans="2:13" ht="12.75" x14ac:dyDescent="0.2">
      <c r="B33" s="107" t="s">
        <v>63</v>
      </c>
    </row>
    <row r="34" spans="2:13" ht="12.75" x14ac:dyDescent="0.2">
      <c r="B34" s="107" t="s">
        <v>59</v>
      </c>
    </row>
    <row r="35" spans="2:13" ht="12.75" x14ac:dyDescent="0.2">
      <c r="B35" s="107" t="s">
        <v>44</v>
      </c>
      <c r="L35" s="18"/>
    </row>
    <row r="36" spans="2:13" ht="12.75" x14ac:dyDescent="0.2">
      <c r="B36" s="107" t="s">
        <v>45</v>
      </c>
    </row>
    <row r="37" spans="2:13" ht="12.75" x14ac:dyDescent="0.2">
      <c r="B37" s="107" t="s">
        <v>46</v>
      </c>
    </row>
    <row r="38" spans="2:13" ht="12.75" x14ac:dyDescent="0.2"/>
    <row r="39" spans="2:13" ht="12.75" x14ac:dyDescent="0.2"/>
    <row r="40" spans="2:13" ht="12.75" x14ac:dyDescent="0.2"/>
    <row r="41" spans="2:13" ht="12.75" x14ac:dyDescent="0.2"/>
    <row r="42" spans="2:13" ht="12.75" hidden="1" outlineLevel="1" x14ac:dyDescent="0.2"/>
    <row r="43" spans="2:13" ht="38.25" hidden="1" outlineLevel="1" x14ac:dyDescent="0.2">
      <c r="B43" s="1" t="s">
        <v>47</v>
      </c>
      <c r="C43" s="1" t="s">
        <v>2</v>
      </c>
      <c r="D43" s="2" t="s">
        <v>17</v>
      </c>
      <c r="E43" s="2" t="s">
        <v>3</v>
      </c>
      <c r="F43" s="2" t="s">
        <v>4</v>
      </c>
      <c r="G43" s="2" t="s">
        <v>5</v>
      </c>
      <c r="H43" s="1" t="s">
        <v>6</v>
      </c>
      <c r="I43" s="2" t="s">
        <v>7</v>
      </c>
      <c r="J43" s="3" t="s">
        <v>8</v>
      </c>
      <c r="K43" s="4" t="s">
        <v>9</v>
      </c>
      <c r="L43" s="5" t="s">
        <v>10</v>
      </c>
      <c r="M43" s="8" t="s">
        <v>48</v>
      </c>
    </row>
    <row r="44" spans="2:13" ht="12.75" hidden="1" outlineLevel="1" x14ac:dyDescent="0.2">
      <c r="B44" s="89">
        <v>2001</v>
      </c>
      <c r="C44" s="112" t="e">
        <f>IF(#REF!=0,0,1)</f>
        <v>#REF!</v>
      </c>
      <c r="D44" s="113">
        <f t="shared" ref="D44:L59" si="4">IF(C7=0,0,1)</f>
        <v>0</v>
      </c>
      <c r="E44" s="113">
        <f t="shared" si="4"/>
        <v>0</v>
      </c>
      <c r="F44" s="113">
        <f t="shared" si="4"/>
        <v>0</v>
      </c>
      <c r="G44" s="113">
        <f t="shared" si="4"/>
        <v>0</v>
      </c>
      <c r="H44" s="114">
        <f t="shared" si="4"/>
        <v>0</v>
      </c>
      <c r="I44" s="113">
        <f t="shared" si="4"/>
        <v>0</v>
      </c>
      <c r="J44" s="115">
        <f t="shared" si="4"/>
        <v>0</v>
      </c>
      <c r="K44" s="116">
        <f t="shared" si="4"/>
        <v>0</v>
      </c>
      <c r="L44" s="117">
        <f t="shared" si="4"/>
        <v>0</v>
      </c>
      <c r="M44" s="118">
        <f t="shared" ref="M44:M64" si="5">IF(L7="Y",1,0)</f>
        <v>0</v>
      </c>
    </row>
    <row r="45" spans="2:13" ht="12.75" hidden="1" outlineLevel="1" x14ac:dyDescent="0.2">
      <c r="B45" s="89">
        <f t="shared" ref="B45:B51" si="6">B44+1</f>
        <v>2002</v>
      </c>
      <c r="C45" s="112" t="e">
        <f>IF(#REF!=0,0,1)</f>
        <v>#REF!</v>
      </c>
      <c r="D45" s="113">
        <f t="shared" si="4"/>
        <v>0</v>
      </c>
      <c r="E45" s="113">
        <f t="shared" si="4"/>
        <v>0</v>
      </c>
      <c r="F45" s="113">
        <f t="shared" si="4"/>
        <v>0</v>
      </c>
      <c r="G45" s="113">
        <f t="shared" si="4"/>
        <v>0</v>
      </c>
      <c r="H45" s="114">
        <f t="shared" si="4"/>
        <v>0</v>
      </c>
      <c r="I45" s="113">
        <f t="shared" si="4"/>
        <v>0</v>
      </c>
      <c r="J45" s="115">
        <f t="shared" si="4"/>
        <v>0</v>
      </c>
      <c r="K45" s="116">
        <f t="shared" si="4"/>
        <v>0</v>
      </c>
      <c r="L45" s="117">
        <f t="shared" si="4"/>
        <v>0</v>
      </c>
      <c r="M45" s="119">
        <f t="shared" si="5"/>
        <v>0</v>
      </c>
    </row>
    <row r="46" spans="2:13" ht="12.75" hidden="1" outlineLevel="1" x14ac:dyDescent="0.2">
      <c r="B46" s="89">
        <f t="shared" si="6"/>
        <v>2003</v>
      </c>
      <c r="C46" s="112" t="e">
        <f>IF(#REF!=0,0,1)</f>
        <v>#REF!</v>
      </c>
      <c r="D46" s="113">
        <f t="shared" si="4"/>
        <v>0</v>
      </c>
      <c r="E46" s="113">
        <f t="shared" si="4"/>
        <v>0</v>
      </c>
      <c r="F46" s="113">
        <f t="shared" si="4"/>
        <v>0</v>
      </c>
      <c r="G46" s="113">
        <f t="shared" si="4"/>
        <v>0</v>
      </c>
      <c r="H46" s="114">
        <f t="shared" si="4"/>
        <v>0</v>
      </c>
      <c r="I46" s="113">
        <f t="shared" si="4"/>
        <v>0</v>
      </c>
      <c r="J46" s="115">
        <f t="shared" si="4"/>
        <v>0</v>
      </c>
      <c r="K46" s="116">
        <f t="shared" si="4"/>
        <v>0</v>
      </c>
      <c r="L46" s="117">
        <f t="shared" si="4"/>
        <v>0</v>
      </c>
      <c r="M46" s="119">
        <f t="shared" si="5"/>
        <v>0</v>
      </c>
    </row>
    <row r="47" spans="2:13" ht="12.75" hidden="1" outlineLevel="1" x14ac:dyDescent="0.2">
      <c r="B47" s="89">
        <f t="shared" si="6"/>
        <v>2004</v>
      </c>
      <c r="C47" s="112" t="e">
        <f>IF(#REF!=0,0,1)</f>
        <v>#REF!</v>
      </c>
      <c r="D47" s="113">
        <f t="shared" si="4"/>
        <v>0</v>
      </c>
      <c r="E47" s="113">
        <f t="shared" si="4"/>
        <v>0</v>
      </c>
      <c r="F47" s="113">
        <f t="shared" si="4"/>
        <v>0</v>
      </c>
      <c r="G47" s="113">
        <f t="shared" si="4"/>
        <v>0</v>
      </c>
      <c r="H47" s="114">
        <f t="shared" si="4"/>
        <v>0</v>
      </c>
      <c r="I47" s="113">
        <f t="shared" si="4"/>
        <v>0</v>
      </c>
      <c r="J47" s="115">
        <f t="shared" si="4"/>
        <v>0</v>
      </c>
      <c r="K47" s="116">
        <f t="shared" si="4"/>
        <v>0</v>
      </c>
      <c r="L47" s="117">
        <f t="shared" si="4"/>
        <v>0</v>
      </c>
      <c r="M47" s="119">
        <f t="shared" si="5"/>
        <v>0</v>
      </c>
    </row>
    <row r="48" spans="2:13" ht="12.75" hidden="1" outlineLevel="1" x14ac:dyDescent="0.2">
      <c r="B48" s="89">
        <f t="shared" si="6"/>
        <v>2005</v>
      </c>
      <c r="C48" s="112" t="e">
        <f>IF(#REF!=0,0,1)</f>
        <v>#REF!</v>
      </c>
      <c r="D48" s="113">
        <f t="shared" si="4"/>
        <v>0</v>
      </c>
      <c r="E48" s="113">
        <f t="shared" si="4"/>
        <v>0</v>
      </c>
      <c r="F48" s="113">
        <f t="shared" si="4"/>
        <v>0</v>
      </c>
      <c r="G48" s="113">
        <f t="shared" si="4"/>
        <v>0</v>
      </c>
      <c r="H48" s="114">
        <f t="shared" si="4"/>
        <v>0</v>
      </c>
      <c r="I48" s="113">
        <f t="shared" si="4"/>
        <v>0</v>
      </c>
      <c r="J48" s="115">
        <f t="shared" si="4"/>
        <v>0</v>
      </c>
      <c r="K48" s="116">
        <f t="shared" si="4"/>
        <v>0</v>
      </c>
      <c r="L48" s="117">
        <f t="shared" si="4"/>
        <v>0</v>
      </c>
      <c r="M48" s="119">
        <f t="shared" si="5"/>
        <v>0</v>
      </c>
    </row>
    <row r="49" spans="2:13" ht="12.75" hidden="1" outlineLevel="1" x14ac:dyDescent="0.2">
      <c r="B49" s="89">
        <f t="shared" si="6"/>
        <v>2006</v>
      </c>
      <c r="C49" s="112" t="e">
        <f>IF(#REF!=0,0,1)</f>
        <v>#REF!</v>
      </c>
      <c r="D49" s="113">
        <f t="shared" si="4"/>
        <v>0</v>
      </c>
      <c r="E49" s="113">
        <f t="shared" si="4"/>
        <v>0</v>
      </c>
      <c r="F49" s="113">
        <f t="shared" si="4"/>
        <v>0</v>
      </c>
      <c r="G49" s="113">
        <f t="shared" si="4"/>
        <v>0</v>
      </c>
      <c r="H49" s="114">
        <f t="shared" si="4"/>
        <v>0</v>
      </c>
      <c r="I49" s="113">
        <f t="shared" si="4"/>
        <v>0</v>
      </c>
      <c r="J49" s="115">
        <f t="shared" si="4"/>
        <v>0</v>
      </c>
      <c r="K49" s="116">
        <f t="shared" si="4"/>
        <v>0</v>
      </c>
      <c r="L49" s="117">
        <f t="shared" si="4"/>
        <v>0</v>
      </c>
      <c r="M49" s="119">
        <f t="shared" si="5"/>
        <v>0</v>
      </c>
    </row>
    <row r="50" spans="2:13" ht="12.75" hidden="1" outlineLevel="1" x14ac:dyDescent="0.2">
      <c r="B50" s="89">
        <f t="shared" si="6"/>
        <v>2007</v>
      </c>
      <c r="C50" s="112" t="e">
        <f>IF(#REF!=0,0,1)</f>
        <v>#REF!</v>
      </c>
      <c r="D50" s="113">
        <f t="shared" si="4"/>
        <v>0</v>
      </c>
      <c r="E50" s="113">
        <f t="shared" si="4"/>
        <v>0</v>
      </c>
      <c r="F50" s="113">
        <f t="shared" si="4"/>
        <v>0</v>
      </c>
      <c r="G50" s="113">
        <f t="shared" si="4"/>
        <v>0</v>
      </c>
      <c r="H50" s="114">
        <f t="shared" si="4"/>
        <v>0</v>
      </c>
      <c r="I50" s="113">
        <f t="shared" si="4"/>
        <v>0</v>
      </c>
      <c r="J50" s="115">
        <f t="shared" si="4"/>
        <v>0</v>
      </c>
      <c r="K50" s="116">
        <f t="shared" si="4"/>
        <v>0</v>
      </c>
      <c r="L50" s="117">
        <f t="shared" si="4"/>
        <v>0</v>
      </c>
      <c r="M50" s="119">
        <f t="shared" si="5"/>
        <v>0</v>
      </c>
    </row>
    <row r="51" spans="2:13" ht="12.75" hidden="1" outlineLevel="1" x14ac:dyDescent="0.2">
      <c r="B51" s="89">
        <f t="shared" si="6"/>
        <v>2008</v>
      </c>
      <c r="C51" s="112" t="e">
        <f>IF(#REF!=0,0,1)</f>
        <v>#REF!</v>
      </c>
      <c r="D51" s="113">
        <f t="shared" si="4"/>
        <v>0</v>
      </c>
      <c r="E51" s="113">
        <f t="shared" si="4"/>
        <v>0</v>
      </c>
      <c r="F51" s="113">
        <f t="shared" si="4"/>
        <v>0</v>
      </c>
      <c r="G51" s="113">
        <f t="shared" si="4"/>
        <v>0</v>
      </c>
      <c r="H51" s="114">
        <f t="shared" si="4"/>
        <v>0</v>
      </c>
      <c r="I51" s="113">
        <f t="shared" si="4"/>
        <v>0</v>
      </c>
      <c r="J51" s="115">
        <f t="shared" si="4"/>
        <v>0</v>
      </c>
      <c r="K51" s="116">
        <f t="shared" si="4"/>
        <v>0</v>
      </c>
      <c r="L51" s="117">
        <f t="shared" si="4"/>
        <v>0</v>
      </c>
      <c r="M51" s="119">
        <f t="shared" si="5"/>
        <v>0</v>
      </c>
    </row>
    <row r="52" spans="2:13" ht="12.75" hidden="1" outlineLevel="1" x14ac:dyDescent="0.2">
      <c r="B52" s="89">
        <f>B51+1</f>
        <v>2009</v>
      </c>
      <c r="C52" s="112" t="e">
        <f>IF(#REF!=0,0,1)</f>
        <v>#REF!</v>
      </c>
      <c r="D52" s="113">
        <f t="shared" si="4"/>
        <v>1</v>
      </c>
      <c r="E52" s="113">
        <f t="shared" si="4"/>
        <v>1</v>
      </c>
      <c r="F52" s="113">
        <f t="shared" si="4"/>
        <v>1</v>
      </c>
      <c r="G52" s="113">
        <f t="shared" si="4"/>
        <v>1</v>
      </c>
      <c r="H52" s="114">
        <f t="shared" si="4"/>
        <v>1</v>
      </c>
      <c r="I52" s="113">
        <f t="shared" si="4"/>
        <v>1</v>
      </c>
      <c r="J52" s="115">
        <f t="shared" si="4"/>
        <v>1</v>
      </c>
      <c r="K52" s="116">
        <f t="shared" si="4"/>
        <v>1</v>
      </c>
      <c r="L52" s="117">
        <f t="shared" si="4"/>
        <v>1</v>
      </c>
      <c r="M52" s="119">
        <f t="shared" si="5"/>
        <v>0</v>
      </c>
    </row>
    <row r="53" spans="2:13" ht="12.75" hidden="1" outlineLevel="1" x14ac:dyDescent="0.2">
      <c r="B53" s="89">
        <f t="shared" ref="B53:B64" si="7">B52+1</f>
        <v>2010</v>
      </c>
      <c r="C53" s="112" t="e">
        <f>IF(#REF!=0,0,1)</f>
        <v>#REF!</v>
      </c>
      <c r="D53" s="113">
        <f t="shared" si="4"/>
        <v>1</v>
      </c>
      <c r="E53" s="113">
        <f t="shared" si="4"/>
        <v>1</v>
      </c>
      <c r="F53" s="113">
        <f t="shared" si="4"/>
        <v>1</v>
      </c>
      <c r="G53" s="113">
        <f t="shared" si="4"/>
        <v>1</v>
      </c>
      <c r="H53" s="114">
        <f t="shared" si="4"/>
        <v>1</v>
      </c>
      <c r="I53" s="113">
        <f t="shared" si="4"/>
        <v>1</v>
      </c>
      <c r="J53" s="115">
        <f t="shared" si="4"/>
        <v>1</v>
      </c>
      <c r="K53" s="116">
        <f t="shared" si="4"/>
        <v>1</v>
      </c>
      <c r="L53" s="117">
        <f t="shared" si="4"/>
        <v>1</v>
      </c>
      <c r="M53" s="119">
        <f t="shared" si="5"/>
        <v>0</v>
      </c>
    </row>
    <row r="54" spans="2:13" ht="12.75" hidden="1" outlineLevel="1" x14ac:dyDescent="0.2">
      <c r="B54" s="89">
        <f t="shared" si="7"/>
        <v>2011</v>
      </c>
      <c r="C54" s="112" t="e">
        <f>IF(#REF!=0,0,1)</f>
        <v>#REF!</v>
      </c>
      <c r="D54" s="113">
        <f t="shared" si="4"/>
        <v>1</v>
      </c>
      <c r="E54" s="113">
        <f t="shared" si="4"/>
        <v>1</v>
      </c>
      <c r="F54" s="113">
        <f t="shared" si="4"/>
        <v>1</v>
      </c>
      <c r="G54" s="113">
        <f t="shared" si="4"/>
        <v>1</v>
      </c>
      <c r="H54" s="114">
        <f t="shared" si="4"/>
        <v>1</v>
      </c>
      <c r="I54" s="113">
        <f t="shared" si="4"/>
        <v>1</v>
      </c>
      <c r="J54" s="115">
        <f t="shared" si="4"/>
        <v>1</v>
      </c>
      <c r="K54" s="116">
        <f t="shared" si="4"/>
        <v>1</v>
      </c>
      <c r="L54" s="117">
        <f t="shared" si="4"/>
        <v>1</v>
      </c>
      <c r="M54" s="119">
        <f t="shared" si="5"/>
        <v>0</v>
      </c>
    </row>
    <row r="55" spans="2:13" ht="12.75" hidden="1" outlineLevel="1" x14ac:dyDescent="0.2">
      <c r="B55" s="89">
        <f t="shared" si="7"/>
        <v>2012</v>
      </c>
      <c r="C55" s="112" t="e">
        <f>IF(#REF!=0,0,1)</f>
        <v>#REF!</v>
      </c>
      <c r="D55" s="113">
        <f t="shared" si="4"/>
        <v>1</v>
      </c>
      <c r="E55" s="113">
        <f t="shared" si="4"/>
        <v>1</v>
      </c>
      <c r="F55" s="113">
        <f t="shared" si="4"/>
        <v>1</v>
      </c>
      <c r="G55" s="113">
        <f t="shared" si="4"/>
        <v>1</v>
      </c>
      <c r="H55" s="114">
        <f t="shared" si="4"/>
        <v>1</v>
      </c>
      <c r="I55" s="113">
        <f t="shared" si="4"/>
        <v>1</v>
      </c>
      <c r="J55" s="115">
        <f t="shared" si="4"/>
        <v>1</v>
      </c>
      <c r="K55" s="116">
        <f t="shared" si="4"/>
        <v>1</v>
      </c>
      <c r="L55" s="117">
        <f t="shared" si="4"/>
        <v>1</v>
      </c>
      <c r="M55" s="119">
        <f t="shared" si="5"/>
        <v>0</v>
      </c>
    </row>
    <row r="56" spans="2:13" ht="12.75" hidden="1" outlineLevel="1" x14ac:dyDescent="0.2">
      <c r="B56" s="89">
        <f t="shared" si="7"/>
        <v>2013</v>
      </c>
      <c r="C56" s="112" t="e">
        <f>IF(#REF!=0,0,1)</f>
        <v>#REF!</v>
      </c>
      <c r="D56" s="113">
        <f t="shared" si="4"/>
        <v>1</v>
      </c>
      <c r="E56" s="113">
        <f t="shared" si="4"/>
        <v>1</v>
      </c>
      <c r="F56" s="113">
        <f t="shared" si="4"/>
        <v>1</v>
      </c>
      <c r="G56" s="113">
        <f t="shared" si="4"/>
        <v>1</v>
      </c>
      <c r="H56" s="114">
        <f t="shared" si="4"/>
        <v>1</v>
      </c>
      <c r="I56" s="113">
        <f t="shared" si="4"/>
        <v>1</v>
      </c>
      <c r="J56" s="115">
        <f t="shared" si="4"/>
        <v>1</v>
      </c>
      <c r="K56" s="116">
        <f t="shared" si="4"/>
        <v>1</v>
      </c>
      <c r="L56" s="117">
        <f t="shared" si="4"/>
        <v>1</v>
      </c>
      <c r="M56" s="119">
        <f t="shared" si="5"/>
        <v>0</v>
      </c>
    </row>
    <row r="57" spans="2:13" ht="12.75" hidden="1" outlineLevel="1" x14ac:dyDescent="0.2">
      <c r="B57" s="89">
        <f t="shared" si="7"/>
        <v>2014</v>
      </c>
      <c r="C57" s="112" t="e">
        <f>IF(#REF!=0,0,1)</f>
        <v>#REF!</v>
      </c>
      <c r="D57" s="113">
        <f t="shared" si="4"/>
        <v>1</v>
      </c>
      <c r="E57" s="113">
        <f t="shared" si="4"/>
        <v>1</v>
      </c>
      <c r="F57" s="113">
        <f t="shared" si="4"/>
        <v>1</v>
      </c>
      <c r="G57" s="113">
        <f t="shared" si="4"/>
        <v>1</v>
      </c>
      <c r="H57" s="114">
        <f t="shared" si="4"/>
        <v>1</v>
      </c>
      <c r="I57" s="113">
        <f t="shared" si="4"/>
        <v>1</v>
      </c>
      <c r="J57" s="115">
        <f t="shared" si="4"/>
        <v>1</v>
      </c>
      <c r="K57" s="116">
        <f t="shared" si="4"/>
        <v>1</v>
      </c>
      <c r="L57" s="117">
        <f t="shared" si="4"/>
        <v>1</v>
      </c>
      <c r="M57" s="119">
        <f t="shared" si="5"/>
        <v>0</v>
      </c>
    </row>
    <row r="58" spans="2:13" ht="12.75" hidden="1" outlineLevel="1" x14ac:dyDescent="0.2">
      <c r="B58" s="89">
        <f t="shared" si="7"/>
        <v>2015</v>
      </c>
      <c r="C58" s="112" t="e">
        <f>IF(#REF!=0,0,1)</f>
        <v>#REF!</v>
      </c>
      <c r="D58" s="113">
        <f t="shared" si="4"/>
        <v>1</v>
      </c>
      <c r="E58" s="113">
        <f t="shared" si="4"/>
        <v>1</v>
      </c>
      <c r="F58" s="113">
        <f t="shared" si="4"/>
        <v>1</v>
      </c>
      <c r="G58" s="113">
        <f t="shared" si="4"/>
        <v>1</v>
      </c>
      <c r="H58" s="114">
        <f t="shared" si="4"/>
        <v>1</v>
      </c>
      <c r="I58" s="113">
        <f t="shared" si="4"/>
        <v>1</v>
      </c>
      <c r="J58" s="115">
        <f t="shared" si="4"/>
        <v>1</v>
      </c>
      <c r="K58" s="116">
        <f t="shared" si="4"/>
        <v>1</v>
      </c>
      <c r="L58" s="117">
        <f t="shared" si="4"/>
        <v>1</v>
      </c>
      <c r="M58" s="119">
        <f t="shared" si="5"/>
        <v>0</v>
      </c>
    </row>
    <row r="59" spans="2:13" ht="12.75" hidden="1" outlineLevel="1" x14ac:dyDescent="0.2">
      <c r="B59" s="89">
        <f t="shared" si="7"/>
        <v>2016</v>
      </c>
      <c r="C59" s="112" t="e">
        <f>IF(#REF!=0,0,1)</f>
        <v>#REF!</v>
      </c>
      <c r="D59" s="113">
        <f t="shared" si="4"/>
        <v>1</v>
      </c>
      <c r="E59" s="113">
        <f t="shared" si="4"/>
        <v>1</v>
      </c>
      <c r="F59" s="113">
        <f t="shared" si="4"/>
        <v>1</v>
      </c>
      <c r="G59" s="113">
        <f t="shared" si="4"/>
        <v>1</v>
      </c>
      <c r="H59" s="114">
        <f t="shared" si="4"/>
        <v>1</v>
      </c>
      <c r="I59" s="113">
        <f t="shared" si="4"/>
        <v>1</v>
      </c>
      <c r="J59" s="115">
        <f t="shared" si="4"/>
        <v>1</v>
      </c>
      <c r="K59" s="116">
        <f t="shared" si="4"/>
        <v>1</v>
      </c>
      <c r="L59" s="117">
        <f t="shared" si="4"/>
        <v>1</v>
      </c>
      <c r="M59" s="119">
        <f t="shared" si="5"/>
        <v>0</v>
      </c>
    </row>
    <row r="60" spans="2:13" ht="12.75" hidden="1" outlineLevel="1" x14ac:dyDescent="0.2">
      <c r="B60" s="89">
        <f t="shared" si="7"/>
        <v>2017</v>
      </c>
      <c r="C60" s="112" t="e">
        <f>IF(#REF!=0,0,1)</f>
        <v>#REF!</v>
      </c>
      <c r="D60" s="113">
        <f t="shared" ref="D60:L64" si="8">IF(C23=0,0,1)</f>
        <v>1</v>
      </c>
      <c r="E60" s="113">
        <f t="shared" si="8"/>
        <v>1</v>
      </c>
      <c r="F60" s="113">
        <f t="shared" si="8"/>
        <v>1</v>
      </c>
      <c r="G60" s="113">
        <f t="shared" si="8"/>
        <v>1</v>
      </c>
      <c r="H60" s="114">
        <f t="shared" si="8"/>
        <v>1</v>
      </c>
      <c r="I60" s="113">
        <f t="shared" si="8"/>
        <v>1</v>
      </c>
      <c r="J60" s="115">
        <f t="shared" si="8"/>
        <v>1</v>
      </c>
      <c r="K60" s="116">
        <f t="shared" si="8"/>
        <v>1</v>
      </c>
      <c r="L60" s="117">
        <f t="shared" si="8"/>
        <v>1</v>
      </c>
      <c r="M60" s="119">
        <f t="shared" si="5"/>
        <v>0</v>
      </c>
    </row>
    <row r="61" spans="2:13" ht="12.75" hidden="1" outlineLevel="1" x14ac:dyDescent="0.2">
      <c r="B61" s="89">
        <f t="shared" si="7"/>
        <v>2018</v>
      </c>
      <c r="C61" s="112" t="e">
        <f>IF(#REF!=0,0,1)</f>
        <v>#REF!</v>
      </c>
      <c r="D61" s="113">
        <f t="shared" si="8"/>
        <v>1</v>
      </c>
      <c r="E61" s="113">
        <f t="shared" si="8"/>
        <v>1</v>
      </c>
      <c r="F61" s="113">
        <f t="shared" si="8"/>
        <v>1</v>
      </c>
      <c r="G61" s="113">
        <f t="shared" si="8"/>
        <v>1</v>
      </c>
      <c r="H61" s="114">
        <f t="shared" si="8"/>
        <v>1</v>
      </c>
      <c r="I61" s="113">
        <f t="shared" si="8"/>
        <v>1</v>
      </c>
      <c r="J61" s="115">
        <f t="shared" si="8"/>
        <v>1</v>
      </c>
      <c r="K61" s="116">
        <f t="shared" si="8"/>
        <v>1</v>
      </c>
      <c r="L61" s="117">
        <f t="shared" si="8"/>
        <v>1</v>
      </c>
      <c r="M61" s="119">
        <f t="shared" si="5"/>
        <v>0</v>
      </c>
    </row>
    <row r="62" spans="2:13" ht="12.75" hidden="1" outlineLevel="1" x14ac:dyDescent="0.2">
      <c r="B62" s="89">
        <f t="shared" si="7"/>
        <v>2019</v>
      </c>
      <c r="C62" s="112" t="e">
        <f>IF(#REF!=0,0,1)</f>
        <v>#REF!</v>
      </c>
      <c r="D62" s="113">
        <f t="shared" si="8"/>
        <v>1</v>
      </c>
      <c r="E62" s="113">
        <f t="shared" si="8"/>
        <v>1</v>
      </c>
      <c r="F62" s="113">
        <f t="shared" si="8"/>
        <v>1</v>
      </c>
      <c r="G62" s="113">
        <f t="shared" si="8"/>
        <v>1</v>
      </c>
      <c r="H62" s="114">
        <f t="shared" si="8"/>
        <v>1</v>
      </c>
      <c r="I62" s="113">
        <f t="shared" si="8"/>
        <v>1</v>
      </c>
      <c r="J62" s="115">
        <f t="shared" si="8"/>
        <v>1</v>
      </c>
      <c r="K62" s="116">
        <f t="shared" si="8"/>
        <v>1</v>
      </c>
      <c r="L62" s="117">
        <f t="shared" si="8"/>
        <v>1</v>
      </c>
      <c r="M62" s="119">
        <f t="shared" si="5"/>
        <v>0</v>
      </c>
    </row>
    <row r="63" spans="2:13" ht="12.75" hidden="1" collapsed="1" x14ac:dyDescent="0.2">
      <c r="B63" s="89">
        <f t="shared" si="7"/>
        <v>2020</v>
      </c>
      <c r="C63" s="112" t="e">
        <f>IF(#REF!=0,0,1)</f>
        <v>#REF!</v>
      </c>
      <c r="D63" s="113">
        <f t="shared" si="8"/>
        <v>1</v>
      </c>
      <c r="E63" s="113">
        <f t="shared" si="8"/>
        <v>1</v>
      </c>
      <c r="F63" s="113">
        <f t="shared" si="8"/>
        <v>1</v>
      </c>
      <c r="G63" s="113">
        <f t="shared" si="8"/>
        <v>1</v>
      </c>
      <c r="H63" s="114">
        <f t="shared" si="8"/>
        <v>1</v>
      </c>
      <c r="I63" s="113">
        <f t="shared" si="8"/>
        <v>1</v>
      </c>
      <c r="J63" s="115">
        <f t="shared" si="8"/>
        <v>1</v>
      </c>
      <c r="K63" s="116">
        <f t="shared" si="8"/>
        <v>1</v>
      </c>
      <c r="L63" s="117">
        <f t="shared" si="8"/>
        <v>1</v>
      </c>
      <c r="M63" s="119">
        <f t="shared" si="5"/>
        <v>0</v>
      </c>
    </row>
    <row r="64" spans="2:13" ht="12.75" hidden="1" x14ac:dyDescent="0.2">
      <c r="B64" s="93">
        <f t="shared" si="7"/>
        <v>2021</v>
      </c>
      <c r="C64" s="121" t="e">
        <f>IF(#REF!=0,0,1)</f>
        <v>#REF!</v>
      </c>
      <c r="D64" s="122">
        <f t="shared" si="8"/>
        <v>1</v>
      </c>
      <c r="E64" s="122">
        <f t="shared" si="8"/>
        <v>1</v>
      </c>
      <c r="F64" s="122">
        <f t="shared" si="8"/>
        <v>1</v>
      </c>
      <c r="G64" s="122">
        <f t="shared" si="8"/>
        <v>1</v>
      </c>
      <c r="H64" s="123">
        <f t="shared" si="8"/>
        <v>1</v>
      </c>
      <c r="I64" s="122">
        <f t="shared" si="8"/>
        <v>1</v>
      </c>
      <c r="J64" s="124">
        <f t="shared" si="8"/>
        <v>1</v>
      </c>
      <c r="K64" s="125">
        <f t="shared" si="8"/>
        <v>0</v>
      </c>
      <c r="L64" s="126">
        <f t="shared" si="8"/>
        <v>1</v>
      </c>
      <c r="M64" s="127">
        <f t="shared" si="5"/>
        <v>0</v>
      </c>
    </row>
  </sheetData>
  <protectedRanges>
    <protectedRange sqref="L7:L27" name="Range1"/>
  </protectedRanges>
  <mergeCells count="1">
    <mergeCell ref="B5:K5"/>
  </mergeCells>
  <dataValidations count="2">
    <dataValidation type="date" allowBlank="1" showInputMessage="1" showErrorMessage="1" errorTitle="Must be a date" error="dd/mm/yy format between 01/01/2004 and 31/12/2024" sqref="C3" xr:uid="{8F61F97D-9F67-4B37-8847-B671B78259CF}">
      <formula1>37987</formula1>
      <formula2>45657</formula2>
    </dataValidation>
    <dataValidation operator="greaterThanOrEqual" allowBlank="1" showInputMessage="1" showErrorMessage="1" errorTitle="Whole number" error="Must be a whole number 0 or greater" sqref="C7:K30" xr:uid="{AD54C16A-6513-4B0D-9BAD-254085A9B825}"/>
  </dataValidations>
  <pageMargins left="0.7" right="0.7" top="0.75" bottom="0.75" header="0.3" footer="0.3"/>
  <pageSetup scale="62" orientation="landscape"/>
  <headerFooter>
    <oddFooter>&amp;L_x000D_&amp;1#&amp;"Aerial"&amp;8&amp;KFF0000 Aviva: Confidential</oddFooter>
  </headerFooter>
  <rowBreaks count="1" manualBreakCount="1">
    <brk id="27" min="1" max="11" man="1"/>
  </rowBreaks>
  <colBreaks count="1" manualBreakCount="1">
    <brk id="11" min="2" max="3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B1AC8-FCB9-4106-AE58-0B1C5819727F}">
  <sheetPr>
    <pageSetUpPr autoPageBreaks="0" fitToPage="1"/>
  </sheetPr>
  <dimension ref="A1:N64"/>
  <sheetViews>
    <sheetView showGridLines="0" showRowColHeaders="0" zoomScale="80" zoomScaleNormal="80" workbookViewId="0">
      <selection activeCell="B31" sqref="B31"/>
    </sheetView>
  </sheetViews>
  <sheetFormatPr defaultColWidth="0" defaultRowHeight="12.6" customHeight="1" zeroHeight="1" outlineLevelRow="1" x14ac:dyDescent="0.2"/>
  <cols>
    <col min="1" max="1" width="3.109375" style="16" customWidth="1"/>
    <col min="2" max="13" width="14.109375" style="16" customWidth="1"/>
    <col min="14" max="14" width="7.77734375" style="16" customWidth="1"/>
    <col min="15" max="16384" width="7.77734375" style="16" hidden="1"/>
  </cols>
  <sheetData>
    <row r="1" spans="1:12" ht="15.75" x14ac:dyDescent="0.25">
      <c r="A1" s="17" t="s">
        <v>39</v>
      </c>
    </row>
    <row r="2" spans="1:12" ht="12.75" x14ac:dyDescent="0.2"/>
    <row r="3" spans="1:12" ht="12.75" x14ac:dyDescent="0.2">
      <c r="B3" s="80" t="s">
        <v>42</v>
      </c>
      <c r="C3" s="88">
        <f>'1) Claims Notified'!C3</f>
        <v>45657</v>
      </c>
    </row>
    <row r="4" spans="1:12" ht="12.75" x14ac:dyDescent="0.2"/>
    <row r="5" spans="1:12" ht="15.75" x14ac:dyDescent="0.25">
      <c r="B5" s="265" t="s">
        <v>14</v>
      </c>
      <c r="C5" s="266"/>
      <c r="D5" s="266"/>
      <c r="E5" s="266"/>
      <c r="F5" s="266"/>
      <c r="G5" s="266"/>
      <c r="H5" s="266"/>
      <c r="I5" s="266"/>
      <c r="J5" s="266"/>
      <c r="K5" s="267"/>
      <c r="L5"/>
    </row>
    <row r="6" spans="1:12" ht="43.35" customHeight="1" x14ac:dyDescent="0.25">
      <c r="B6" s="1" t="s">
        <v>1</v>
      </c>
      <c r="C6" s="7" t="s">
        <v>2</v>
      </c>
      <c r="D6" s="2" t="s">
        <v>3</v>
      </c>
      <c r="E6" s="7" t="s">
        <v>4</v>
      </c>
      <c r="F6" s="7" t="s">
        <v>5</v>
      </c>
      <c r="G6" s="1" t="s">
        <v>6</v>
      </c>
      <c r="H6" s="2" t="s">
        <v>7</v>
      </c>
      <c r="I6" s="3" t="s">
        <v>8</v>
      </c>
      <c r="J6" s="4" t="s">
        <v>9</v>
      </c>
      <c r="K6" s="5" t="s">
        <v>10</v>
      </c>
      <c r="L6"/>
    </row>
    <row r="7" spans="1:12" ht="15.75" hidden="1" x14ac:dyDescent="0.25">
      <c r="B7" s="89">
        <f>'1) Claims Notified'!$B$7</f>
        <v>2004</v>
      </c>
      <c r="C7" s="216"/>
      <c r="D7" s="214"/>
      <c r="E7" s="214"/>
      <c r="F7" s="214"/>
      <c r="G7" s="217"/>
      <c r="H7" s="214"/>
      <c r="I7" s="215"/>
      <c r="J7" s="218"/>
      <c r="K7" s="219"/>
      <c r="L7"/>
    </row>
    <row r="8" spans="1:12" ht="15.75" hidden="1" x14ac:dyDescent="0.25">
      <c r="B8" s="89">
        <f t="shared" ref="B8:B27" si="0">B7+1</f>
        <v>2005</v>
      </c>
      <c r="C8" s="213"/>
      <c r="D8" s="214"/>
      <c r="E8" s="214"/>
      <c r="F8" s="214"/>
      <c r="G8" s="217"/>
      <c r="H8" s="214"/>
      <c r="I8" s="215"/>
      <c r="J8" s="218"/>
      <c r="K8" s="219"/>
      <c r="L8"/>
    </row>
    <row r="9" spans="1:12" ht="15.75" hidden="1" x14ac:dyDescent="0.25">
      <c r="B9" s="89">
        <f t="shared" si="0"/>
        <v>2006</v>
      </c>
      <c r="C9" s="213"/>
      <c r="D9" s="214"/>
      <c r="E9" s="214"/>
      <c r="F9" s="214"/>
      <c r="G9" s="217"/>
      <c r="H9" s="214"/>
      <c r="I9" s="215"/>
      <c r="J9" s="218"/>
      <c r="K9" s="219"/>
      <c r="L9"/>
    </row>
    <row r="10" spans="1:12" ht="15.75" hidden="1" x14ac:dyDescent="0.25">
      <c r="B10" s="89">
        <f t="shared" si="0"/>
        <v>2007</v>
      </c>
      <c r="C10" s="213"/>
      <c r="D10" s="214"/>
      <c r="E10" s="214"/>
      <c r="F10" s="214"/>
      <c r="G10" s="217"/>
      <c r="H10" s="214"/>
      <c r="I10" s="215"/>
      <c r="J10" s="218"/>
      <c r="K10" s="219"/>
      <c r="L10"/>
    </row>
    <row r="11" spans="1:12" ht="15.75" hidden="1" x14ac:dyDescent="0.25">
      <c r="B11" s="89">
        <f t="shared" si="0"/>
        <v>2008</v>
      </c>
      <c r="C11" s="213"/>
      <c r="D11" s="214"/>
      <c r="E11" s="214"/>
      <c r="F11" s="214"/>
      <c r="G11" s="217"/>
      <c r="H11" s="214"/>
      <c r="I11" s="215"/>
      <c r="J11" s="218"/>
      <c r="K11" s="219"/>
      <c r="L11"/>
    </row>
    <row r="12" spans="1:12" ht="15.75" hidden="1" x14ac:dyDescent="0.25">
      <c r="B12" s="89">
        <f t="shared" si="0"/>
        <v>2009</v>
      </c>
      <c r="C12" s="213"/>
      <c r="D12" s="214"/>
      <c r="E12" s="214"/>
      <c r="F12" s="214"/>
      <c r="G12" s="217"/>
      <c r="H12" s="214"/>
      <c r="I12" s="215"/>
      <c r="J12" s="218"/>
      <c r="K12" s="219"/>
      <c r="L12"/>
    </row>
    <row r="13" spans="1:12" ht="15.75" hidden="1" x14ac:dyDescent="0.25">
      <c r="B13" s="89">
        <f t="shared" si="0"/>
        <v>2010</v>
      </c>
      <c r="C13" s="213"/>
      <c r="D13" s="214"/>
      <c r="E13" s="214"/>
      <c r="F13" s="214"/>
      <c r="G13" s="217"/>
      <c r="H13" s="214"/>
      <c r="I13" s="215"/>
      <c r="J13" s="218"/>
      <c r="K13" s="219"/>
      <c r="L13"/>
    </row>
    <row r="14" spans="1:12" ht="15.75" hidden="1" x14ac:dyDescent="0.25">
      <c r="B14" s="89">
        <f t="shared" si="0"/>
        <v>2011</v>
      </c>
      <c r="C14" s="213"/>
      <c r="D14" s="214"/>
      <c r="E14" s="214"/>
      <c r="F14" s="214"/>
      <c r="G14" s="217"/>
      <c r="H14" s="214"/>
      <c r="I14" s="215"/>
      <c r="J14" s="218"/>
      <c r="K14" s="219"/>
      <c r="L14"/>
    </row>
    <row r="15" spans="1:12" ht="15.75" x14ac:dyDescent="0.25">
      <c r="B15" s="89">
        <f t="shared" si="0"/>
        <v>2012</v>
      </c>
      <c r="C15" s="249">
        <v>71.677804207070309</v>
      </c>
      <c r="D15" s="250">
        <v>74.032905474943547</v>
      </c>
      <c r="E15" s="250">
        <v>74.606675666115436</v>
      </c>
      <c r="F15" s="250">
        <v>71.352006033916126</v>
      </c>
      <c r="G15" s="251"/>
      <c r="H15" s="250">
        <v>73.65251939041238</v>
      </c>
      <c r="I15" s="132"/>
      <c r="J15" s="133"/>
      <c r="K15" s="134"/>
      <c r="L15"/>
    </row>
    <row r="16" spans="1:12" ht="15.75" x14ac:dyDescent="0.25">
      <c r="B16" s="89">
        <f t="shared" si="0"/>
        <v>2013</v>
      </c>
      <c r="C16" s="249">
        <v>72.00404827511224</v>
      </c>
      <c r="D16" s="250">
        <v>75.3579983479123</v>
      </c>
      <c r="E16" s="250">
        <v>74.59538316732359</v>
      </c>
      <c r="F16" s="250">
        <v>72.524258335022353</v>
      </c>
      <c r="G16" s="251"/>
      <c r="H16" s="250">
        <v>73.844657490771326</v>
      </c>
      <c r="I16" s="132"/>
      <c r="J16" s="133"/>
      <c r="K16" s="134"/>
      <c r="L16"/>
    </row>
    <row r="17" spans="2:12" ht="15.75" x14ac:dyDescent="0.25">
      <c r="B17" s="89">
        <f t="shared" si="0"/>
        <v>2014</v>
      </c>
      <c r="C17" s="249">
        <v>72.532413387567075</v>
      </c>
      <c r="D17" s="250">
        <v>75.555949495160007</v>
      </c>
      <c r="E17" s="250">
        <v>75.13171353476902</v>
      </c>
      <c r="F17" s="250">
        <v>72.152406848296209</v>
      </c>
      <c r="G17" s="251"/>
      <c r="H17" s="250">
        <v>74.436702161997914</v>
      </c>
      <c r="I17" s="132"/>
      <c r="J17" s="133"/>
      <c r="K17" s="134"/>
      <c r="L17"/>
    </row>
    <row r="18" spans="2:12" ht="15.75" x14ac:dyDescent="0.25">
      <c r="B18" s="89">
        <f>B17+1</f>
        <v>2015</v>
      </c>
      <c r="C18" s="249">
        <v>72.319599180813739</v>
      </c>
      <c r="D18" s="250">
        <v>75.754023437989758</v>
      </c>
      <c r="E18" s="250">
        <v>75.511301401205998</v>
      </c>
      <c r="F18" s="250">
        <v>73.308719997664809</v>
      </c>
      <c r="G18" s="251"/>
      <c r="H18" s="250">
        <v>74.849671535702043</v>
      </c>
      <c r="I18" s="132"/>
      <c r="J18" s="133"/>
      <c r="K18" s="134"/>
      <c r="L18"/>
    </row>
    <row r="19" spans="2:12" ht="15.75" x14ac:dyDescent="0.25">
      <c r="B19" s="89">
        <f t="shared" si="0"/>
        <v>2016</v>
      </c>
      <c r="C19" s="249">
        <v>73.417057959909386</v>
      </c>
      <c r="D19" s="250">
        <v>77.052323120069815</v>
      </c>
      <c r="E19" s="250">
        <v>76.947002618314713</v>
      </c>
      <c r="F19" s="250">
        <v>74.267264878953142</v>
      </c>
      <c r="G19" s="251"/>
      <c r="H19" s="250">
        <v>75.504881645449501</v>
      </c>
      <c r="I19" s="132"/>
      <c r="J19" s="133"/>
      <c r="K19" s="134"/>
      <c r="L19"/>
    </row>
    <row r="20" spans="2:12" ht="15.75" x14ac:dyDescent="0.25">
      <c r="B20" s="89">
        <f t="shared" si="0"/>
        <v>2017</v>
      </c>
      <c r="C20" s="249">
        <v>73.374428978187197</v>
      </c>
      <c r="D20" s="250">
        <v>76.147184701158494</v>
      </c>
      <c r="E20" s="250">
        <v>76.651417894641355</v>
      </c>
      <c r="F20" s="250">
        <v>74.34956051906444</v>
      </c>
      <c r="G20" s="251"/>
      <c r="H20" s="250">
        <v>75.310038451928463</v>
      </c>
      <c r="I20" s="132"/>
      <c r="J20" s="133"/>
      <c r="K20" s="134"/>
      <c r="L20"/>
    </row>
    <row r="21" spans="2:12" ht="15.75" x14ac:dyDescent="0.25">
      <c r="B21" s="89">
        <f t="shared" si="0"/>
        <v>2018</v>
      </c>
      <c r="C21" s="249">
        <v>74.266820515314592</v>
      </c>
      <c r="D21" s="250">
        <v>77.409840840010816</v>
      </c>
      <c r="E21" s="250">
        <v>77.002640491032551</v>
      </c>
      <c r="F21" s="250">
        <v>74.73715734993732</v>
      </c>
      <c r="G21" s="251"/>
      <c r="H21" s="250">
        <v>76.561296722639071</v>
      </c>
      <c r="I21" s="132"/>
      <c r="J21" s="133"/>
      <c r="K21" s="134"/>
      <c r="L21"/>
    </row>
    <row r="22" spans="2:12" ht="15.75" x14ac:dyDescent="0.25">
      <c r="B22" s="89">
        <f t="shared" si="0"/>
        <v>2019</v>
      </c>
      <c r="C22" s="249">
        <v>75.78062116022268</v>
      </c>
      <c r="D22" s="250">
        <v>77.708506032281392</v>
      </c>
      <c r="E22" s="250">
        <v>76.519143997472071</v>
      </c>
      <c r="F22" s="250">
        <v>75.714270773862381</v>
      </c>
      <c r="G22" s="251"/>
      <c r="H22" s="250">
        <v>76.540627506630202</v>
      </c>
      <c r="I22" s="132"/>
      <c r="J22" s="133"/>
      <c r="K22" s="134"/>
      <c r="L22"/>
    </row>
    <row r="23" spans="2:12" ht="15.75" x14ac:dyDescent="0.25">
      <c r="B23" s="89">
        <f t="shared" si="0"/>
        <v>2020</v>
      </c>
      <c r="C23" s="249">
        <v>75.291704180864727</v>
      </c>
      <c r="D23" s="250">
        <v>78.693818617837366</v>
      </c>
      <c r="E23" s="250">
        <v>77.882005308773245</v>
      </c>
      <c r="F23" s="250">
        <v>75.473181476822404</v>
      </c>
      <c r="G23" s="251"/>
      <c r="H23" s="250">
        <v>76.81828584952369</v>
      </c>
      <c r="I23" s="132"/>
      <c r="J23" s="133"/>
      <c r="K23" s="134"/>
      <c r="L23"/>
    </row>
    <row r="24" spans="2:12" ht="15.75" x14ac:dyDescent="0.25">
      <c r="B24" s="89">
        <f t="shared" si="0"/>
        <v>2021</v>
      </c>
      <c r="C24" s="249">
        <v>76.062458608129276</v>
      </c>
      <c r="D24" s="250">
        <v>78.745382641074983</v>
      </c>
      <c r="E24" s="250">
        <v>78.399461006211936</v>
      </c>
      <c r="F24" s="250">
        <v>76.774488202776396</v>
      </c>
      <c r="G24" s="251"/>
      <c r="H24" s="250">
        <v>77.485907401139642</v>
      </c>
      <c r="I24" s="132"/>
      <c r="J24" s="133"/>
      <c r="K24" s="134"/>
      <c r="L24"/>
    </row>
    <row r="25" spans="2:12" ht="15.75" x14ac:dyDescent="0.25">
      <c r="B25" s="89">
        <f t="shared" si="0"/>
        <v>2022</v>
      </c>
      <c r="C25" s="249">
        <v>76.40286404219566</v>
      </c>
      <c r="D25" s="250">
        <v>78.406977047167473</v>
      </c>
      <c r="E25" s="250">
        <v>78.337841318817723</v>
      </c>
      <c r="F25" s="250">
        <v>76.541768234254036</v>
      </c>
      <c r="G25" s="251"/>
      <c r="H25" s="250">
        <v>77.737596426310333</v>
      </c>
      <c r="I25" s="132"/>
      <c r="J25" s="133"/>
      <c r="K25" s="134"/>
      <c r="L25"/>
    </row>
    <row r="26" spans="2:12" ht="15.75" x14ac:dyDescent="0.25">
      <c r="B26" s="89">
        <f t="shared" si="0"/>
        <v>2023</v>
      </c>
      <c r="C26" s="249">
        <v>76.49632198859706</v>
      </c>
      <c r="D26" s="250">
        <v>79.66478655030329</v>
      </c>
      <c r="E26" s="250">
        <v>79.486403568728434</v>
      </c>
      <c r="F26" s="250">
        <v>77.416836493769623</v>
      </c>
      <c r="G26" s="251"/>
      <c r="H26" s="250">
        <v>78.486315278280173</v>
      </c>
      <c r="I26" s="132"/>
      <c r="J26" s="133"/>
      <c r="K26" s="134"/>
      <c r="L26"/>
    </row>
    <row r="27" spans="2:12" ht="15.75" x14ac:dyDescent="0.25">
      <c r="B27" s="93">
        <f t="shared" si="0"/>
        <v>2024</v>
      </c>
      <c r="C27" s="252">
        <v>77.215486044500025</v>
      </c>
      <c r="D27" s="253">
        <v>80.205015912346099</v>
      </c>
      <c r="E27" s="253">
        <v>80.065452506812633</v>
      </c>
      <c r="F27" s="253">
        <v>77.00940320099312</v>
      </c>
      <c r="G27" s="251"/>
      <c r="H27" s="253">
        <v>79.354444715065299</v>
      </c>
      <c r="I27" s="135"/>
      <c r="J27" s="136"/>
      <c r="K27" s="137"/>
      <c r="L27"/>
    </row>
    <row r="28" spans="2:12" ht="12.75" x14ac:dyDescent="0.2">
      <c r="B28" s="93" t="s">
        <v>64</v>
      </c>
      <c r="C28" s="254">
        <f t="shared" ref="C28:K28" si="1">IFERROR(AVERAGE(C7:C27),"")</f>
        <v>74.372432963729537</v>
      </c>
      <c r="D28" s="162">
        <f t="shared" si="1"/>
        <v>77.287285555250406</v>
      </c>
      <c r="E28" s="162">
        <f t="shared" si="1"/>
        <v>77.01049557540145</v>
      </c>
      <c r="F28" s="162">
        <f t="shared" si="1"/>
        <v>74.740101718871728</v>
      </c>
      <c r="G28" s="255" t="str">
        <f t="shared" si="1"/>
        <v/>
      </c>
      <c r="H28" s="162">
        <f t="shared" si="1"/>
        <v>76.198688044296162</v>
      </c>
      <c r="I28" s="138" t="str">
        <f t="shared" si="1"/>
        <v/>
      </c>
      <c r="J28" s="139"/>
      <c r="K28" s="140" t="str">
        <f t="shared" si="1"/>
        <v/>
      </c>
      <c r="L28" s="99"/>
    </row>
    <row r="29" spans="2:12" ht="12.75" x14ac:dyDescent="0.2"/>
    <row r="30" spans="2:12" ht="12.75" x14ac:dyDescent="0.2"/>
    <row r="31" spans="2:12" ht="12.75" x14ac:dyDescent="0.2">
      <c r="B31" s="106" t="s">
        <v>11</v>
      </c>
    </row>
    <row r="32" spans="2:12" ht="12.75" x14ac:dyDescent="0.2">
      <c r="B32" s="107" t="s">
        <v>65</v>
      </c>
    </row>
    <row r="33" spans="2:13" ht="15.75" x14ac:dyDescent="0.25">
      <c r="B33"/>
      <c r="C33"/>
    </row>
    <row r="34" spans="2:13" ht="15.75" x14ac:dyDescent="0.25">
      <c r="B34"/>
      <c r="C34"/>
    </row>
    <row r="35" spans="2:13" ht="12.75" x14ac:dyDescent="0.2"/>
    <row r="36" spans="2:13" ht="12.75" x14ac:dyDescent="0.2"/>
    <row r="37" spans="2:13" ht="12.75" x14ac:dyDescent="0.2"/>
    <row r="38" spans="2:13" ht="12.75" x14ac:dyDescent="0.2"/>
    <row r="39" spans="2:13" ht="12.75" x14ac:dyDescent="0.2"/>
    <row r="40" spans="2:13" ht="12.75" x14ac:dyDescent="0.2"/>
    <row r="41" spans="2:13" ht="12.75" x14ac:dyDescent="0.2"/>
    <row r="42" spans="2:13" ht="12.75" hidden="1" outlineLevel="1" x14ac:dyDescent="0.2"/>
    <row r="43" spans="2:13" ht="38.25" hidden="1" outlineLevel="1" x14ac:dyDescent="0.2">
      <c r="B43" s="1" t="s">
        <v>47</v>
      </c>
      <c r="C43" s="1" t="s">
        <v>2</v>
      </c>
      <c r="D43" s="2" t="s">
        <v>17</v>
      </c>
      <c r="E43" s="2" t="s">
        <v>3</v>
      </c>
      <c r="F43" s="2" t="s">
        <v>4</v>
      </c>
      <c r="G43" s="2" t="s">
        <v>5</v>
      </c>
      <c r="H43" s="1" t="s">
        <v>6</v>
      </c>
      <c r="I43" s="2" t="s">
        <v>7</v>
      </c>
      <c r="J43" s="3" t="s">
        <v>8</v>
      </c>
      <c r="K43" s="4" t="s">
        <v>9</v>
      </c>
      <c r="L43" s="5" t="s">
        <v>10</v>
      </c>
      <c r="M43" s="8" t="s">
        <v>48</v>
      </c>
    </row>
    <row r="44" spans="2:13" ht="12.75" hidden="1" outlineLevel="1" x14ac:dyDescent="0.2">
      <c r="B44" s="89">
        <v>2001</v>
      </c>
      <c r="C44" s="112" t="e">
        <f>IF(#REF!=0,0,1)</f>
        <v>#REF!</v>
      </c>
      <c r="D44" s="113">
        <f t="shared" ref="D44:L59" si="2">IF(C7=0,0,1)</f>
        <v>0</v>
      </c>
      <c r="E44" s="113">
        <f t="shared" si="2"/>
        <v>0</v>
      </c>
      <c r="F44" s="113">
        <f t="shared" si="2"/>
        <v>0</v>
      </c>
      <c r="G44" s="113">
        <f t="shared" si="2"/>
        <v>0</v>
      </c>
      <c r="H44" s="114">
        <f t="shared" si="2"/>
        <v>0</v>
      </c>
      <c r="I44" s="113">
        <f t="shared" si="2"/>
        <v>0</v>
      </c>
      <c r="J44" s="115">
        <f t="shared" si="2"/>
        <v>0</v>
      </c>
      <c r="K44" s="116">
        <f t="shared" si="2"/>
        <v>0</v>
      </c>
      <c r="L44" s="117">
        <f t="shared" si="2"/>
        <v>0</v>
      </c>
      <c r="M44" s="118">
        <f>IF(L7="Y",1,0)</f>
        <v>0</v>
      </c>
    </row>
    <row r="45" spans="2:13" ht="12.75" hidden="1" outlineLevel="1" x14ac:dyDescent="0.2">
      <c r="B45" s="89">
        <f t="shared" ref="B45:B64" si="3">B44+1</f>
        <v>2002</v>
      </c>
      <c r="C45" s="112" t="e">
        <f>IF(#REF!=0,0,1)</f>
        <v>#REF!</v>
      </c>
      <c r="D45" s="113">
        <f t="shared" si="2"/>
        <v>0</v>
      </c>
      <c r="E45" s="113">
        <f t="shared" si="2"/>
        <v>0</v>
      </c>
      <c r="F45" s="113">
        <f t="shared" si="2"/>
        <v>0</v>
      </c>
      <c r="G45" s="113">
        <f t="shared" si="2"/>
        <v>0</v>
      </c>
      <c r="H45" s="114">
        <f t="shared" si="2"/>
        <v>0</v>
      </c>
      <c r="I45" s="113">
        <f t="shared" si="2"/>
        <v>0</v>
      </c>
      <c r="J45" s="115">
        <f t="shared" si="2"/>
        <v>0</v>
      </c>
      <c r="K45" s="116">
        <f t="shared" si="2"/>
        <v>0</v>
      </c>
      <c r="L45" s="117">
        <f t="shared" si="2"/>
        <v>0</v>
      </c>
      <c r="M45" s="119">
        <f>IF(L8="Y",1,0)</f>
        <v>0</v>
      </c>
    </row>
    <row r="46" spans="2:13" ht="12.75" hidden="1" outlineLevel="1" x14ac:dyDescent="0.2">
      <c r="B46" s="89">
        <f t="shared" si="3"/>
        <v>2003</v>
      </c>
      <c r="C46" s="112" t="e">
        <f>IF(#REF!=0,0,1)</f>
        <v>#REF!</v>
      </c>
      <c r="D46" s="113">
        <f t="shared" si="2"/>
        <v>0</v>
      </c>
      <c r="E46" s="113">
        <f t="shared" si="2"/>
        <v>0</v>
      </c>
      <c r="F46" s="113">
        <f t="shared" si="2"/>
        <v>0</v>
      </c>
      <c r="G46" s="113">
        <f t="shared" si="2"/>
        <v>0</v>
      </c>
      <c r="H46" s="114">
        <f t="shared" si="2"/>
        <v>0</v>
      </c>
      <c r="I46" s="113">
        <f t="shared" si="2"/>
        <v>0</v>
      </c>
      <c r="J46" s="115">
        <f t="shared" si="2"/>
        <v>0</v>
      </c>
      <c r="K46" s="116">
        <f t="shared" si="2"/>
        <v>0</v>
      </c>
      <c r="L46" s="117">
        <f t="shared" si="2"/>
        <v>0</v>
      </c>
      <c r="M46" s="119">
        <f t="shared" ref="M46:M64" si="4">IF(L9="Y",1,0)</f>
        <v>0</v>
      </c>
    </row>
    <row r="47" spans="2:13" ht="12.75" hidden="1" outlineLevel="1" x14ac:dyDescent="0.2">
      <c r="B47" s="89">
        <f t="shared" si="3"/>
        <v>2004</v>
      </c>
      <c r="C47" s="112" t="e">
        <f>IF(#REF!=0,0,1)</f>
        <v>#REF!</v>
      </c>
      <c r="D47" s="113">
        <f t="shared" si="2"/>
        <v>0</v>
      </c>
      <c r="E47" s="113">
        <f t="shared" si="2"/>
        <v>0</v>
      </c>
      <c r="F47" s="113">
        <f t="shared" si="2"/>
        <v>0</v>
      </c>
      <c r="G47" s="113">
        <f t="shared" si="2"/>
        <v>0</v>
      </c>
      <c r="H47" s="114">
        <f t="shared" si="2"/>
        <v>0</v>
      </c>
      <c r="I47" s="113">
        <f t="shared" si="2"/>
        <v>0</v>
      </c>
      <c r="J47" s="115">
        <f t="shared" si="2"/>
        <v>0</v>
      </c>
      <c r="K47" s="116">
        <f t="shared" si="2"/>
        <v>0</v>
      </c>
      <c r="L47" s="117">
        <f t="shared" si="2"/>
        <v>0</v>
      </c>
      <c r="M47" s="119">
        <f t="shared" si="4"/>
        <v>0</v>
      </c>
    </row>
    <row r="48" spans="2:13" ht="12.75" hidden="1" outlineLevel="1" x14ac:dyDescent="0.2">
      <c r="B48" s="89">
        <f t="shared" si="3"/>
        <v>2005</v>
      </c>
      <c r="C48" s="112" t="e">
        <f>IF(#REF!=0,0,1)</f>
        <v>#REF!</v>
      </c>
      <c r="D48" s="113">
        <f t="shared" si="2"/>
        <v>0</v>
      </c>
      <c r="E48" s="113">
        <f t="shared" si="2"/>
        <v>0</v>
      </c>
      <c r="F48" s="113">
        <f t="shared" si="2"/>
        <v>0</v>
      </c>
      <c r="G48" s="113">
        <f t="shared" si="2"/>
        <v>0</v>
      </c>
      <c r="H48" s="114">
        <f t="shared" si="2"/>
        <v>0</v>
      </c>
      <c r="I48" s="113">
        <f t="shared" si="2"/>
        <v>0</v>
      </c>
      <c r="J48" s="115">
        <f t="shared" si="2"/>
        <v>0</v>
      </c>
      <c r="K48" s="116">
        <f t="shared" si="2"/>
        <v>0</v>
      </c>
      <c r="L48" s="117">
        <f t="shared" si="2"/>
        <v>0</v>
      </c>
      <c r="M48" s="119">
        <f t="shared" si="4"/>
        <v>0</v>
      </c>
    </row>
    <row r="49" spans="2:13" ht="12.75" hidden="1" outlineLevel="1" x14ac:dyDescent="0.2">
      <c r="B49" s="89">
        <f t="shared" si="3"/>
        <v>2006</v>
      </c>
      <c r="C49" s="112" t="e">
        <f>IF(#REF!=0,0,1)</f>
        <v>#REF!</v>
      </c>
      <c r="D49" s="113">
        <f t="shared" si="2"/>
        <v>0</v>
      </c>
      <c r="E49" s="113">
        <f t="shared" si="2"/>
        <v>0</v>
      </c>
      <c r="F49" s="113">
        <f t="shared" si="2"/>
        <v>0</v>
      </c>
      <c r="G49" s="113">
        <f t="shared" si="2"/>
        <v>0</v>
      </c>
      <c r="H49" s="114">
        <f t="shared" si="2"/>
        <v>0</v>
      </c>
      <c r="I49" s="113">
        <f t="shared" si="2"/>
        <v>0</v>
      </c>
      <c r="J49" s="115">
        <f t="shared" si="2"/>
        <v>0</v>
      </c>
      <c r="K49" s="116">
        <f t="shared" si="2"/>
        <v>0</v>
      </c>
      <c r="L49" s="117">
        <f t="shared" si="2"/>
        <v>0</v>
      </c>
      <c r="M49" s="119">
        <f t="shared" si="4"/>
        <v>0</v>
      </c>
    </row>
    <row r="50" spans="2:13" ht="12.75" hidden="1" outlineLevel="1" x14ac:dyDescent="0.2">
      <c r="B50" s="89">
        <f t="shared" si="3"/>
        <v>2007</v>
      </c>
      <c r="C50" s="112" t="e">
        <f>IF(#REF!=0,0,1)</f>
        <v>#REF!</v>
      </c>
      <c r="D50" s="113">
        <f t="shared" si="2"/>
        <v>0</v>
      </c>
      <c r="E50" s="113">
        <f t="shared" si="2"/>
        <v>0</v>
      </c>
      <c r="F50" s="113">
        <f t="shared" si="2"/>
        <v>0</v>
      </c>
      <c r="G50" s="113">
        <f t="shared" si="2"/>
        <v>0</v>
      </c>
      <c r="H50" s="114">
        <f t="shared" si="2"/>
        <v>0</v>
      </c>
      <c r="I50" s="113">
        <f t="shared" si="2"/>
        <v>0</v>
      </c>
      <c r="J50" s="115">
        <f t="shared" si="2"/>
        <v>0</v>
      </c>
      <c r="K50" s="116">
        <f t="shared" si="2"/>
        <v>0</v>
      </c>
      <c r="L50" s="117">
        <f t="shared" si="2"/>
        <v>0</v>
      </c>
      <c r="M50" s="119">
        <f t="shared" si="4"/>
        <v>0</v>
      </c>
    </row>
    <row r="51" spans="2:13" ht="12.75" hidden="1" outlineLevel="1" x14ac:dyDescent="0.2">
      <c r="B51" s="89">
        <f t="shared" si="3"/>
        <v>2008</v>
      </c>
      <c r="C51" s="112" t="e">
        <f>IF(#REF!=0,0,1)</f>
        <v>#REF!</v>
      </c>
      <c r="D51" s="113">
        <f t="shared" si="2"/>
        <v>0</v>
      </c>
      <c r="E51" s="113">
        <f t="shared" si="2"/>
        <v>0</v>
      </c>
      <c r="F51" s="113">
        <f t="shared" si="2"/>
        <v>0</v>
      </c>
      <c r="G51" s="113">
        <f t="shared" si="2"/>
        <v>0</v>
      </c>
      <c r="H51" s="114">
        <f t="shared" si="2"/>
        <v>0</v>
      </c>
      <c r="I51" s="113">
        <f t="shared" si="2"/>
        <v>0</v>
      </c>
      <c r="J51" s="115">
        <f t="shared" si="2"/>
        <v>0</v>
      </c>
      <c r="K51" s="116">
        <f t="shared" si="2"/>
        <v>0</v>
      </c>
      <c r="L51" s="117">
        <f t="shared" si="2"/>
        <v>0</v>
      </c>
      <c r="M51" s="119">
        <f t="shared" si="4"/>
        <v>0</v>
      </c>
    </row>
    <row r="52" spans="2:13" ht="12.75" hidden="1" outlineLevel="1" x14ac:dyDescent="0.2">
      <c r="B52" s="89">
        <f t="shared" si="3"/>
        <v>2009</v>
      </c>
      <c r="C52" s="112" t="e">
        <f>IF(#REF!=0,0,1)</f>
        <v>#REF!</v>
      </c>
      <c r="D52" s="113">
        <f t="shared" si="2"/>
        <v>1</v>
      </c>
      <c r="E52" s="113">
        <f t="shared" si="2"/>
        <v>1</v>
      </c>
      <c r="F52" s="113">
        <f t="shared" si="2"/>
        <v>1</v>
      </c>
      <c r="G52" s="113">
        <f t="shared" si="2"/>
        <v>1</v>
      </c>
      <c r="H52" s="114">
        <f t="shared" si="2"/>
        <v>0</v>
      </c>
      <c r="I52" s="113">
        <f t="shared" si="2"/>
        <v>1</v>
      </c>
      <c r="J52" s="115">
        <f t="shared" si="2"/>
        <v>0</v>
      </c>
      <c r="K52" s="116">
        <f t="shared" si="2"/>
        <v>0</v>
      </c>
      <c r="L52" s="117">
        <f t="shared" si="2"/>
        <v>0</v>
      </c>
      <c r="M52" s="119">
        <f t="shared" si="4"/>
        <v>0</v>
      </c>
    </row>
    <row r="53" spans="2:13" ht="12.75" hidden="1" outlineLevel="1" x14ac:dyDescent="0.2">
      <c r="B53" s="89">
        <f t="shared" si="3"/>
        <v>2010</v>
      </c>
      <c r="C53" s="112" t="e">
        <f>IF(#REF!=0,0,1)</f>
        <v>#REF!</v>
      </c>
      <c r="D53" s="113">
        <f t="shared" si="2"/>
        <v>1</v>
      </c>
      <c r="E53" s="113">
        <f t="shared" si="2"/>
        <v>1</v>
      </c>
      <c r="F53" s="113">
        <f t="shared" si="2"/>
        <v>1</v>
      </c>
      <c r="G53" s="113">
        <f t="shared" si="2"/>
        <v>1</v>
      </c>
      <c r="H53" s="114">
        <f t="shared" si="2"/>
        <v>0</v>
      </c>
      <c r="I53" s="113">
        <f t="shared" si="2"/>
        <v>1</v>
      </c>
      <c r="J53" s="115">
        <f t="shared" si="2"/>
        <v>0</v>
      </c>
      <c r="K53" s="116">
        <f t="shared" si="2"/>
        <v>0</v>
      </c>
      <c r="L53" s="117">
        <f t="shared" si="2"/>
        <v>0</v>
      </c>
      <c r="M53" s="119">
        <f t="shared" si="4"/>
        <v>0</v>
      </c>
    </row>
    <row r="54" spans="2:13" ht="12.75" hidden="1" outlineLevel="1" x14ac:dyDescent="0.2">
      <c r="B54" s="89">
        <f t="shared" si="3"/>
        <v>2011</v>
      </c>
      <c r="C54" s="112" t="e">
        <f>IF(#REF!=0,0,1)</f>
        <v>#REF!</v>
      </c>
      <c r="D54" s="113">
        <f t="shared" si="2"/>
        <v>1</v>
      </c>
      <c r="E54" s="113">
        <f t="shared" si="2"/>
        <v>1</v>
      </c>
      <c r="F54" s="113">
        <f t="shared" si="2"/>
        <v>1</v>
      </c>
      <c r="G54" s="113">
        <f t="shared" si="2"/>
        <v>1</v>
      </c>
      <c r="H54" s="114">
        <f t="shared" si="2"/>
        <v>0</v>
      </c>
      <c r="I54" s="113">
        <f t="shared" si="2"/>
        <v>1</v>
      </c>
      <c r="J54" s="115">
        <f t="shared" si="2"/>
        <v>0</v>
      </c>
      <c r="K54" s="116">
        <f t="shared" si="2"/>
        <v>0</v>
      </c>
      <c r="L54" s="117">
        <f t="shared" si="2"/>
        <v>0</v>
      </c>
      <c r="M54" s="119">
        <f t="shared" si="4"/>
        <v>0</v>
      </c>
    </row>
    <row r="55" spans="2:13" ht="12.75" hidden="1" outlineLevel="1" x14ac:dyDescent="0.2">
      <c r="B55" s="89">
        <f t="shared" si="3"/>
        <v>2012</v>
      </c>
      <c r="C55" s="112" t="e">
        <f>IF(#REF!=0,0,1)</f>
        <v>#REF!</v>
      </c>
      <c r="D55" s="113">
        <f t="shared" si="2"/>
        <v>1</v>
      </c>
      <c r="E55" s="113">
        <f t="shared" si="2"/>
        <v>1</v>
      </c>
      <c r="F55" s="113">
        <f t="shared" si="2"/>
        <v>1</v>
      </c>
      <c r="G55" s="113">
        <f t="shared" si="2"/>
        <v>1</v>
      </c>
      <c r="H55" s="114">
        <f t="shared" si="2"/>
        <v>0</v>
      </c>
      <c r="I55" s="113">
        <f t="shared" si="2"/>
        <v>1</v>
      </c>
      <c r="J55" s="115">
        <f t="shared" si="2"/>
        <v>0</v>
      </c>
      <c r="K55" s="116">
        <f t="shared" si="2"/>
        <v>0</v>
      </c>
      <c r="L55" s="117">
        <f t="shared" si="2"/>
        <v>0</v>
      </c>
      <c r="M55" s="119">
        <f t="shared" si="4"/>
        <v>0</v>
      </c>
    </row>
    <row r="56" spans="2:13" ht="12.75" hidden="1" outlineLevel="1" x14ac:dyDescent="0.2">
      <c r="B56" s="89">
        <f t="shared" si="3"/>
        <v>2013</v>
      </c>
      <c r="C56" s="112" t="e">
        <f>IF(#REF!=0,0,1)</f>
        <v>#REF!</v>
      </c>
      <c r="D56" s="113">
        <f t="shared" si="2"/>
        <v>1</v>
      </c>
      <c r="E56" s="113">
        <f t="shared" si="2"/>
        <v>1</v>
      </c>
      <c r="F56" s="113">
        <f t="shared" si="2"/>
        <v>1</v>
      </c>
      <c r="G56" s="113">
        <f t="shared" si="2"/>
        <v>1</v>
      </c>
      <c r="H56" s="114">
        <f t="shared" si="2"/>
        <v>0</v>
      </c>
      <c r="I56" s="113">
        <f t="shared" si="2"/>
        <v>1</v>
      </c>
      <c r="J56" s="115">
        <f t="shared" si="2"/>
        <v>0</v>
      </c>
      <c r="K56" s="116">
        <f t="shared" si="2"/>
        <v>0</v>
      </c>
      <c r="L56" s="117">
        <f t="shared" si="2"/>
        <v>0</v>
      </c>
      <c r="M56" s="119">
        <f t="shared" si="4"/>
        <v>0</v>
      </c>
    </row>
    <row r="57" spans="2:13" ht="12.75" hidden="1" outlineLevel="1" x14ac:dyDescent="0.2">
      <c r="B57" s="89">
        <f t="shared" si="3"/>
        <v>2014</v>
      </c>
      <c r="C57" s="112" t="e">
        <f>IF(#REF!=0,0,1)</f>
        <v>#REF!</v>
      </c>
      <c r="D57" s="113">
        <f t="shared" si="2"/>
        <v>1</v>
      </c>
      <c r="E57" s="113">
        <f t="shared" si="2"/>
        <v>1</v>
      </c>
      <c r="F57" s="113">
        <f t="shared" si="2"/>
        <v>1</v>
      </c>
      <c r="G57" s="113">
        <f t="shared" si="2"/>
        <v>1</v>
      </c>
      <c r="H57" s="114">
        <f t="shared" si="2"/>
        <v>0</v>
      </c>
      <c r="I57" s="113">
        <f t="shared" si="2"/>
        <v>1</v>
      </c>
      <c r="J57" s="115">
        <f t="shared" si="2"/>
        <v>0</v>
      </c>
      <c r="K57" s="116">
        <f t="shared" si="2"/>
        <v>0</v>
      </c>
      <c r="L57" s="117">
        <f t="shared" si="2"/>
        <v>0</v>
      </c>
      <c r="M57" s="119">
        <f t="shared" si="4"/>
        <v>0</v>
      </c>
    </row>
    <row r="58" spans="2:13" ht="12.75" hidden="1" outlineLevel="1" x14ac:dyDescent="0.2">
      <c r="B58" s="89">
        <f t="shared" si="3"/>
        <v>2015</v>
      </c>
      <c r="C58" s="112" t="e">
        <f>IF(#REF!=0,0,1)</f>
        <v>#REF!</v>
      </c>
      <c r="D58" s="113">
        <f t="shared" si="2"/>
        <v>1</v>
      </c>
      <c r="E58" s="113">
        <f t="shared" si="2"/>
        <v>1</v>
      </c>
      <c r="F58" s="113">
        <f t="shared" si="2"/>
        <v>1</v>
      </c>
      <c r="G58" s="113">
        <f t="shared" si="2"/>
        <v>1</v>
      </c>
      <c r="H58" s="114">
        <f t="shared" si="2"/>
        <v>0</v>
      </c>
      <c r="I58" s="113">
        <f t="shared" si="2"/>
        <v>1</v>
      </c>
      <c r="J58" s="115">
        <f t="shared" si="2"/>
        <v>0</v>
      </c>
      <c r="K58" s="116">
        <f t="shared" si="2"/>
        <v>0</v>
      </c>
      <c r="L58" s="117">
        <f t="shared" si="2"/>
        <v>0</v>
      </c>
      <c r="M58" s="119">
        <f t="shared" si="4"/>
        <v>0</v>
      </c>
    </row>
    <row r="59" spans="2:13" ht="12.75" hidden="1" outlineLevel="1" x14ac:dyDescent="0.2">
      <c r="B59" s="89">
        <f t="shared" si="3"/>
        <v>2016</v>
      </c>
      <c r="C59" s="112" t="e">
        <f>IF(#REF!=0,0,1)</f>
        <v>#REF!</v>
      </c>
      <c r="D59" s="113">
        <f t="shared" si="2"/>
        <v>1</v>
      </c>
      <c r="E59" s="113">
        <f t="shared" si="2"/>
        <v>1</v>
      </c>
      <c r="F59" s="113">
        <f t="shared" si="2"/>
        <v>1</v>
      </c>
      <c r="G59" s="113">
        <f t="shared" si="2"/>
        <v>1</v>
      </c>
      <c r="H59" s="114">
        <f t="shared" si="2"/>
        <v>0</v>
      </c>
      <c r="I59" s="113">
        <f t="shared" si="2"/>
        <v>1</v>
      </c>
      <c r="J59" s="115">
        <f t="shared" si="2"/>
        <v>0</v>
      </c>
      <c r="K59" s="116">
        <f t="shared" si="2"/>
        <v>0</v>
      </c>
      <c r="L59" s="117">
        <f t="shared" si="2"/>
        <v>0</v>
      </c>
      <c r="M59" s="119">
        <f t="shared" si="4"/>
        <v>0</v>
      </c>
    </row>
    <row r="60" spans="2:13" ht="12.75" hidden="1" outlineLevel="1" x14ac:dyDescent="0.2">
      <c r="B60" s="89">
        <f t="shared" si="3"/>
        <v>2017</v>
      </c>
      <c r="C60" s="112" t="e">
        <f>IF(#REF!=0,0,1)</f>
        <v>#REF!</v>
      </c>
      <c r="D60" s="113">
        <f t="shared" ref="D60:L64" si="5">IF(C23=0,0,1)</f>
        <v>1</v>
      </c>
      <c r="E60" s="113">
        <f t="shared" si="5"/>
        <v>1</v>
      </c>
      <c r="F60" s="113">
        <f t="shared" si="5"/>
        <v>1</v>
      </c>
      <c r="G60" s="113">
        <f t="shared" si="5"/>
        <v>1</v>
      </c>
      <c r="H60" s="114">
        <f t="shared" si="5"/>
        <v>0</v>
      </c>
      <c r="I60" s="113">
        <f t="shared" si="5"/>
        <v>1</v>
      </c>
      <c r="J60" s="115">
        <f t="shared" si="5"/>
        <v>0</v>
      </c>
      <c r="K60" s="116">
        <f t="shared" si="5"/>
        <v>0</v>
      </c>
      <c r="L60" s="117">
        <f t="shared" si="5"/>
        <v>0</v>
      </c>
      <c r="M60" s="119">
        <f t="shared" si="4"/>
        <v>0</v>
      </c>
    </row>
    <row r="61" spans="2:13" ht="12.75" hidden="1" outlineLevel="1" x14ac:dyDescent="0.2">
      <c r="B61" s="89">
        <f t="shared" si="3"/>
        <v>2018</v>
      </c>
      <c r="C61" s="112" t="e">
        <f>IF(#REF!=0,0,1)</f>
        <v>#REF!</v>
      </c>
      <c r="D61" s="113">
        <f t="shared" si="5"/>
        <v>1</v>
      </c>
      <c r="E61" s="113">
        <f t="shared" si="5"/>
        <v>1</v>
      </c>
      <c r="F61" s="113">
        <f t="shared" si="5"/>
        <v>1</v>
      </c>
      <c r="G61" s="113">
        <f t="shared" si="5"/>
        <v>1</v>
      </c>
      <c r="H61" s="114">
        <f t="shared" si="5"/>
        <v>0</v>
      </c>
      <c r="I61" s="113">
        <f t="shared" si="5"/>
        <v>1</v>
      </c>
      <c r="J61" s="115">
        <f t="shared" si="5"/>
        <v>0</v>
      </c>
      <c r="K61" s="116">
        <f t="shared" si="5"/>
        <v>0</v>
      </c>
      <c r="L61" s="117">
        <f t="shared" si="5"/>
        <v>0</v>
      </c>
      <c r="M61" s="119">
        <f t="shared" si="4"/>
        <v>0</v>
      </c>
    </row>
    <row r="62" spans="2:13" ht="12.75" hidden="1" outlineLevel="1" x14ac:dyDescent="0.2">
      <c r="B62" s="89">
        <f t="shared" si="3"/>
        <v>2019</v>
      </c>
      <c r="C62" s="112" t="e">
        <f>IF(#REF!=0,0,1)</f>
        <v>#REF!</v>
      </c>
      <c r="D62" s="113">
        <f t="shared" si="5"/>
        <v>1</v>
      </c>
      <c r="E62" s="113">
        <f t="shared" si="5"/>
        <v>1</v>
      </c>
      <c r="F62" s="113">
        <f t="shared" si="5"/>
        <v>1</v>
      </c>
      <c r="G62" s="113">
        <f t="shared" si="5"/>
        <v>1</v>
      </c>
      <c r="H62" s="114">
        <f t="shared" si="5"/>
        <v>0</v>
      </c>
      <c r="I62" s="113">
        <f t="shared" si="5"/>
        <v>1</v>
      </c>
      <c r="J62" s="115">
        <f t="shared" si="5"/>
        <v>0</v>
      </c>
      <c r="K62" s="116">
        <f t="shared" si="5"/>
        <v>0</v>
      </c>
      <c r="L62" s="117">
        <f t="shared" si="5"/>
        <v>0</v>
      </c>
      <c r="M62" s="119">
        <f t="shared" si="4"/>
        <v>0</v>
      </c>
    </row>
    <row r="63" spans="2:13" ht="12.75" hidden="1" collapsed="1" x14ac:dyDescent="0.2">
      <c r="B63" s="89">
        <f t="shared" si="3"/>
        <v>2020</v>
      </c>
      <c r="C63" s="112" t="e">
        <f>IF(#REF!=0,0,1)</f>
        <v>#REF!</v>
      </c>
      <c r="D63" s="113">
        <f t="shared" si="5"/>
        <v>1</v>
      </c>
      <c r="E63" s="113">
        <f t="shared" si="5"/>
        <v>1</v>
      </c>
      <c r="F63" s="113">
        <f t="shared" si="5"/>
        <v>1</v>
      </c>
      <c r="G63" s="113">
        <f t="shared" si="5"/>
        <v>1</v>
      </c>
      <c r="H63" s="114">
        <f t="shared" si="5"/>
        <v>0</v>
      </c>
      <c r="I63" s="113">
        <f t="shared" si="5"/>
        <v>1</v>
      </c>
      <c r="J63" s="115">
        <f t="shared" si="5"/>
        <v>0</v>
      </c>
      <c r="K63" s="116">
        <f t="shared" si="5"/>
        <v>0</v>
      </c>
      <c r="L63" s="117">
        <f t="shared" si="5"/>
        <v>0</v>
      </c>
      <c r="M63" s="119">
        <f t="shared" si="4"/>
        <v>0</v>
      </c>
    </row>
    <row r="64" spans="2:13" ht="12.75" hidden="1" x14ac:dyDescent="0.2">
      <c r="B64" s="93">
        <f t="shared" si="3"/>
        <v>2021</v>
      </c>
      <c r="C64" s="121" t="e">
        <f>IF(#REF!=0,0,1)</f>
        <v>#REF!</v>
      </c>
      <c r="D64" s="122">
        <f t="shared" si="5"/>
        <v>1</v>
      </c>
      <c r="E64" s="122">
        <f t="shared" si="5"/>
        <v>1</v>
      </c>
      <c r="F64" s="122">
        <f t="shared" si="5"/>
        <v>1</v>
      </c>
      <c r="G64" s="122">
        <f t="shared" si="5"/>
        <v>1</v>
      </c>
      <c r="H64" s="123">
        <f t="shared" si="5"/>
        <v>0</v>
      </c>
      <c r="I64" s="122">
        <f t="shared" si="5"/>
        <v>1</v>
      </c>
      <c r="J64" s="124">
        <f t="shared" si="5"/>
        <v>0</v>
      </c>
      <c r="K64" s="125">
        <f t="shared" si="5"/>
        <v>0</v>
      </c>
      <c r="L64" s="126">
        <f t="shared" si="5"/>
        <v>0</v>
      </c>
      <c r="M64" s="127">
        <f t="shared" si="4"/>
        <v>0</v>
      </c>
    </row>
  </sheetData>
  <mergeCells count="1">
    <mergeCell ref="B5:K5"/>
  </mergeCells>
  <dataValidations count="1">
    <dataValidation type="date" allowBlank="1" showInputMessage="1" showErrorMessage="1" errorTitle="Must be a date" error="dd/mm/yy format between 01/01/2004 and 31/12/2024" sqref="C3" xr:uid="{79383530-4251-4E1E-BC9C-BBFF7D1D4DBA}">
      <formula1>37987</formula1>
      <formula2>45657</formula2>
    </dataValidation>
  </dataValidations>
  <pageMargins left="0.7" right="0.7" top="0.75" bottom="0.75" header="0.3" footer="0.3"/>
  <pageSetup scale="62" orientation="landscape"/>
  <headerFooter>
    <oddFooter>&amp;L_x000D_&amp;1#&amp;"Aerial"&amp;8&amp;KFF0000 Aviva: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18041-15D9-4C3F-B801-263F6EE311BD}">
  <sheetPr>
    <tabColor rgb="FF00B050"/>
    <pageSetUpPr autoPageBreaks="0"/>
  </sheetPr>
  <dimension ref="A1:BA107"/>
  <sheetViews>
    <sheetView showGridLines="0" showRowColHeaders="0" zoomScale="75" zoomScaleNormal="75" workbookViewId="0">
      <selection activeCell="B13" sqref="B13"/>
    </sheetView>
  </sheetViews>
  <sheetFormatPr defaultColWidth="0" defaultRowHeight="12.75" zeroHeight="1" x14ac:dyDescent="0.2"/>
  <cols>
    <col min="1" max="1" width="1.6640625" style="19" customWidth="1"/>
    <col min="2" max="2" width="12" style="19" customWidth="1"/>
    <col min="3" max="7" width="14.5546875" style="19" customWidth="1"/>
    <col min="8" max="8" width="3" style="19" customWidth="1"/>
    <col min="9" max="9" width="2.88671875" style="19" customWidth="1"/>
    <col min="10" max="10" width="9.77734375" style="19" customWidth="1"/>
    <col min="11" max="15" width="14.5546875" style="19" customWidth="1"/>
    <col min="16" max="17" width="1.6640625" style="19" customWidth="1"/>
    <col min="18" max="18" width="10.6640625" style="19" customWidth="1"/>
    <col min="19" max="23" width="14.5546875" style="19" customWidth="1"/>
    <col min="24" max="24" width="12.33203125" style="19" customWidth="1"/>
    <col min="25" max="25" width="1.6640625" style="19" customWidth="1"/>
    <col min="26" max="26" width="10.6640625" style="19" customWidth="1"/>
    <col min="27" max="31" width="14.5546875" style="19" customWidth="1"/>
    <col min="32" max="32" width="11.6640625" style="19" customWidth="1"/>
    <col min="33" max="33" width="1.6640625" style="19" customWidth="1"/>
    <col min="34" max="34" width="10" style="19" customWidth="1"/>
    <col min="35" max="39" width="14.5546875" style="19" customWidth="1"/>
    <col min="40" max="40" width="11" style="19" customWidth="1"/>
    <col min="41" max="53" width="0" style="19" hidden="1" customWidth="1"/>
    <col min="54" max="16384" width="7.77734375" style="19" hidden="1"/>
  </cols>
  <sheetData>
    <row r="1" spans="2:39" x14ac:dyDescent="0.2"/>
    <row r="2" spans="2:39" x14ac:dyDescent="0.2">
      <c r="B2" s="20"/>
      <c r="C2" s="20"/>
    </row>
    <row r="3" spans="2:39" s="21" customFormat="1" ht="30" customHeight="1" x14ac:dyDescent="0.2">
      <c r="B3" s="256" t="s">
        <v>13</v>
      </c>
      <c r="C3" s="257"/>
      <c r="D3" s="257"/>
      <c r="E3" s="257"/>
      <c r="F3" s="257"/>
      <c r="G3" s="258"/>
      <c r="J3" s="256" t="s">
        <v>14</v>
      </c>
      <c r="K3" s="257"/>
      <c r="L3" s="257"/>
      <c r="M3" s="257"/>
      <c r="N3" s="257"/>
      <c r="O3" s="258"/>
      <c r="Z3" s="259" t="s">
        <v>15</v>
      </c>
      <c r="AA3" s="260"/>
      <c r="AB3" s="260"/>
      <c r="AC3" s="260"/>
      <c r="AD3" s="260"/>
      <c r="AE3" s="261"/>
      <c r="AH3" s="262" t="s">
        <v>16</v>
      </c>
      <c r="AI3" s="263"/>
      <c r="AJ3" s="263"/>
      <c r="AK3" s="263"/>
      <c r="AL3" s="263"/>
      <c r="AM3" s="264"/>
    </row>
    <row r="4" spans="2:39" ht="38.25" x14ac:dyDescent="0.2">
      <c r="B4" s="22" t="s">
        <v>1</v>
      </c>
      <c r="C4" s="23" t="s">
        <v>2</v>
      </c>
      <c r="D4" s="23" t="s">
        <v>3</v>
      </c>
      <c r="E4" s="23" t="s">
        <v>4</v>
      </c>
      <c r="F4" s="23" t="s">
        <v>5</v>
      </c>
      <c r="G4" s="24" t="s">
        <v>7</v>
      </c>
      <c r="J4" s="22" t="s">
        <v>1</v>
      </c>
      <c r="K4" s="23" t="s">
        <v>2</v>
      </c>
      <c r="L4" s="23" t="s">
        <v>3</v>
      </c>
      <c r="M4" s="23" t="s">
        <v>4</v>
      </c>
      <c r="N4" s="23" t="s">
        <v>5</v>
      </c>
      <c r="O4" s="24" t="s">
        <v>7</v>
      </c>
      <c r="Z4" s="25" t="s">
        <v>1</v>
      </c>
      <c r="AA4" s="26" t="s">
        <v>17</v>
      </c>
      <c r="AB4" s="26" t="s">
        <v>3</v>
      </c>
      <c r="AC4" s="26" t="s">
        <v>4</v>
      </c>
      <c r="AD4" s="26" t="s">
        <v>5</v>
      </c>
      <c r="AE4" s="27" t="s">
        <v>7</v>
      </c>
      <c r="AH4" s="22" t="s">
        <v>1</v>
      </c>
      <c r="AI4" s="23" t="s">
        <v>2</v>
      </c>
      <c r="AJ4" s="23" t="s">
        <v>3</v>
      </c>
      <c r="AK4" s="23" t="s">
        <v>4</v>
      </c>
      <c r="AL4" s="23" t="s">
        <v>5</v>
      </c>
      <c r="AM4" s="24" t="s">
        <v>7</v>
      </c>
    </row>
    <row r="5" spans="2:39" hidden="1" x14ac:dyDescent="0.2">
      <c r="B5" s="77">
        <v>2004</v>
      </c>
      <c r="C5" s="29"/>
      <c r="D5" s="30"/>
      <c r="E5" s="30"/>
      <c r="F5" s="30"/>
      <c r="G5" s="31"/>
      <c r="H5" s="32"/>
      <c r="I5" s="33"/>
      <c r="J5" s="77">
        <f>$B$5</f>
        <v>2004</v>
      </c>
      <c r="K5" s="34"/>
      <c r="L5" s="35"/>
      <c r="M5" s="35"/>
      <c r="N5" s="35"/>
      <c r="O5" s="36"/>
      <c r="R5" s="33"/>
      <c r="Z5" s="37">
        <f>$B$5</f>
        <v>2004</v>
      </c>
      <c r="AA5" s="38"/>
      <c r="AB5" s="39"/>
      <c r="AC5" s="39"/>
      <c r="AD5" s="39"/>
      <c r="AE5" s="40"/>
      <c r="AH5" s="76">
        <f>$B$5</f>
        <v>2004</v>
      </c>
      <c r="AI5" s="41"/>
      <c r="AJ5" s="42"/>
      <c r="AK5" s="42"/>
      <c r="AL5" s="42"/>
      <c r="AM5" s="43"/>
    </row>
    <row r="6" spans="2:39" hidden="1" x14ac:dyDescent="0.2">
      <c r="B6" s="77">
        <f t="shared" ref="B6:B25" si="0">B5+1</f>
        <v>2005</v>
      </c>
      <c r="C6" s="29"/>
      <c r="D6" s="30"/>
      <c r="E6" s="30"/>
      <c r="F6" s="30"/>
      <c r="G6" s="31"/>
      <c r="H6" s="32"/>
      <c r="I6" s="33"/>
      <c r="J6" s="77">
        <f t="shared" ref="J6:J25" si="1">J5+1</f>
        <v>2005</v>
      </c>
      <c r="K6" s="34"/>
      <c r="L6" s="35"/>
      <c r="M6" s="35"/>
      <c r="N6" s="35"/>
      <c r="O6" s="36"/>
      <c r="R6" s="33"/>
      <c r="Z6" s="37">
        <f t="shared" ref="Z6:Z25" si="2">Z5+1</f>
        <v>2005</v>
      </c>
      <c r="AA6" s="38"/>
      <c r="AB6" s="39"/>
      <c r="AC6" s="39"/>
      <c r="AD6" s="39"/>
      <c r="AE6" s="40"/>
      <c r="AH6" s="77">
        <f t="shared" ref="AH6:AH25" si="3">AH5+1</f>
        <v>2005</v>
      </c>
      <c r="AI6" s="41"/>
      <c r="AJ6" s="42"/>
      <c r="AK6" s="42"/>
      <c r="AL6" s="42"/>
      <c r="AM6" s="43"/>
    </row>
    <row r="7" spans="2:39" hidden="1" x14ac:dyDescent="0.2">
      <c r="B7" s="77">
        <f t="shared" si="0"/>
        <v>2006</v>
      </c>
      <c r="C7" s="29"/>
      <c r="D7" s="30"/>
      <c r="E7" s="30"/>
      <c r="F7" s="30"/>
      <c r="G7" s="31"/>
      <c r="H7" s="32"/>
      <c r="I7" s="33"/>
      <c r="J7" s="77">
        <f t="shared" si="1"/>
        <v>2006</v>
      </c>
      <c r="K7" s="34"/>
      <c r="L7" s="35"/>
      <c r="M7" s="35"/>
      <c r="N7" s="35"/>
      <c r="O7" s="36"/>
      <c r="R7" s="33"/>
      <c r="Z7" s="37">
        <f t="shared" si="2"/>
        <v>2006</v>
      </c>
      <c r="AA7" s="38"/>
      <c r="AB7" s="39"/>
      <c r="AC7" s="39"/>
      <c r="AD7" s="39"/>
      <c r="AE7" s="40"/>
      <c r="AH7" s="77">
        <f t="shared" si="3"/>
        <v>2006</v>
      </c>
      <c r="AI7" s="41"/>
      <c r="AJ7" s="42"/>
      <c r="AK7" s="42"/>
      <c r="AL7" s="42"/>
      <c r="AM7" s="43"/>
    </row>
    <row r="8" spans="2:39" hidden="1" x14ac:dyDescent="0.2">
      <c r="B8" s="77">
        <f t="shared" si="0"/>
        <v>2007</v>
      </c>
      <c r="C8" s="29"/>
      <c r="D8" s="30"/>
      <c r="E8" s="30"/>
      <c r="F8" s="30"/>
      <c r="G8" s="31"/>
      <c r="H8" s="32"/>
      <c r="I8" s="33"/>
      <c r="J8" s="77">
        <f t="shared" si="1"/>
        <v>2007</v>
      </c>
      <c r="K8" s="34"/>
      <c r="L8" s="35"/>
      <c r="M8" s="35"/>
      <c r="N8" s="35"/>
      <c r="O8" s="36"/>
      <c r="R8" s="33"/>
      <c r="Z8" s="37">
        <f t="shared" si="2"/>
        <v>2007</v>
      </c>
      <c r="AA8" s="38"/>
      <c r="AB8" s="39"/>
      <c r="AC8" s="39"/>
      <c r="AD8" s="39"/>
      <c r="AE8" s="40"/>
      <c r="AH8" s="77">
        <f t="shared" si="3"/>
        <v>2007</v>
      </c>
      <c r="AI8" s="41"/>
      <c r="AJ8" s="42"/>
      <c r="AK8" s="42"/>
      <c r="AL8" s="42"/>
      <c r="AM8" s="43"/>
    </row>
    <row r="9" spans="2:39" hidden="1" x14ac:dyDescent="0.2">
      <c r="B9" s="77">
        <f t="shared" si="0"/>
        <v>2008</v>
      </c>
      <c r="C9" s="29"/>
      <c r="D9" s="30"/>
      <c r="E9" s="30"/>
      <c r="F9" s="30"/>
      <c r="G9" s="31"/>
      <c r="H9" s="32"/>
      <c r="I9" s="33"/>
      <c r="J9" s="77">
        <f t="shared" si="1"/>
        <v>2008</v>
      </c>
      <c r="K9" s="34"/>
      <c r="L9" s="35"/>
      <c r="M9" s="35"/>
      <c r="N9" s="35"/>
      <c r="O9" s="36"/>
      <c r="R9" s="33"/>
      <c r="Z9" s="37">
        <f t="shared" si="2"/>
        <v>2008</v>
      </c>
      <c r="AA9" s="38"/>
      <c r="AB9" s="39"/>
      <c r="AC9" s="39"/>
      <c r="AD9" s="39"/>
      <c r="AE9" s="40"/>
      <c r="AH9" s="77">
        <f t="shared" si="3"/>
        <v>2008</v>
      </c>
      <c r="AI9" s="41"/>
      <c r="AJ9" s="42"/>
      <c r="AK9" s="42"/>
      <c r="AL9" s="42"/>
      <c r="AM9" s="43"/>
    </row>
    <row r="10" spans="2:39" hidden="1" x14ac:dyDescent="0.2">
      <c r="B10" s="77">
        <f t="shared" si="0"/>
        <v>2009</v>
      </c>
      <c r="C10" s="29"/>
      <c r="D10" s="30"/>
      <c r="E10" s="30"/>
      <c r="F10" s="30"/>
      <c r="G10" s="31"/>
      <c r="H10" s="32"/>
      <c r="I10" s="33"/>
      <c r="J10" s="77">
        <f t="shared" si="1"/>
        <v>2009</v>
      </c>
      <c r="K10" s="34"/>
      <c r="L10" s="35"/>
      <c r="M10" s="35"/>
      <c r="N10" s="35"/>
      <c r="O10" s="36"/>
      <c r="R10" s="33"/>
      <c r="Z10" s="37">
        <f t="shared" si="2"/>
        <v>2009</v>
      </c>
      <c r="AA10" s="38"/>
      <c r="AB10" s="39"/>
      <c r="AC10" s="39"/>
      <c r="AD10" s="39"/>
      <c r="AE10" s="40"/>
      <c r="AH10" s="77">
        <f t="shared" si="3"/>
        <v>2009</v>
      </c>
      <c r="AI10" s="41"/>
      <c r="AJ10" s="42"/>
      <c r="AK10" s="42"/>
      <c r="AL10" s="42"/>
      <c r="AM10" s="43"/>
    </row>
    <row r="11" spans="2:39" hidden="1" x14ac:dyDescent="0.2">
      <c r="B11" s="77">
        <f t="shared" si="0"/>
        <v>2010</v>
      </c>
      <c r="C11" s="29"/>
      <c r="D11" s="30"/>
      <c r="E11" s="30"/>
      <c r="F11" s="30"/>
      <c r="G11" s="31"/>
      <c r="H11" s="32"/>
      <c r="I11" s="33"/>
      <c r="J11" s="77">
        <f t="shared" si="1"/>
        <v>2010</v>
      </c>
      <c r="K11" s="34"/>
      <c r="L11" s="35"/>
      <c r="M11" s="35"/>
      <c r="N11" s="35"/>
      <c r="O11" s="36"/>
      <c r="R11" s="33"/>
      <c r="Z11" s="37">
        <f t="shared" si="2"/>
        <v>2010</v>
      </c>
      <c r="AA11" s="38"/>
      <c r="AB11" s="39"/>
      <c r="AC11" s="39"/>
      <c r="AD11" s="39"/>
      <c r="AE11" s="40"/>
      <c r="AH11" s="77">
        <f t="shared" si="3"/>
        <v>2010</v>
      </c>
      <c r="AI11" s="41"/>
      <c r="AJ11" s="42"/>
      <c r="AK11" s="42"/>
      <c r="AL11" s="42"/>
      <c r="AM11" s="43"/>
    </row>
    <row r="12" spans="2:39" hidden="1" x14ac:dyDescent="0.2">
      <c r="B12" s="77">
        <f t="shared" si="0"/>
        <v>2011</v>
      </c>
      <c r="C12" s="29"/>
      <c r="D12" s="30"/>
      <c r="E12" s="30"/>
      <c r="F12" s="30"/>
      <c r="G12" s="31"/>
      <c r="H12" s="32"/>
      <c r="I12" s="33"/>
      <c r="J12" s="77">
        <f t="shared" si="1"/>
        <v>2011</v>
      </c>
      <c r="K12" s="34"/>
      <c r="L12" s="35"/>
      <c r="M12" s="35"/>
      <c r="N12" s="35"/>
      <c r="O12" s="36"/>
      <c r="R12" s="33"/>
      <c r="Z12" s="37">
        <f t="shared" si="2"/>
        <v>2011</v>
      </c>
      <c r="AA12" s="38"/>
      <c r="AB12" s="39"/>
      <c r="AC12" s="39"/>
      <c r="AD12" s="39"/>
      <c r="AE12" s="40"/>
      <c r="AH12" s="77">
        <f t="shared" si="3"/>
        <v>2011</v>
      </c>
      <c r="AI12" s="41"/>
      <c r="AJ12" s="42"/>
      <c r="AK12" s="42"/>
      <c r="AL12" s="42"/>
      <c r="AM12" s="43"/>
    </row>
    <row r="13" spans="2:39" x14ac:dyDescent="0.2">
      <c r="B13" s="77">
        <f>B12+1</f>
        <v>2012</v>
      </c>
      <c r="C13" s="29">
        <f>'1) Claims Notified'!U15</f>
        <v>985.43226863226869</v>
      </c>
      <c r="D13" s="30">
        <f>'1) Claims Notified'!V15</f>
        <v>1240.8773136773136</v>
      </c>
      <c r="E13" s="30">
        <f>'1) Claims Notified'!W15</f>
        <v>429.10728910728909</v>
      </c>
      <c r="F13" s="30">
        <f>'1) Claims Notified'!X15</f>
        <v>708.7842751842752</v>
      </c>
      <c r="G13" s="31">
        <f>'1) Claims Notified'!Y15</f>
        <v>2799.7988533988532</v>
      </c>
      <c r="H13" s="32"/>
      <c r="I13" s="33"/>
      <c r="J13" s="77">
        <f>J12+1</f>
        <v>2012</v>
      </c>
      <c r="K13" s="34">
        <f>'9) Average Age (NY)'!C15</f>
        <v>71.677804207070309</v>
      </c>
      <c r="L13" s="35">
        <f>'9) Average Age (NY)'!D15</f>
        <v>74.032905474943547</v>
      </c>
      <c r="M13" s="35">
        <f>'9) Average Age (NY)'!E15</f>
        <v>74.606675666115436</v>
      </c>
      <c r="N13" s="35">
        <f>'9) Average Age (NY)'!F15</f>
        <v>71.352006033916126</v>
      </c>
      <c r="O13" s="36">
        <f>'9) Average Age (NY)'!H15</f>
        <v>73.65251939041238</v>
      </c>
      <c r="R13" s="33"/>
      <c r="Z13" s="37">
        <f>Z12+1</f>
        <v>2012</v>
      </c>
      <c r="AA13" s="38">
        <f t="shared" ref="AA13:AE21" si="4">SUM(S39,AA39,AI39)-1</f>
        <v>0</v>
      </c>
      <c r="AB13" s="39">
        <f t="shared" ref="AB13:AE20" si="5">SUM(T39,AB39,AJ39)-1</f>
        <v>0</v>
      </c>
      <c r="AC13" s="39">
        <f t="shared" si="5"/>
        <v>0</v>
      </c>
      <c r="AD13" s="39">
        <f t="shared" si="5"/>
        <v>0</v>
      </c>
      <c r="AE13" s="40">
        <f t="shared" si="5"/>
        <v>0</v>
      </c>
      <c r="AH13" s="77">
        <f>AH12+1</f>
        <v>2012</v>
      </c>
      <c r="AI13" s="41">
        <f>'6) Incurred (NY)'!C15/1000000</f>
        <v>5.3718824199999986</v>
      </c>
      <c r="AJ13" s="42">
        <f>'6) Incurred (NY)'!D15/1000000</f>
        <v>19.943753609999998</v>
      </c>
      <c r="AK13" s="42">
        <f>'6) Incurred (NY)'!E15/1000000</f>
        <v>11.101784659999998</v>
      </c>
      <c r="AL13" s="42">
        <f>'6) Incurred (NY)'!F15/1000000</f>
        <v>13.867082020000002</v>
      </c>
      <c r="AM13" s="43">
        <f>'6) Incurred (NY)'!H15/1000000</f>
        <v>189.63632917999999</v>
      </c>
    </row>
    <row r="14" spans="2:39" x14ac:dyDescent="0.2">
      <c r="B14" s="77">
        <f t="shared" si="0"/>
        <v>2013</v>
      </c>
      <c r="C14" s="29">
        <f>'1) Claims Notified'!U16</f>
        <v>915.0198675496689</v>
      </c>
      <c r="D14" s="30">
        <f>'1) Claims Notified'!V16</f>
        <v>1346.8609271523178</v>
      </c>
      <c r="E14" s="30">
        <f>'1) Claims Notified'!W16</f>
        <v>373.45695364238412</v>
      </c>
      <c r="F14" s="30">
        <f>'1) Claims Notified'!X16</f>
        <v>736.84768211920527</v>
      </c>
      <c r="G14" s="31">
        <f>'1) Claims Notified'!Y16</f>
        <v>2859.8145695364237</v>
      </c>
      <c r="H14" s="32"/>
      <c r="I14" s="33"/>
      <c r="J14" s="77">
        <f t="shared" si="1"/>
        <v>2013</v>
      </c>
      <c r="K14" s="34">
        <f>'9) Average Age (NY)'!C16</f>
        <v>72.00404827511224</v>
      </c>
      <c r="L14" s="35">
        <f>'9) Average Age (NY)'!D16</f>
        <v>75.3579983479123</v>
      </c>
      <c r="M14" s="35">
        <f>'9) Average Age (NY)'!E16</f>
        <v>74.59538316732359</v>
      </c>
      <c r="N14" s="35">
        <f>'9) Average Age (NY)'!F16</f>
        <v>72.524258335022353</v>
      </c>
      <c r="O14" s="36">
        <f>'9) Average Age (NY)'!H16</f>
        <v>73.844657490771326</v>
      </c>
      <c r="R14" s="33"/>
      <c r="Z14" s="37">
        <f t="shared" si="2"/>
        <v>2013</v>
      </c>
      <c r="AA14" s="38">
        <f t="shared" si="4"/>
        <v>0</v>
      </c>
      <c r="AB14" s="39">
        <f t="shared" si="5"/>
        <v>0</v>
      </c>
      <c r="AC14" s="39">
        <f t="shared" si="5"/>
        <v>0</v>
      </c>
      <c r="AD14" s="39">
        <f t="shared" si="5"/>
        <v>0</v>
      </c>
      <c r="AE14" s="40">
        <f t="shared" si="5"/>
        <v>0</v>
      </c>
      <c r="AH14" s="77">
        <f t="shared" si="3"/>
        <v>2013</v>
      </c>
      <c r="AI14" s="41">
        <f>'6) Incurred (NY)'!C16/1000000</f>
        <v>6.1481578100000007</v>
      </c>
      <c r="AJ14" s="42">
        <f>'6) Incurred (NY)'!D16/1000000</f>
        <v>18.54510866</v>
      </c>
      <c r="AK14" s="42">
        <f>'6) Incurred (NY)'!E16/1000000</f>
        <v>7.6358295299999996</v>
      </c>
      <c r="AL14" s="42">
        <f>'6) Incurred (NY)'!F16/1000000</f>
        <v>13.643594999999999</v>
      </c>
      <c r="AM14" s="43">
        <f>'6) Incurred (NY)'!H16/1000000</f>
        <v>189.91668363000005</v>
      </c>
    </row>
    <row r="15" spans="2:39" x14ac:dyDescent="0.2">
      <c r="B15" s="77">
        <f t="shared" si="0"/>
        <v>2014</v>
      </c>
      <c r="C15" s="29">
        <f>'1) Claims Notified'!U17</f>
        <v>980.58735818476498</v>
      </c>
      <c r="D15" s="30">
        <f>'1) Claims Notified'!V17</f>
        <v>1292.0444084278768</v>
      </c>
      <c r="E15" s="30">
        <f>'1) Claims Notified'!W17</f>
        <v>381.78606158833065</v>
      </c>
      <c r="F15" s="30">
        <f>'1) Claims Notified'!X17</f>
        <v>638.98930307941657</v>
      </c>
      <c r="G15" s="31">
        <f>'1) Claims Notified'!Y17</f>
        <v>2905.592868719611</v>
      </c>
      <c r="H15" s="32"/>
      <c r="I15" s="33"/>
      <c r="J15" s="77">
        <f t="shared" si="1"/>
        <v>2014</v>
      </c>
      <c r="K15" s="34">
        <f>'9) Average Age (NY)'!C17</f>
        <v>72.532413387567075</v>
      </c>
      <c r="L15" s="35">
        <f>'9) Average Age (NY)'!D17</f>
        <v>75.555949495160007</v>
      </c>
      <c r="M15" s="35">
        <f>'9) Average Age (NY)'!E17</f>
        <v>75.13171353476902</v>
      </c>
      <c r="N15" s="35">
        <f>'9) Average Age (NY)'!F17</f>
        <v>72.152406848296209</v>
      </c>
      <c r="O15" s="36">
        <f>'9) Average Age (NY)'!H17</f>
        <v>74.436702161997914</v>
      </c>
      <c r="R15" s="33"/>
      <c r="Z15" s="37">
        <f t="shared" si="2"/>
        <v>2014</v>
      </c>
      <c r="AA15" s="38">
        <f t="shared" si="4"/>
        <v>0</v>
      </c>
      <c r="AB15" s="39">
        <f t="shared" si="5"/>
        <v>0</v>
      </c>
      <c r="AC15" s="39">
        <f t="shared" si="5"/>
        <v>0</v>
      </c>
      <c r="AD15" s="39">
        <f t="shared" si="5"/>
        <v>0</v>
      </c>
      <c r="AE15" s="40">
        <f t="shared" si="5"/>
        <v>0</v>
      </c>
      <c r="AH15" s="77">
        <f t="shared" si="3"/>
        <v>2014</v>
      </c>
      <c r="AI15" s="41">
        <f>'6) Incurred (NY)'!C17/1000000</f>
        <v>7.1493980600000002</v>
      </c>
      <c r="AJ15" s="42">
        <f>'6) Incurred (NY)'!D17/1000000</f>
        <v>16.158186069999999</v>
      </c>
      <c r="AK15" s="42">
        <f>'6) Incurred (NY)'!E17/1000000</f>
        <v>8.2732661299999997</v>
      </c>
      <c r="AL15" s="42">
        <f>'6) Incurred (NY)'!F17/1000000</f>
        <v>10.60750054</v>
      </c>
      <c r="AM15" s="43">
        <f>'6) Incurred (NY)'!H17/1000000</f>
        <v>193.18591159691914</v>
      </c>
    </row>
    <row r="16" spans="2:39" x14ac:dyDescent="0.2">
      <c r="B16" s="77">
        <f t="shared" si="0"/>
        <v>2015</v>
      </c>
      <c r="C16" s="29">
        <f>'1) Claims Notified'!U18</f>
        <v>1031.4943347361607</v>
      </c>
      <c r="D16" s="30">
        <f>'1) Claims Notified'!V18</f>
        <v>1127.8206539333119</v>
      </c>
      <c r="E16" s="30">
        <f>'1) Claims Notified'!W18</f>
        <v>353.19650372288766</v>
      </c>
      <c r="F16" s="30">
        <f>'1) Claims Notified'!X18</f>
        <v>654.21625121398506</v>
      </c>
      <c r="G16" s="31">
        <f>'1) Claims Notified'!Y18</f>
        <v>3032.272256393655</v>
      </c>
      <c r="H16" s="32"/>
      <c r="I16" s="33"/>
      <c r="J16" s="77">
        <f t="shared" si="1"/>
        <v>2015</v>
      </c>
      <c r="K16" s="34">
        <f>'9) Average Age (NY)'!C18</f>
        <v>72.319599180813739</v>
      </c>
      <c r="L16" s="35">
        <f>'9) Average Age (NY)'!D18</f>
        <v>75.754023437989758</v>
      </c>
      <c r="M16" s="35">
        <f>'9) Average Age (NY)'!E18</f>
        <v>75.511301401205998</v>
      </c>
      <c r="N16" s="35">
        <f>'9) Average Age (NY)'!F18</f>
        <v>73.308719997664809</v>
      </c>
      <c r="O16" s="36">
        <f>'9) Average Age (NY)'!H18</f>
        <v>74.849671535702043</v>
      </c>
      <c r="R16" s="33"/>
      <c r="Z16" s="37">
        <f t="shared" si="2"/>
        <v>2015</v>
      </c>
      <c r="AA16" s="38">
        <f t="shared" si="4"/>
        <v>0</v>
      </c>
      <c r="AB16" s="39">
        <f t="shared" si="5"/>
        <v>0</v>
      </c>
      <c r="AC16" s="39">
        <f t="shared" si="5"/>
        <v>0</v>
      </c>
      <c r="AD16" s="39">
        <f t="shared" si="5"/>
        <v>0</v>
      </c>
      <c r="AE16" s="40">
        <f t="shared" si="5"/>
        <v>0</v>
      </c>
      <c r="AH16" s="77">
        <f t="shared" si="3"/>
        <v>2015</v>
      </c>
      <c r="AI16" s="41">
        <f>'6) Incurred (NY)'!C18/1000000</f>
        <v>8.5336222286080989</v>
      </c>
      <c r="AJ16" s="42">
        <f>'6) Incurred (NY)'!D18/1000000</f>
        <v>17.20757395</v>
      </c>
      <c r="AK16" s="42">
        <f>'6) Incurred (NY)'!E18/1000000</f>
        <v>6.4615484900000002</v>
      </c>
      <c r="AL16" s="42">
        <f>'6) Incurred (NY)'!F18/1000000</f>
        <v>12.728394539999998</v>
      </c>
      <c r="AM16" s="43">
        <f>'6) Incurred (NY)'!H18/1000000</f>
        <v>212.95427797999997</v>
      </c>
    </row>
    <row r="17" spans="1:45" x14ac:dyDescent="0.2">
      <c r="B17" s="77">
        <f t="shared" si="0"/>
        <v>2016</v>
      </c>
      <c r="C17" s="29">
        <f>'1) Claims Notified'!U19</f>
        <v>898.4159626101025</v>
      </c>
      <c r="D17" s="30">
        <f>'1) Claims Notified'!V19</f>
        <v>1026.7611001258315</v>
      </c>
      <c r="E17" s="30">
        <f>'1) Claims Notified'!W19</f>
        <v>299.80621966564803</v>
      </c>
      <c r="F17" s="30">
        <f>'1) Claims Notified'!X19</f>
        <v>555.4937983102642</v>
      </c>
      <c r="G17" s="31">
        <f>'1) Claims Notified'!Y19</f>
        <v>2797.5229192881538</v>
      </c>
      <c r="H17" s="32"/>
      <c r="I17" s="33"/>
      <c r="J17" s="77">
        <f t="shared" si="1"/>
        <v>2016</v>
      </c>
      <c r="K17" s="34">
        <f>'9) Average Age (NY)'!C19</f>
        <v>73.417057959909386</v>
      </c>
      <c r="L17" s="35">
        <f>'9) Average Age (NY)'!D19</f>
        <v>77.052323120069815</v>
      </c>
      <c r="M17" s="35">
        <f>'9) Average Age (NY)'!E19</f>
        <v>76.947002618314713</v>
      </c>
      <c r="N17" s="35">
        <f>'9) Average Age (NY)'!F19</f>
        <v>74.267264878953142</v>
      </c>
      <c r="O17" s="36">
        <f>'9) Average Age (NY)'!H19</f>
        <v>75.504881645449501</v>
      </c>
      <c r="R17" s="33"/>
      <c r="Z17" s="37">
        <f t="shared" si="2"/>
        <v>2016</v>
      </c>
      <c r="AA17" s="38">
        <f t="shared" si="4"/>
        <v>0</v>
      </c>
      <c r="AB17" s="39">
        <f t="shared" si="5"/>
        <v>0</v>
      </c>
      <c r="AC17" s="39">
        <f t="shared" si="5"/>
        <v>0</v>
      </c>
      <c r="AD17" s="39">
        <f t="shared" si="5"/>
        <v>0</v>
      </c>
      <c r="AE17" s="40">
        <f t="shared" si="5"/>
        <v>0</v>
      </c>
      <c r="AH17" s="77">
        <f t="shared" si="3"/>
        <v>2016</v>
      </c>
      <c r="AI17" s="41">
        <f>'6) Incurred (NY)'!C19/1000000</f>
        <v>7.4595019900000006</v>
      </c>
      <c r="AJ17" s="42">
        <f>'6) Incurred (NY)'!D19/1000000</f>
        <v>18.081074709999999</v>
      </c>
      <c r="AK17" s="42">
        <f>'6) Incurred (NY)'!E19/1000000</f>
        <v>8.9164550499999997</v>
      </c>
      <c r="AL17" s="42">
        <f>'6) Incurred (NY)'!F19/1000000</f>
        <v>12.091865759999999</v>
      </c>
      <c r="AM17" s="43">
        <f>'6) Incurred (NY)'!H19/1000000</f>
        <v>207.58112935000003</v>
      </c>
    </row>
    <row r="18" spans="1:45" x14ac:dyDescent="0.2">
      <c r="B18" s="77">
        <f t="shared" si="0"/>
        <v>2017</v>
      </c>
      <c r="C18" s="29">
        <f>'1) Claims Notified'!U20</f>
        <v>1070.0254813137033</v>
      </c>
      <c r="D18" s="30">
        <f>'1) Claims Notified'!V20</f>
        <v>962.52057380143447</v>
      </c>
      <c r="E18" s="30">
        <f>'1) Claims Notified'!W20</f>
        <v>307.4439411098528</v>
      </c>
      <c r="F18" s="30">
        <f>'1) Claims Notified'!X20</f>
        <v>556.61419403548507</v>
      </c>
      <c r="G18" s="31">
        <f>'1) Claims Notified'!Y20</f>
        <v>2426.3958097395243</v>
      </c>
      <c r="H18" s="32"/>
      <c r="I18" s="33"/>
      <c r="J18" s="77">
        <f t="shared" si="1"/>
        <v>2017</v>
      </c>
      <c r="K18" s="34">
        <f>'9) Average Age (NY)'!C20</f>
        <v>73.374428978187197</v>
      </c>
      <c r="L18" s="35">
        <f>'9) Average Age (NY)'!D20</f>
        <v>76.147184701158494</v>
      </c>
      <c r="M18" s="35">
        <f>'9) Average Age (NY)'!E20</f>
        <v>76.651417894641355</v>
      </c>
      <c r="N18" s="35">
        <f>'9) Average Age (NY)'!F20</f>
        <v>74.34956051906444</v>
      </c>
      <c r="O18" s="36">
        <f>'9) Average Age (NY)'!H20</f>
        <v>75.310038451928463</v>
      </c>
      <c r="R18" s="33"/>
      <c r="Z18" s="37">
        <f t="shared" si="2"/>
        <v>2017</v>
      </c>
      <c r="AA18" s="38">
        <f t="shared" si="4"/>
        <v>0</v>
      </c>
      <c r="AB18" s="39">
        <f t="shared" si="5"/>
        <v>0</v>
      </c>
      <c r="AC18" s="39">
        <f t="shared" si="5"/>
        <v>0</v>
      </c>
      <c r="AD18" s="39">
        <f t="shared" si="5"/>
        <v>0</v>
      </c>
      <c r="AE18" s="40">
        <f t="shared" si="5"/>
        <v>0</v>
      </c>
      <c r="AH18" s="77">
        <f t="shared" si="3"/>
        <v>2017</v>
      </c>
      <c r="AI18" s="41">
        <f>'6) Incurred (NY)'!C20/1000000</f>
        <v>10.417493129999999</v>
      </c>
      <c r="AJ18" s="42">
        <f>'6) Incurred (NY)'!D20/1000000</f>
        <v>19.43865386223283</v>
      </c>
      <c r="AK18" s="42">
        <f>'6) Incurred (NY)'!E20/1000000</f>
        <v>12.38677517</v>
      </c>
      <c r="AL18" s="42">
        <f>'6) Incurred (NY)'!F20/1000000</f>
        <v>10.926183759999999</v>
      </c>
      <c r="AM18" s="43">
        <f>'6) Incurred (NY)'!H20/1000000</f>
        <v>204.91989986854801</v>
      </c>
    </row>
    <row r="19" spans="1:45" x14ac:dyDescent="0.2">
      <c r="B19" s="77">
        <f t="shared" si="0"/>
        <v>2018</v>
      </c>
      <c r="C19" s="29">
        <f>'1) Claims Notified'!U21</f>
        <v>799.14748912613686</v>
      </c>
      <c r="D19" s="30">
        <f>'1) Claims Notified'!V21</f>
        <v>919.62198497429813</v>
      </c>
      <c r="E19" s="30">
        <f>'1) Claims Notified'!W21</f>
        <v>259.02016607354687</v>
      </c>
      <c r="F19" s="30">
        <f>'1) Claims Notified'!X21</f>
        <v>614.41992882562272</v>
      </c>
      <c r="G19" s="31">
        <f>'1) Claims Notified'!Y21</f>
        <v>2485.7904310003955</v>
      </c>
      <c r="H19" s="32"/>
      <c r="I19" s="33"/>
      <c r="J19" s="77">
        <f t="shared" si="1"/>
        <v>2018</v>
      </c>
      <c r="K19" s="34">
        <f>'9) Average Age (NY)'!C21</f>
        <v>74.266820515314592</v>
      </c>
      <c r="L19" s="35">
        <f>'9) Average Age (NY)'!D21</f>
        <v>77.409840840010816</v>
      </c>
      <c r="M19" s="35">
        <f>'9) Average Age (NY)'!E21</f>
        <v>77.002640491032551</v>
      </c>
      <c r="N19" s="35">
        <f>'9) Average Age (NY)'!F21</f>
        <v>74.73715734993732</v>
      </c>
      <c r="O19" s="36">
        <f>'9) Average Age (NY)'!H21</f>
        <v>76.561296722639071</v>
      </c>
      <c r="R19" s="33"/>
      <c r="Z19" s="37">
        <f t="shared" si="2"/>
        <v>2018</v>
      </c>
      <c r="AA19" s="38">
        <f t="shared" si="4"/>
        <v>0</v>
      </c>
      <c r="AB19" s="39">
        <f t="shared" si="5"/>
        <v>0</v>
      </c>
      <c r="AC19" s="39">
        <f t="shared" si="5"/>
        <v>0</v>
      </c>
      <c r="AD19" s="39">
        <f t="shared" si="5"/>
        <v>0</v>
      </c>
      <c r="AE19" s="40">
        <f t="shared" si="5"/>
        <v>0</v>
      </c>
      <c r="AH19" s="77">
        <f t="shared" si="3"/>
        <v>2018</v>
      </c>
      <c r="AI19" s="41">
        <f>'6) Incurred (NY)'!C21/1000000</f>
        <v>8.6777981099999995</v>
      </c>
      <c r="AJ19" s="42">
        <f>'6) Incurred (NY)'!D21/1000000</f>
        <v>17.254619759837176</v>
      </c>
      <c r="AK19" s="42">
        <f>'6) Incurred (NY)'!E21/1000000</f>
        <v>8.259373329999999</v>
      </c>
      <c r="AL19" s="42">
        <f>'6) Incurred (NY)'!F21/1000000</f>
        <v>13.16155927</v>
      </c>
      <c r="AM19" s="43">
        <f>'6) Incurred (NY)'!H21/1000000</f>
        <v>235.87792206000006</v>
      </c>
    </row>
    <row r="20" spans="1:45" x14ac:dyDescent="0.2">
      <c r="B20" s="77">
        <f t="shared" si="0"/>
        <v>2019</v>
      </c>
      <c r="C20" s="29">
        <f>'1) Claims Notified'!U22</f>
        <v>932.70296454175548</v>
      </c>
      <c r="D20" s="30">
        <f>'1) Claims Notified'!V22</f>
        <v>1009.9267583801588</v>
      </c>
      <c r="E20" s="30">
        <f>'1) Claims Notified'!W22</f>
        <v>338.9823677581864</v>
      </c>
      <c r="F20" s="30">
        <f>'1) Claims Notified'!X22</f>
        <v>522.51424142608016</v>
      </c>
      <c r="G20" s="31">
        <f>'1) Claims Notified'!Y22</f>
        <v>2371.8736678938189</v>
      </c>
      <c r="H20" s="32"/>
      <c r="I20" s="33"/>
      <c r="J20" s="77">
        <f t="shared" si="1"/>
        <v>2019</v>
      </c>
      <c r="K20" s="34">
        <f>'9) Average Age (NY)'!C22</f>
        <v>75.78062116022268</v>
      </c>
      <c r="L20" s="35">
        <f>'9) Average Age (NY)'!D22</f>
        <v>77.708506032281392</v>
      </c>
      <c r="M20" s="35">
        <f>'9) Average Age (NY)'!E22</f>
        <v>76.519143997472071</v>
      </c>
      <c r="N20" s="35">
        <f>'9) Average Age (NY)'!F22</f>
        <v>75.714270773862381</v>
      </c>
      <c r="O20" s="36">
        <f>'9) Average Age (NY)'!H22</f>
        <v>76.540627506630202</v>
      </c>
      <c r="R20" s="33"/>
      <c r="Z20" s="37">
        <f t="shared" si="2"/>
        <v>2019</v>
      </c>
      <c r="AA20" s="38">
        <f t="shared" si="4"/>
        <v>0</v>
      </c>
      <c r="AB20" s="39">
        <f t="shared" si="5"/>
        <v>0</v>
      </c>
      <c r="AC20" s="39">
        <f t="shared" si="5"/>
        <v>0</v>
      </c>
      <c r="AD20" s="39">
        <f t="shared" si="5"/>
        <v>0</v>
      </c>
      <c r="AE20" s="40">
        <f t="shared" si="5"/>
        <v>0</v>
      </c>
      <c r="AH20" s="77">
        <f t="shared" si="3"/>
        <v>2019</v>
      </c>
      <c r="AI20" s="41">
        <f>'6) Incurred (NY)'!C22/1000000</f>
        <v>10.206513579999999</v>
      </c>
      <c r="AJ20" s="42">
        <f>'6) Incurred (NY)'!D22/1000000</f>
        <v>19.908604320000002</v>
      </c>
      <c r="AK20" s="42">
        <f>'6) Incurred (NY)'!E22/1000000</f>
        <v>11.336642719999999</v>
      </c>
      <c r="AL20" s="42">
        <f>'6) Incurred (NY)'!F22/1000000</f>
        <v>11.477793500000001</v>
      </c>
      <c r="AM20" s="43">
        <f>'6) Incurred (NY)'!H22/1000000</f>
        <v>229.46402076660735</v>
      </c>
    </row>
    <row r="21" spans="1:45" x14ac:dyDescent="0.2">
      <c r="B21" s="77">
        <f t="shared" si="0"/>
        <v>2020</v>
      </c>
      <c r="C21" s="29">
        <f>'1) Claims Notified'!U23</f>
        <v>806.9602096735764</v>
      </c>
      <c r="D21" s="30">
        <f>'1) Claims Notified'!V23</f>
        <v>787.9375744579462</v>
      </c>
      <c r="E21" s="30">
        <f>'1) Claims Notified'!W23</f>
        <v>206.24541339051703</v>
      </c>
      <c r="F21" s="30">
        <f>'1) Claims Notified'!X23</f>
        <v>440.52418394091018</v>
      </c>
      <c r="G21" s="31">
        <f>'1) Claims Notified'!Y23</f>
        <v>1960.3326185370502</v>
      </c>
      <c r="H21" s="32"/>
      <c r="I21" s="33"/>
      <c r="J21" s="77">
        <f t="shared" si="1"/>
        <v>2020</v>
      </c>
      <c r="K21" s="34">
        <f>'9) Average Age (NY)'!C23</f>
        <v>75.291704180864727</v>
      </c>
      <c r="L21" s="35">
        <f>'9) Average Age (NY)'!D23</f>
        <v>78.693818617837366</v>
      </c>
      <c r="M21" s="35">
        <f>'9) Average Age (NY)'!E23</f>
        <v>77.882005308773245</v>
      </c>
      <c r="N21" s="35">
        <f>'9) Average Age (NY)'!F23</f>
        <v>75.473181476822404</v>
      </c>
      <c r="O21" s="36">
        <f>'9) Average Age (NY)'!H23</f>
        <v>76.81828584952369</v>
      </c>
      <c r="R21" s="33"/>
      <c r="Z21" s="37">
        <f t="shared" si="2"/>
        <v>2020</v>
      </c>
      <c r="AA21" s="38">
        <f t="shared" si="4"/>
        <v>0</v>
      </c>
      <c r="AB21" s="39">
        <f t="shared" si="4"/>
        <v>0</v>
      </c>
      <c r="AC21" s="39">
        <f t="shared" si="4"/>
        <v>0</v>
      </c>
      <c r="AD21" s="39">
        <f t="shared" si="4"/>
        <v>0</v>
      </c>
      <c r="AE21" s="40">
        <f t="shared" si="4"/>
        <v>0</v>
      </c>
      <c r="AH21" s="77">
        <f t="shared" si="3"/>
        <v>2020</v>
      </c>
      <c r="AI21" s="41">
        <f>'6) Incurred (NY)'!C23/1000000</f>
        <v>9.1177939299999995</v>
      </c>
      <c r="AJ21" s="42">
        <f>'6) Incurred (NY)'!D23/1000000</f>
        <v>15.671316775364815</v>
      </c>
      <c r="AK21" s="42">
        <f>'6) Incurred (NY)'!E23/1000000</f>
        <v>8.8116185499999986</v>
      </c>
      <c r="AL21" s="42">
        <f>'6) Incurred (NY)'!F23/1000000</f>
        <v>9.807487570000001</v>
      </c>
      <c r="AM21" s="43">
        <f>'6) Incurred (NY)'!H23/1000000</f>
        <v>191.30981114000002</v>
      </c>
    </row>
    <row r="22" spans="1:45" x14ac:dyDescent="0.2">
      <c r="B22" s="77">
        <f t="shared" si="0"/>
        <v>2021</v>
      </c>
      <c r="C22" s="29">
        <f>'1) Claims Notified'!U24</f>
        <v>665.35514018691583</v>
      </c>
      <c r="D22" s="30">
        <f>'1) Claims Notified'!V24</f>
        <v>541.2889185580774</v>
      </c>
      <c r="E22" s="30">
        <f>'1) Claims Notified'!W24</f>
        <v>202.1078771695594</v>
      </c>
      <c r="F22" s="30">
        <f>'1) Claims Notified'!X24</f>
        <v>350.18691588785049</v>
      </c>
      <c r="G22" s="31">
        <f>'1) Claims Notified'!Y24</f>
        <v>1988.0611481975968</v>
      </c>
      <c r="H22" s="32"/>
      <c r="I22" s="33"/>
      <c r="J22" s="77">
        <f t="shared" si="1"/>
        <v>2021</v>
      </c>
      <c r="K22" s="34">
        <f>'9) Average Age (NY)'!C24</f>
        <v>76.062458608129276</v>
      </c>
      <c r="L22" s="35">
        <f>'9) Average Age (NY)'!D24</f>
        <v>78.745382641074983</v>
      </c>
      <c r="M22" s="35">
        <f>'9) Average Age (NY)'!E24</f>
        <v>78.399461006211936</v>
      </c>
      <c r="N22" s="35">
        <f>'9) Average Age (NY)'!F24</f>
        <v>76.774488202776396</v>
      </c>
      <c r="O22" s="36">
        <f>'9) Average Age (NY)'!H24</f>
        <v>77.485907401139642</v>
      </c>
      <c r="R22" s="33"/>
      <c r="Z22" s="37">
        <f t="shared" si="2"/>
        <v>2021</v>
      </c>
      <c r="AA22" s="38">
        <f t="shared" ref="AA22:AE23" si="6">SUM(S48,AA48,AI48)-1</f>
        <v>0</v>
      </c>
      <c r="AB22" s="39">
        <f t="shared" si="6"/>
        <v>0</v>
      </c>
      <c r="AC22" s="39">
        <f t="shared" si="6"/>
        <v>0</v>
      </c>
      <c r="AD22" s="39">
        <f t="shared" si="6"/>
        <v>0</v>
      </c>
      <c r="AE22" s="40">
        <f t="shared" si="6"/>
        <v>0</v>
      </c>
      <c r="AH22" s="77">
        <f t="shared" si="3"/>
        <v>2021</v>
      </c>
      <c r="AI22" s="41">
        <f>'6) Incurred (NY)'!C24/1000000</f>
        <v>7.9853105499999995</v>
      </c>
      <c r="AJ22" s="42">
        <f>'6) Incurred (NY)'!D24/1000000</f>
        <v>11.101608920000002</v>
      </c>
      <c r="AK22" s="42">
        <f>'6) Incurred (NY)'!E24/1000000</f>
        <v>9.50066582</v>
      </c>
      <c r="AL22" s="42">
        <f>'6) Incurred (NY)'!F24/1000000</f>
        <v>10.032588799999999</v>
      </c>
      <c r="AM22" s="43">
        <f>'6) Incurred (NY)'!H24/1000000</f>
        <v>213.73863171999997</v>
      </c>
    </row>
    <row r="23" spans="1:45" x14ac:dyDescent="0.2">
      <c r="B23" s="77">
        <f t="shared" si="0"/>
        <v>2022</v>
      </c>
      <c r="C23" s="29">
        <f>'1) Claims Notified'!U25</f>
        <v>520</v>
      </c>
      <c r="D23" s="30">
        <f>'1) Claims Notified'!V25</f>
        <v>485</v>
      </c>
      <c r="E23" s="30">
        <f>'1) Claims Notified'!W25</f>
        <v>158</v>
      </c>
      <c r="F23" s="30">
        <f>'1) Claims Notified'!X25</f>
        <v>337</v>
      </c>
      <c r="G23" s="31">
        <f>'1) Claims Notified'!Y25</f>
        <v>1901</v>
      </c>
      <c r="H23" s="32"/>
      <c r="I23" s="33"/>
      <c r="J23" s="77">
        <f t="shared" si="1"/>
        <v>2022</v>
      </c>
      <c r="K23" s="34">
        <f>'9) Average Age (NY)'!C25</f>
        <v>76.40286404219566</v>
      </c>
      <c r="L23" s="35">
        <f>'9) Average Age (NY)'!D25</f>
        <v>78.406977047167473</v>
      </c>
      <c r="M23" s="35">
        <f>'9) Average Age (NY)'!E25</f>
        <v>78.337841318817723</v>
      </c>
      <c r="N23" s="35">
        <f>'9) Average Age (NY)'!F25</f>
        <v>76.541768234254036</v>
      </c>
      <c r="O23" s="36">
        <f>'9) Average Age (NY)'!H25</f>
        <v>77.737596426310333</v>
      </c>
      <c r="R23" s="33"/>
      <c r="Z23" s="37">
        <f t="shared" si="2"/>
        <v>2022</v>
      </c>
      <c r="AA23" s="38">
        <f t="shared" si="6"/>
        <v>0</v>
      </c>
      <c r="AB23" s="39">
        <f t="shared" si="6"/>
        <v>0</v>
      </c>
      <c r="AC23" s="39">
        <f t="shared" si="6"/>
        <v>0</v>
      </c>
      <c r="AD23" s="39">
        <f t="shared" si="6"/>
        <v>0</v>
      </c>
      <c r="AE23" s="40">
        <f t="shared" si="6"/>
        <v>0</v>
      </c>
      <c r="AH23" s="77">
        <f t="shared" si="3"/>
        <v>2022</v>
      </c>
      <c r="AI23" s="41">
        <f>'6) Incurred (NY)'!C25/1000000</f>
        <v>5.7819794700000005</v>
      </c>
      <c r="AJ23" s="42">
        <f>'6) Incurred (NY)'!D25/1000000</f>
        <v>12.397514780000002</v>
      </c>
      <c r="AK23" s="42">
        <f>'6) Incurred (NY)'!E25/1000000</f>
        <v>9.5008515500000001</v>
      </c>
      <c r="AL23" s="42">
        <f>'6) Incurred (NY)'!F25/1000000</f>
        <v>10.404447649999998</v>
      </c>
      <c r="AM23" s="43">
        <f>'6) Incurred (NY)'!H25/1000000</f>
        <v>223.93101125000001</v>
      </c>
    </row>
    <row r="24" spans="1:45" x14ac:dyDescent="0.2">
      <c r="B24" s="77">
        <f t="shared" si="0"/>
        <v>2023</v>
      </c>
      <c r="C24" s="29">
        <f>'1) Claims Notified'!U26</f>
        <v>630.18551236749113</v>
      </c>
      <c r="D24" s="30">
        <f>'1) Claims Notified'!V26</f>
        <v>462.13604240282683</v>
      </c>
      <c r="E24" s="30">
        <f>'1) Claims Notified'!W26</f>
        <v>143.04210836277974</v>
      </c>
      <c r="F24" s="30">
        <f>'1) Claims Notified'!X26</f>
        <v>306.09010600706716</v>
      </c>
      <c r="G24" s="31">
        <f>'1) Claims Notified'!Y26</f>
        <v>1855.5462308598351</v>
      </c>
      <c r="H24" s="32"/>
      <c r="I24" s="33"/>
      <c r="J24" s="77">
        <f t="shared" si="1"/>
        <v>2023</v>
      </c>
      <c r="K24" s="34">
        <f>'9) Average Age (NY)'!C26</f>
        <v>76.49632198859706</v>
      </c>
      <c r="L24" s="35">
        <f>'9) Average Age (NY)'!D26</f>
        <v>79.66478655030329</v>
      </c>
      <c r="M24" s="35">
        <f>'9) Average Age (NY)'!E26</f>
        <v>79.486403568728434</v>
      </c>
      <c r="N24" s="35">
        <f>'9) Average Age (NY)'!F26</f>
        <v>77.416836493769623</v>
      </c>
      <c r="O24" s="36">
        <f>'9) Average Age (NY)'!H26</f>
        <v>78.486315278280173</v>
      </c>
      <c r="R24" s="33"/>
      <c r="Z24" s="37">
        <f t="shared" si="2"/>
        <v>2023</v>
      </c>
      <c r="AA24" s="38">
        <f>SUM(S50,AA50,AI50)-1</f>
        <v>0</v>
      </c>
      <c r="AB24" s="39">
        <f t="shared" ref="AB24" si="7">SUM(T50,AB50,AJ50)-1</f>
        <v>0</v>
      </c>
      <c r="AC24" s="39">
        <f t="shared" ref="AC24" si="8">SUM(U50,AC50,AK50)-1</f>
        <v>0</v>
      </c>
      <c r="AD24" s="39">
        <f t="shared" ref="AD24" si="9">SUM(V50,AD50,AL50)-1</f>
        <v>0</v>
      </c>
      <c r="AE24" s="40">
        <f t="shared" ref="AE24" si="10">SUM(W50,AE50,AM50)-1</f>
        <v>0</v>
      </c>
      <c r="AH24" s="77">
        <f t="shared" si="3"/>
        <v>2023</v>
      </c>
      <c r="AI24" s="41">
        <f>'6) Incurred (NY)'!C26/1000000</f>
        <v>9.7337165999999993</v>
      </c>
      <c r="AJ24" s="42">
        <f>'6) Incurred (NY)'!D26/1000000</f>
        <v>17.821727360000001</v>
      </c>
      <c r="AK24" s="42">
        <f>'6) Incurred (NY)'!E26/1000000</f>
        <v>9.8786421299999994</v>
      </c>
      <c r="AL24" s="42">
        <f>'6) Incurred (NY)'!F26/1000000</f>
        <v>11.585700349999998</v>
      </c>
      <c r="AM24" s="43">
        <f>'6) Incurred (NY)'!H26/1000000</f>
        <v>222.05455552999999</v>
      </c>
    </row>
    <row r="25" spans="1:45" x14ac:dyDescent="0.2">
      <c r="B25" s="79">
        <f t="shared" si="0"/>
        <v>2024</v>
      </c>
      <c r="C25" s="44">
        <f>'1) Claims Notified'!U27</f>
        <v>609.33609271523176</v>
      </c>
      <c r="D25" s="45">
        <f>'1) Claims Notified'!V27</f>
        <v>551.30408388520971</v>
      </c>
      <c r="E25" s="45">
        <f>'1) Claims Notified'!W27</f>
        <v>181.09988962472406</v>
      </c>
      <c r="F25" s="45">
        <f>'1) Claims Notified'!X27</f>
        <v>275.15176600441504</v>
      </c>
      <c r="G25" s="46">
        <f>'1) Claims Notified'!Y27</f>
        <v>2009.1081677704194</v>
      </c>
      <c r="H25" s="32"/>
      <c r="J25" s="79">
        <f t="shared" si="1"/>
        <v>2024</v>
      </c>
      <c r="K25" s="48">
        <f>'9) Average Age (NY)'!C27</f>
        <v>77.215486044500025</v>
      </c>
      <c r="L25" s="49">
        <f>'9) Average Age (NY)'!D27</f>
        <v>80.205015912346099</v>
      </c>
      <c r="M25" s="49">
        <f>'9) Average Age (NY)'!E27</f>
        <v>80.065452506812633</v>
      </c>
      <c r="N25" s="49">
        <f>'9) Average Age (NY)'!F27</f>
        <v>77.00940320099312</v>
      </c>
      <c r="O25" s="50">
        <f>'9) Average Age (NY)'!H27</f>
        <v>79.354444715065299</v>
      </c>
      <c r="R25" s="33"/>
      <c r="S25" s="51"/>
      <c r="Z25" s="52">
        <f t="shared" si="2"/>
        <v>2024</v>
      </c>
      <c r="AA25" s="53">
        <f t="shared" ref="AA25:AE25" si="11">SUM(S50,AA50,AI50)-1</f>
        <v>0</v>
      </c>
      <c r="AB25" s="54">
        <f t="shared" si="11"/>
        <v>0</v>
      </c>
      <c r="AC25" s="54">
        <f t="shared" si="11"/>
        <v>0</v>
      </c>
      <c r="AD25" s="54">
        <f t="shared" si="11"/>
        <v>0</v>
      </c>
      <c r="AE25" s="55">
        <f t="shared" si="11"/>
        <v>0</v>
      </c>
      <c r="AH25" s="79">
        <f t="shared" si="3"/>
        <v>2024</v>
      </c>
      <c r="AI25" s="56">
        <f>'6) Incurred (NY)'!C27/1000000</f>
        <v>11.035211349999997</v>
      </c>
      <c r="AJ25" s="57">
        <f>'6) Incurred (NY)'!D27/1000000</f>
        <v>21.403549690000002</v>
      </c>
      <c r="AK25" s="57">
        <f>'6) Incurred (NY)'!E27/1000000</f>
        <v>15.683167459999996</v>
      </c>
      <c r="AL25" s="57">
        <f>'6) Incurred (NY)'!F27/1000000</f>
        <v>10.549562509999998</v>
      </c>
      <c r="AM25" s="58">
        <f>'6) Incurred (NY)'!H27/1000000</f>
        <v>259.13722546999998</v>
      </c>
    </row>
    <row r="26" spans="1:45" x14ac:dyDescent="0.2">
      <c r="B26" s="59"/>
      <c r="C26" s="30"/>
      <c r="D26" s="30"/>
      <c r="E26" s="30"/>
      <c r="F26" s="30"/>
      <c r="G26" s="30"/>
      <c r="H26" s="30"/>
      <c r="I26" s="60"/>
      <c r="J26" s="30"/>
      <c r="K26" s="30"/>
      <c r="L26" s="30"/>
      <c r="M26" s="30"/>
      <c r="N26" s="30"/>
      <c r="O26" s="30"/>
      <c r="P26" s="30"/>
      <c r="Q26" s="30"/>
      <c r="R26" s="30"/>
    </row>
    <row r="27" spans="1:45" x14ac:dyDescent="0.2">
      <c r="I27" s="60"/>
      <c r="J27" s="61" t="s">
        <v>18</v>
      </c>
      <c r="K27" s="62">
        <f>AVERAGE(K21:K25)</f>
        <v>76.293766972857355</v>
      </c>
      <c r="L27" s="62">
        <f t="shared" ref="L27:O27" si="12">AVERAGE(L21:L25)</f>
        <v>79.143196153745833</v>
      </c>
      <c r="M27" s="62">
        <f t="shared" si="12"/>
        <v>78.834232741868789</v>
      </c>
      <c r="N27" s="62">
        <f t="shared" si="12"/>
        <v>76.64313552172311</v>
      </c>
      <c r="O27" s="62">
        <f t="shared" si="12"/>
        <v>77.976509934063841</v>
      </c>
    </row>
    <row r="28" spans="1:45" x14ac:dyDescent="0.2">
      <c r="J28" s="61"/>
      <c r="K28" s="33"/>
      <c r="L28" s="33"/>
      <c r="M28" s="33"/>
      <c r="N28" s="33"/>
      <c r="O28" s="33"/>
    </row>
    <row r="29" spans="1:45" x14ac:dyDescent="0.2">
      <c r="B29" s="262" t="s">
        <v>19</v>
      </c>
      <c r="C29" s="263"/>
      <c r="D29" s="263"/>
      <c r="E29" s="263"/>
      <c r="F29" s="263"/>
      <c r="G29" s="264"/>
      <c r="J29" s="262" t="s">
        <v>20</v>
      </c>
      <c r="K29" s="263"/>
      <c r="L29" s="263"/>
      <c r="M29" s="263"/>
      <c r="N29" s="263"/>
      <c r="O29" s="264"/>
      <c r="R29" s="262" t="s">
        <v>21</v>
      </c>
      <c r="S29" s="263"/>
      <c r="T29" s="263"/>
      <c r="U29" s="263"/>
      <c r="V29" s="263"/>
      <c r="W29" s="264"/>
      <c r="Z29" s="262" t="s">
        <v>22</v>
      </c>
      <c r="AA29" s="263"/>
      <c r="AB29" s="263"/>
      <c r="AC29" s="263"/>
      <c r="AD29" s="263"/>
      <c r="AE29" s="264"/>
      <c r="AH29" s="262" t="s">
        <v>23</v>
      </c>
      <c r="AI29" s="263"/>
      <c r="AJ29" s="263"/>
      <c r="AK29" s="263"/>
      <c r="AL29" s="263"/>
      <c r="AM29" s="264"/>
    </row>
    <row r="30" spans="1:45" ht="25.5" x14ac:dyDescent="0.2">
      <c r="B30" s="22" t="s">
        <v>1</v>
      </c>
      <c r="C30" s="23" t="s">
        <v>2</v>
      </c>
      <c r="D30" s="23" t="s">
        <v>3</v>
      </c>
      <c r="E30" s="23" t="s">
        <v>4</v>
      </c>
      <c r="F30" s="23" t="s">
        <v>5</v>
      </c>
      <c r="G30" s="24" t="s">
        <v>7</v>
      </c>
      <c r="J30" s="22" t="s">
        <v>1</v>
      </c>
      <c r="K30" s="23" t="s">
        <v>2</v>
      </c>
      <c r="L30" s="23" t="s">
        <v>3</v>
      </c>
      <c r="M30" s="23" t="s">
        <v>4</v>
      </c>
      <c r="N30" s="23" t="s">
        <v>5</v>
      </c>
      <c r="O30" s="24" t="s">
        <v>7</v>
      </c>
      <c r="R30" s="22" t="s">
        <v>1</v>
      </c>
      <c r="S30" s="23" t="s">
        <v>2</v>
      </c>
      <c r="T30" s="23" t="s">
        <v>3</v>
      </c>
      <c r="U30" s="23" t="s">
        <v>4</v>
      </c>
      <c r="V30" s="23" t="s">
        <v>5</v>
      </c>
      <c r="W30" s="24" t="s">
        <v>7</v>
      </c>
      <c r="X30" s="63" t="s">
        <v>24</v>
      </c>
      <c r="Z30" s="22" t="s">
        <v>1</v>
      </c>
      <c r="AA30" s="23" t="s">
        <v>2</v>
      </c>
      <c r="AB30" s="23" t="s">
        <v>3</v>
      </c>
      <c r="AC30" s="23" t="s">
        <v>4</v>
      </c>
      <c r="AD30" s="23" t="s">
        <v>5</v>
      </c>
      <c r="AE30" s="24" t="s">
        <v>7</v>
      </c>
      <c r="AF30" s="63" t="s">
        <v>24</v>
      </c>
      <c r="AH30" s="22" t="s">
        <v>1</v>
      </c>
      <c r="AI30" s="23" t="s">
        <v>2</v>
      </c>
      <c r="AJ30" s="23" t="s">
        <v>3</v>
      </c>
      <c r="AK30" s="23" t="s">
        <v>4</v>
      </c>
      <c r="AL30" s="23" t="s">
        <v>5</v>
      </c>
      <c r="AM30" s="24" t="s">
        <v>7</v>
      </c>
      <c r="AN30" s="63" t="s">
        <v>24</v>
      </c>
    </row>
    <row r="31" spans="1:45" s="68" customFormat="1" hidden="1" x14ac:dyDescent="0.2">
      <c r="A31" s="19"/>
      <c r="B31" s="28">
        <f>$B$5</f>
        <v>2004</v>
      </c>
      <c r="C31" s="29"/>
      <c r="D31" s="29"/>
      <c r="E31" s="29"/>
      <c r="F31" s="29"/>
      <c r="G31" s="244"/>
      <c r="H31" s="32"/>
      <c r="I31" s="33"/>
      <c r="J31" s="28">
        <f>$B$5</f>
        <v>2004</v>
      </c>
      <c r="K31" s="29"/>
      <c r="L31" s="29"/>
      <c r="M31" s="29"/>
      <c r="N31" s="29"/>
      <c r="O31" s="244"/>
      <c r="P31" s="19"/>
      <c r="Q31" s="19"/>
      <c r="R31" s="28">
        <f>$B$5</f>
        <v>2004</v>
      </c>
      <c r="S31" s="64"/>
      <c r="T31" s="64"/>
      <c r="U31" s="64"/>
      <c r="V31" s="64"/>
      <c r="W31" s="246"/>
      <c r="X31" s="66"/>
      <c r="Y31" s="19"/>
      <c r="Z31" s="28">
        <f>$B$5</f>
        <v>2004</v>
      </c>
      <c r="AA31" s="64"/>
      <c r="AB31" s="64"/>
      <c r="AC31" s="64"/>
      <c r="AD31" s="64"/>
      <c r="AE31" s="246"/>
      <c r="AF31" s="66"/>
      <c r="AG31" s="19"/>
      <c r="AH31" s="28">
        <f>$B$5</f>
        <v>2004</v>
      </c>
      <c r="AI31" s="64"/>
      <c r="AJ31" s="64"/>
      <c r="AK31" s="64"/>
      <c r="AL31" s="64"/>
      <c r="AM31" s="246"/>
      <c r="AN31" s="33"/>
      <c r="AO31" s="67"/>
      <c r="AP31" s="67"/>
      <c r="AQ31" s="67"/>
      <c r="AR31" s="67"/>
      <c r="AS31" s="67"/>
    </row>
    <row r="32" spans="1:45" s="68" customFormat="1" hidden="1" x14ac:dyDescent="0.2">
      <c r="A32" s="19"/>
      <c r="B32" s="28">
        <f t="shared" ref="B32:B48" si="13">B31+1</f>
        <v>2005</v>
      </c>
      <c r="C32" s="29"/>
      <c r="D32" s="29"/>
      <c r="E32" s="29"/>
      <c r="F32" s="29"/>
      <c r="G32" s="244"/>
      <c r="H32" s="32"/>
      <c r="I32" s="33"/>
      <c r="J32" s="28">
        <f t="shared" ref="J32:J48" si="14">J31+1</f>
        <v>2005</v>
      </c>
      <c r="K32" s="29"/>
      <c r="L32" s="29"/>
      <c r="M32" s="29"/>
      <c r="N32" s="29"/>
      <c r="O32" s="244"/>
      <c r="P32" s="19"/>
      <c r="Q32" s="19"/>
      <c r="R32" s="28">
        <f t="shared" ref="R32:R51" si="15">R31+1</f>
        <v>2005</v>
      </c>
      <c r="S32" s="64"/>
      <c r="T32" s="64"/>
      <c r="U32" s="64"/>
      <c r="V32" s="64"/>
      <c r="W32" s="246"/>
      <c r="X32" s="66"/>
      <c r="Y32" s="19"/>
      <c r="Z32" s="28">
        <f t="shared" ref="Z32:Z51" si="16">Z31+1</f>
        <v>2005</v>
      </c>
      <c r="AA32" s="64"/>
      <c r="AB32" s="64"/>
      <c r="AC32" s="64"/>
      <c r="AD32" s="64"/>
      <c r="AE32" s="246"/>
      <c r="AF32" s="66"/>
      <c r="AG32" s="19"/>
      <c r="AH32" s="28">
        <f t="shared" ref="AH32:AH51" si="17">AH31+1</f>
        <v>2005</v>
      </c>
      <c r="AI32" s="64"/>
      <c r="AJ32" s="64"/>
      <c r="AK32" s="64"/>
      <c r="AL32" s="64"/>
      <c r="AM32" s="246"/>
      <c r="AN32" s="33"/>
      <c r="AO32" s="67"/>
      <c r="AP32" s="67"/>
      <c r="AQ32" s="67"/>
      <c r="AR32" s="67"/>
      <c r="AS32" s="67"/>
    </row>
    <row r="33" spans="1:45" s="68" customFormat="1" hidden="1" x14ac:dyDescent="0.2">
      <c r="A33" s="19"/>
      <c r="B33" s="28">
        <f t="shared" si="13"/>
        <v>2006</v>
      </c>
      <c r="C33" s="29"/>
      <c r="D33" s="29"/>
      <c r="E33" s="29"/>
      <c r="F33" s="29"/>
      <c r="G33" s="244"/>
      <c r="H33" s="32"/>
      <c r="I33" s="33"/>
      <c r="J33" s="28">
        <f t="shared" si="14"/>
        <v>2006</v>
      </c>
      <c r="K33" s="29"/>
      <c r="L33" s="29"/>
      <c r="M33" s="29"/>
      <c r="N33" s="29"/>
      <c r="O33" s="244"/>
      <c r="P33" s="19"/>
      <c r="Q33" s="19"/>
      <c r="R33" s="28">
        <f t="shared" si="15"/>
        <v>2006</v>
      </c>
      <c r="S33" s="64"/>
      <c r="T33" s="64"/>
      <c r="U33" s="64"/>
      <c r="V33" s="64"/>
      <c r="W33" s="246"/>
      <c r="X33" s="66"/>
      <c r="Y33" s="19"/>
      <c r="Z33" s="28">
        <f t="shared" si="16"/>
        <v>2006</v>
      </c>
      <c r="AA33" s="64"/>
      <c r="AB33" s="64"/>
      <c r="AC33" s="64"/>
      <c r="AD33" s="64"/>
      <c r="AE33" s="246"/>
      <c r="AF33" s="66"/>
      <c r="AG33" s="19"/>
      <c r="AH33" s="28">
        <f t="shared" si="17"/>
        <v>2006</v>
      </c>
      <c r="AI33" s="64"/>
      <c r="AJ33" s="64"/>
      <c r="AK33" s="64"/>
      <c r="AL33" s="64"/>
      <c r="AM33" s="246"/>
      <c r="AN33" s="33"/>
      <c r="AO33" s="67"/>
      <c r="AP33" s="67"/>
      <c r="AQ33" s="67"/>
      <c r="AR33" s="67"/>
      <c r="AS33" s="67"/>
    </row>
    <row r="34" spans="1:45" s="68" customFormat="1" hidden="1" x14ac:dyDescent="0.2">
      <c r="A34" s="19"/>
      <c r="B34" s="28">
        <f t="shared" si="13"/>
        <v>2007</v>
      </c>
      <c r="C34" s="29"/>
      <c r="D34" s="29"/>
      <c r="E34" s="29"/>
      <c r="F34" s="29"/>
      <c r="G34" s="244"/>
      <c r="H34" s="32"/>
      <c r="I34" s="33"/>
      <c r="J34" s="28">
        <f t="shared" si="14"/>
        <v>2007</v>
      </c>
      <c r="K34" s="29"/>
      <c r="L34" s="29"/>
      <c r="M34" s="29"/>
      <c r="N34" s="29"/>
      <c r="O34" s="244"/>
      <c r="P34" s="19"/>
      <c r="Q34" s="19"/>
      <c r="R34" s="28">
        <f t="shared" si="15"/>
        <v>2007</v>
      </c>
      <c r="S34" s="64"/>
      <c r="T34" s="64"/>
      <c r="U34" s="64"/>
      <c r="V34" s="64"/>
      <c r="W34" s="246"/>
      <c r="X34" s="66"/>
      <c r="Y34" s="19"/>
      <c r="Z34" s="28">
        <f t="shared" si="16"/>
        <v>2007</v>
      </c>
      <c r="AA34" s="64"/>
      <c r="AB34" s="64"/>
      <c r="AC34" s="64"/>
      <c r="AD34" s="64"/>
      <c r="AE34" s="246"/>
      <c r="AF34" s="66"/>
      <c r="AG34" s="19"/>
      <c r="AH34" s="28">
        <f t="shared" si="17"/>
        <v>2007</v>
      </c>
      <c r="AI34" s="64"/>
      <c r="AJ34" s="64"/>
      <c r="AK34" s="64"/>
      <c r="AL34" s="64"/>
      <c r="AM34" s="246"/>
      <c r="AN34" s="33"/>
      <c r="AO34" s="67"/>
      <c r="AP34" s="67"/>
      <c r="AQ34" s="67"/>
      <c r="AR34" s="67"/>
      <c r="AS34" s="67"/>
    </row>
    <row r="35" spans="1:45" s="68" customFormat="1" hidden="1" x14ac:dyDescent="0.2">
      <c r="A35" s="19"/>
      <c r="B35" s="28">
        <f t="shared" si="13"/>
        <v>2008</v>
      </c>
      <c r="C35" s="29"/>
      <c r="D35" s="29"/>
      <c r="E35" s="29"/>
      <c r="F35" s="29"/>
      <c r="G35" s="244"/>
      <c r="H35" s="32"/>
      <c r="I35" s="33"/>
      <c r="J35" s="28">
        <f t="shared" si="14"/>
        <v>2008</v>
      </c>
      <c r="K35" s="29"/>
      <c r="L35" s="29"/>
      <c r="M35" s="29"/>
      <c r="N35" s="29"/>
      <c r="O35" s="244"/>
      <c r="P35" s="19"/>
      <c r="Q35" s="19"/>
      <c r="R35" s="28">
        <f t="shared" si="15"/>
        <v>2008</v>
      </c>
      <c r="S35" s="64"/>
      <c r="T35" s="64"/>
      <c r="U35" s="64"/>
      <c r="V35" s="64"/>
      <c r="W35" s="246"/>
      <c r="X35" s="66"/>
      <c r="Y35" s="19"/>
      <c r="Z35" s="28">
        <f t="shared" si="16"/>
        <v>2008</v>
      </c>
      <c r="AA35" s="64"/>
      <c r="AB35" s="64"/>
      <c r="AC35" s="64"/>
      <c r="AD35" s="64"/>
      <c r="AE35" s="246"/>
      <c r="AF35" s="66"/>
      <c r="AG35" s="19"/>
      <c r="AH35" s="28">
        <f t="shared" si="17"/>
        <v>2008</v>
      </c>
      <c r="AI35" s="64"/>
      <c r="AJ35" s="64"/>
      <c r="AK35" s="64"/>
      <c r="AL35" s="64"/>
      <c r="AM35" s="246"/>
      <c r="AN35" s="33"/>
      <c r="AO35" s="67"/>
      <c r="AP35" s="67"/>
      <c r="AQ35" s="67"/>
      <c r="AR35" s="67"/>
      <c r="AS35" s="67"/>
    </row>
    <row r="36" spans="1:45" s="68" customFormat="1" hidden="1" x14ac:dyDescent="0.2">
      <c r="A36" s="19"/>
      <c r="B36" s="28">
        <f t="shared" si="13"/>
        <v>2009</v>
      </c>
      <c r="C36" s="29"/>
      <c r="D36" s="29"/>
      <c r="E36" s="29"/>
      <c r="F36" s="29"/>
      <c r="G36" s="244"/>
      <c r="H36" s="32"/>
      <c r="I36" s="33"/>
      <c r="J36" s="28">
        <f t="shared" si="14"/>
        <v>2009</v>
      </c>
      <c r="K36" s="29"/>
      <c r="L36" s="29"/>
      <c r="M36" s="29"/>
      <c r="N36" s="29"/>
      <c r="O36" s="244"/>
      <c r="P36" s="19"/>
      <c r="Q36" s="19"/>
      <c r="R36" s="28">
        <f t="shared" si="15"/>
        <v>2009</v>
      </c>
      <c r="S36" s="64"/>
      <c r="T36" s="64"/>
      <c r="U36" s="64"/>
      <c r="V36" s="64"/>
      <c r="W36" s="246"/>
      <c r="X36" s="66"/>
      <c r="Y36" s="19"/>
      <c r="Z36" s="28">
        <f t="shared" si="16"/>
        <v>2009</v>
      </c>
      <c r="AA36" s="64"/>
      <c r="AB36" s="64"/>
      <c r="AC36" s="64"/>
      <c r="AD36" s="64"/>
      <c r="AE36" s="246"/>
      <c r="AF36" s="66"/>
      <c r="AG36" s="19"/>
      <c r="AH36" s="28">
        <f t="shared" si="17"/>
        <v>2009</v>
      </c>
      <c r="AI36" s="64"/>
      <c r="AJ36" s="64"/>
      <c r="AK36" s="64"/>
      <c r="AL36" s="64"/>
      <c r="AM36" s="246"/>
      <c r="AN36" s="33"/>
      <c r="AO36" s="67"/>
      <c r="AP36" s="67"/>
      <c r="AQ36" s="67"/>
      <c r="AR36" s="67"/>
      <c r="AS36" s="67"/>
    </row>
    <row r="37" spans="1:45" s="68" customFormat="1" hidden="1" x14ac:dyDescent="0.2">
      <c r="A37" s="19"/>
      <c r="B37" s="28">
        <f t="shared" si="13"/>
        <v>2010</v>
      </c>
      <c r="C37" s="29"/>
      <c r="D37" s="29"/>
      <c r="E37" s="29"/>
      <c r="F37" s="29"/>
      <c r="G37" s="244"/>
      <c r="H37" s="32"/>
      <c r="I37" s="33"/>
      <c r="J37" s="28">
        <f t="shared" si="14"/>
        <v>2010</v>
      </c>
      <c r="K37" s="29"/>
      <c r="L37" s="29"/>
      <c r="M37" s="29"/>
      <c r="N37" s="29"/>
      <c r="O37" s="244"/>
      <c r="P37" s="19"/>
      <c r="Q37" s="19"/>
      <c r="R37" s="28">
        <f t="shared" si="15"/>
        <v>2010</v>
      </c>
      <c r="S37" s="64"/>
      <c r="T37" s="64"/>
      <c r="U37" s="64"/>
      <c r="V37" s="64"/>
      <c r="W37" s="246"/>
      <c r="X37" s="66"/>
      <c r="Y37" s="19"/>
      <c r="Z37" s="28">
        <f t="shared" si="16"/>
        <v>2010</v>
      </c>
      <c r="AA37" s="64"/>
      <c r="AB37" s="64"/>
      <c r="AC37" s="64"/>
      <c r="AD37" s="64"/>
      <c r="AE37" s="246"/>
      <c r="AF37" s="66"/>
      <c r="AG37" s="19"/>
      <c r="AH37" s="28">
        <f t="shared" si="17"/>
        <v>2010</v>
      </c>
      <c r="AI37" s="64"/>
      <c r="AJ37" s="64"/>
      <c r="AK37" s="64"/>
      <c r="AL37" s="64"/>
      <c r="AM37" s="246"/>
      <c r="AN37" s="33"/>
      <c r="AO37" s="67"/>
      <c r="AP37" s="67"/>
      <c r="AQ37" s="67"/>
      <c r="AR37" s="67"/>
      <c r="AS37" s="67"/>
    </row>
    <row r="38" spans="1:45" s="68" customFormat="1" hidden="1" x14ac:dyDescent="0.2">
      <c r="A38" s="19"/>
      <c r="B38" s="28">
        <f t="shared" si="13"/>
        <v>2011</v>
      </c>
      <c r="C38" s="29"/>
      <c r="D38" s="29"/>
      <c r="E38" s="29"/>
      <c r="F38" s="29"/>
      <c r="G38" s="244"/>
      <c r="H38" s="32"/>
      <c r="I38" s="33"/>
      <c r="J38" s="28">
        <f t="shared" si="14"/>
        <v>2011</v>
      </c>
      <c r="K38" s="29"/>
      <c r="L38" s="29"/>
      <c r="M38" s="29"/>
      <c r="N38" s="29"/>
      <c r="O38" s="244"/>
      <c r="P38" s="19"/>
      <c r="Q38" s="19"/>
      <c r="R38" s="28">
        <f t="shared" si="15"/>
        <v>2011</v>
      </c>
      <c r="S38" s="64"/>
      <c r="T38" s="64"/>
      <c r="U38" s="64"/>
      <c r="V38" s="64"/>
      <c r="W38" s="246"/>
      <c r="X38" s="66"/>
      <c r="Y38" s="19"/>
      <c r="Z38" s="28">
        <f t="shared" si="16"/>
        <v>2011</v>
      </c>
      <c r="AA38" s="64"/>
      <c r="AB38" s="64"/>
      <c r="AC38" s="64"/>
      <c r="AD38" s="64"/>
      <c r="AE38" s="246"/>
      <c r="AF38" s="66"/>
      <c r="AG38" s="19"/>
      <c r="AH38" s="28">
        <f t="shared" si="17"/>
        <v>2011</v>
      </c>
      <c r="AI38" s="64"/>
      <c r="AJ38" s="64"/>
      <c r="AK38" s="64"/>
      <c r="AL38" s="64"/>
      <c r="AM38" s="246"/>
      <c r="AN38" s="33"/>
      <c r="AO38" s="67"/>
      <c r="AP38" s="67"/>
      <c r="AQ38" s="67"/>
      <c r="AR38" s="67"/>
      <c r="AS38" s="67"/>
    </row>
    <row r="39" spans="1:45" s="68" customFormat="1" x14ac:dyDescent="0.2">
      <c r="A39" s="19"/>
      <c r="B39" s="28">
        <f t="shared" si="13"/>
        <v>2012</v>
      </c>
      <c r="C39" s="29">
        <f>'6) Incurred (NY)'!C15/'1) Claims Notified'!C15</f>
        <v>5503.9778893442617</v>
      </c>
      <c r="D39" s="29">
        <f>'6) Incurred (NY)'!D15/'1) Claims Notified'!D15</f>
        <v>16227.62702196908</v>
      </c>
      <c r="E39" s="29">
        <f>'6) Incurred (NY)'!E15/'1) Claims Notified'!E15</f>
        <v>26121.846258823527</v>
      </c>
      <c r="F39" s="29">
        <f>'6) Incurred (NY)'!F15/'1) Claims Notified'!F15</f>
        <v>19753.678091168094</v>
      </c>
      <c r="G39" s="244">
        <f>'6) Incurred (NY)'!H15/'1) Claims Notified'!H15</f>
        <v>68386.703635052283</v>
      </c>
      <c r="H39" s="32"/>
      <c r="I39" s="33"/>
      <c r="J39" s="28">
        <f t="shared" si="14"/>
        <v>2012</v>
      </c>
      <c r="K39" s="29">
        <f>'6) Incurred (NY)'!C15/('1) Claims Notified'!C15-'2) Nil Settled (NY)'!C15)</f>
        <v>7409.4929931034467</v>
      </c>
      <c r="L39" s="29">
        <f>'6) Incurred (NY)'!D15/('1) Claims Notified'!D15-'2) Nil Settled (NY)'!D15)</f>
        <v>28613.70675753228</v>
      </c>
      <c r="M39" s="29">
        <f>'6) Incurred (NY)'!E15/('1) Claims Notified'!E15-'2) Nil Settled (NY)'!E15)</f>
        <v>49122.940973451317</v>
      </c>
      <c r="N39" s="29">
        <f>'6) Incurred (NY)'!F15/('1) Claims Notified'!F15-'2) Nil Settled (NY)'!F15)</f>
        <v>28829.692349272351</v>
      </c>
      <c r="O39" s="244">
        <f>'6) Incurred (NY)'!H15/('1) Claims Notified'!H15-'2) Nil Settled (NY)'!H15)</f>
        <v>97449.295570400805</v>
      </c>
      <c r="P39" s="19"/>
      <c r="Q39" s="19"/>
      <c r="R39" s="28">
        <f t="shared" si="15"/>
        <v>2012</v>
      </c>
      <c r="S39" s="64">
        <f>'2) Nil Settled (NY)'!C15/'1) Claims Notified'!C15</f>
        <v>0.25717213114754101</v>
      </c>
      <c r="T39" s="64">
        <f>'2) Nil Settled (NY)'!D15/'1) Claims Notified'!D15</f>
        <v>0.43287225386493083</v>
      </c>
      <c r="U39" s="64">
        <f>'2) Nil Settled (NY)'!E15/'1) Claims Notified'!E15</f>
        <v>0.46823529411764708</v>
      </c>
      <c r="V39" s="64">
        <f>'2) Nil Settled (NY)'!F15/'1) Claims Notified'!F15</f>
        <v>0.31481481481481483</v>
      </c>
      <c r="W39" s="246">
        <f>'2) Nil Settled (NY)'!H15/'1) Claims Notified'!H15</f>
        <v>0.29823296069239091</v>
      </c>
      <c r="X39" s="66">
        <f>('2) Nil Settled (NY)'!D15+'2) Nil Settled (NY)'!F15)/('1) Claims Notified'!D15+'1) Claims Notified'!F15)</f>
        <v>0.38995339202485757</v>
      </c>
      <c r="Y39" s="19"/>
      <c r="Z39" s="28">
        <f t="shared" si="16"/>
        <v>2012</v>
      </c>
      <c r="AA39" s="64">
        <f>1-(('2) Nil Settled (NY)'!C15+'4) Settled At Cost (NY)'!C15)/'1) Claims Notified'!C15)</f>
        <v>0</v>
      </c>
      <c r="AB39" s="64">
        <f>1-(('2) Nil Settled (NY)'!D15+'4) Settled At Cost (NY)'!D15)/'1) Claims Notified'!D15)</f>
        <v>2.4410089503661414E-3</v>
      </c>
      <c r="AC39" s="64">
        <f>1-(('2) Nil Settled (NY)'!E15+'4) Settled At Cost (NY)'!E15)/'1) Claims Notified'!E15)</f>
        <v>2.3529411764705577E-3</v>
      </c>
      <c r="AD39" s="64">
        <f>1-(('2) Nil Settled (NY)'!F15+'4) Settled At Cost (NY)'!F15)/'1) Claims Notified'!F15)</f>
        <v>4.2735042735042583E-3</v>
      </c>
      <c r="AE39" s="246">
        <f>1-(('2) Nil Settled (NY)'!H15+'4) Settled At Cost (NY)'!H15)/'1) Claims Notified'!H15)</f>
        <v>1.9473494410385817E-2</v>
      </c>
      <c r="AF39" s="66">
        <f>1-(('2) Nil Settled (NY)'!D15+'2) Nil Settled (NY)'!F15+'4) Settled At Cost (NY)'!D15+'4) Settled At Cost (NY)'!F15)/('1) Claims Notified'!D15+'1) Claims Notified'!F15))</f>
        <v>3.1071983428275773E-3</v>
      </c>
      <c r="AG39" s="19"/>
      <c r="AH39" s="28">
        <f t="shared" si="17"/>
        <v>2012</v>
      </c>
      <c r="AI39" s="64">
        <f>'4) Settled At Cost (NY)'!C15/'1) Claims Notified'!C15</f>
        <v>0.74282786885245899</v>
      </c>
      <c r="AJ39" s="64">
        <f>'4) Settled At Cost (NY)'!D15/'1) Claims Notified'!D15</f>
        <v>0.56468673718470297</v>
      </c>
      <c r="AK39" s="64">
        <f>'4) Settled At Cost (NY)'!E15/'1) Claims Notified'!E15</f>
        <v>0.52941176470588236</v>
      </c>
      <c r="AL39" s="64">
        <f>'4) Settled At Cost (NY)'!F15/'1) Claims Notified'!F15</f>
        <v>0.68091168091168086</v>
      </c>
      <c r="AM39" s="246">
        <f>'4) Settled At Cost (NY)'!H15/'1) Claims Notified'!H15</f>
        <v>0.68229354489722327</v>
      </c>
      <c r="AN39" s="33">
        <f>('4) Settled At Cost (NY)'!D15+'4) Settled At Cost (NY)'!F15)/('1) Claims Notified'!D15+'1) Claims Notified'!F15)</f>
        <v>0.60693940963231485</v>
      </c>
      <c r="AO39" s="67"/>
      <c r="AP39" s="67"/>
      <c r="AQ39" s="67"/>
      <c r="AR39" s="67"/>
      <c r="AS39" s="67"/>
    </row>
    <row r="40" spans="1:45" s="68" customFormat="1" x14ac:dyDescent="0.2">
      <c r="A40" s="19"/>
      <c r="B40" s="28">
        <f t="shared" si="13"/>
        <v>2013</v>
      </c>
      <c r="C40" s="29">
        <f>'6) Incurred (NY)'!C16/'1) Claims Notified'!C16</f>
        <v>6763.6499559956001</v>
      </c>
      <c r="D40" s="29">
        <f>'6) Incurred (NY)'!D16/'1) Claims Notified'!D16</f>
        <v>13860.320373692079</v>
      </c>
      <c r="E40" s="29">
        <f>'6) Incurred (NY)'!E16/'1) Claims Notified'!E16</f>
        <v>20581.750754716981</v>
      </c>
      <c r="F40" s="29">
        <f>'6) Incurred (NY)'!F16/'1) Claims Notified'!F16</f>
        <v>18638.790983606559</v>
      </c>
      <c r="G40" s="244">
        <f>'6) Incurred (NY)'!H16/'1) Claims Notified'!H16</f>
        <v>66848.533484688509</v>
      </c>
      <c r="H40" s="32"/>
      <c r="I40" s="33"/>
      <c r="J40" s="28">
        <f t="shared" si="14"/>
        <v>2013</v>
      </c>
      <c r="K40" s="29">
        <f>'6) Incurred (NY)'!C16/('1) Claims Notified'!C16-'2) Nil Settled (NY)'!C16)</f>
        <v>8833.5600718390815</v>
      </c>
      <c r="L40" s="29">
        <f>'6) Incurred (NY)'!D16/('1) Claims Notified'!D16-'2) Nil Settled (NY)'!D16)</f>
        <v>26838.073314037625</v>
      </c>
      <c r="M40" s="29">
        <f>'6) Incurred (NY)'!E16/('1) Claims Notified'!E16-'2) Nil Settled (NY)'!E16)</f>
        <v>36018.063820754716</v>
      </c>
      <c r="N40" s="29">
        <f>'6) Incurred (NY)'!F16/('1) Claims Notified'!F16-'2) Nil Settled (NY)'!F16)</f>
        <v>28663.014705882353</v>
      </c>
      <c r="O40" s="244">
        <f>'6) Incurred (NY)'!H16/('1) Claims Notified'!H16-'2) Nil Settled (NY)'!H16)</f>
        <v>97744.047159032445</v>
      </c>
      <c r="P40" s="19"/>
      <c r="Q40" s="19"/>
      <c r="R40" s="28">
        <f t="shared" si="15"/>
        <v>2013</v>
      </c>
      <c r="S40" s="64">
        <f>'2) Nil Settled (NY)'!C16/'1) Claims Notified'!C16</f>
        <v>0.23432343234323433</v>
      </c>
      <c r="T40" s="64">
        <f>'2) Nil Settled (NY)'!D16/'1) Claims Notified'!D16</f>
        <v>0.48355754857997013</v>
      </c>
      <c r="U40" s="64">
        <f>'2) Nil Settled (NY)'!E16/'1) Claims Notified'!E16</f>
        <v>0.42857142857142855</v>
      </c>
      <c r="V40" s="64">
        <f>'2) Nil Settled (NY)'!F16/'1) Claims Notified'!F16</f>
        <v>0.34972677595628415</v>
      </c>
      <c r="W40" s="246">
        <f>'2) Nil Settled (NY)'!H16/'1) Claims Notified'!H16</f>
        <v>0.31608588525167197</v>
      </c>
      <c r="X40" s="66">
        <f>('2) Nil Settled (NY)'!D16+'2) Nil Settled (NY)'!F16)/('1) Claims Notified'!D16+'1) Claims Notified'!F16)</f>
        <v>0.43623188405797103</v>
      </c>
      <c r="Y40" s="19"/>
      <c r="Z40" s="28">
        <f t="shared" si="16"/>
        <v>2013</v>
      </c>
      <c r="AA40" s="64">
        <f>1-(('2) Nil Settled (NY)'!C16+'4) Settled At Cost (NY)'!C16)/'1) Claims Notified'!C16)</f>
        <v>3.3003300330033403E-3</v>
      </c>
      <c r="AB40" s="64">
        <f>1-(('2) Nil Settled (NY)'!D16+'4) Settled At Cost (NY)'!D16)/'1) Claims Notified'!D16)</f>
        <v>3.7369207772794955E-3</v>
      </c>
      <c r="AC40" s="64">
        <f>1-(('2) Nil Settled (NY)'!E16+'4) Settled At Cost (NY)'!E16)/'1) Claims Notified'!E16)</f>
        <v>2.6954177897574594E-3</v>
      </c>
      <c r="AD40" s="64">
        <f>1-(('2) Nil Settled (NY)'!F16+'4) Settled At Cost (NY)'!F16)/'1) Claims Notified'!F16)</f>
        <v>4.098360655737654E-3</v>
      </c>
      <c r="AE40" s="246">
        <f>1-(('2) Nil Settled (NY)'!H16+'4) Settled At Cost (NY)'!H16)/'1) Claims Notified'!H16)</f>
        <v>1.2671594508975703E-2</v>
      </c>
      <c r="AF40" s="66">
        <f>1-(('2) Nil Settled (NY)'!D16+'2) Nil Settled (NY)'!F16+'4) Settled At Cost (NY)'!D16+'4) Settled At Cost (NY)'!F16)/('1) Claims Notified'!D16+'1) Claims Notified'!F16))</f>
        <v>3.8647342995169476E-3</v>
      </c>
      <c r="AG40" s="19"/>
      <c r="AH40" s="28">
        <f t="shared" si="17"/>
        <v>2013</v>
      </c>
      <c r="AI40" s="64">
        <f>'4) Settled At Cost (NY)'!C16/'1) Claims Notified'!C16</f>
        <v>0.76237623762376239</v>
      </c>
      <c r="AJ40" s="64">
        <f>'4) Settled At Cost (NY)'!D16/'1) Claims Notified'!D16</f>
        <v>0.51270553064275037</v>
      </c>
      <c r="AK40" s="64">
        <f>'4) Settled At Cost (NY)'!E16/'1) Claims Notified'!E16</f>
        <v>0.56873315363881405</v>
      </c>
      <c r="AL40" s="64">
        <f>'4) Settled At Cost (NY)'!F16/'1) Claims Notified'!F16</f>
        <v>0.64617486338797814</v>
      </c>
      <c r="AM40" s="246">
        <f>'4) Settled At Cost (NY)'!H16/'1) Claims Notified'!H16</f>
        <v>0.67124252023935238</v>
      </c>
      <c r="AN40" s="33">
        <f>('4) Settled At Cost (NY)'!D16+'4) Settled At Cost (NY)'!F16)/('1) Claims Notified'!D16+'1) Claims Notified'!F16)</f>
        <v>0.55990338164251208</v>
      </c>
      <c r="AO40" s="67"/>
      <c r="AP40" s="67"/>
      <c r="AQ40" s="67"/>
      <c r="AR40" s="67"/>
      <c r="AS40" s="67"/>
    </row>
    <row r="41" spans="1:45" s="68" customFormat="1" x14ac:dyDescent="0.2">
      <c r="A41" s="19"/>
      <c r="B41" s="28">
        <f t="shared" si="13"/>
        <v>2014</v>
      </c>
      <c r="C41" s="29">
        <f>'6) Incurred (NY)'!C17/'1) Claims Notified'!C17</f>
        <v>7325.2029303278696</v>
      </c>
      <c r="D41" s="29">
        <f>'6) Incurred (NY)'!D17/'1) Claims Notified'!D17</f>
        <v>12564.685902021773</v>
      </c>
      <c r="E41" s="29">
        <f>'6) Incurred (NY)'!E17/'1) Claims Notified'!E17</f>
        <v>21771.752973684208</v>
      </c>
      <c r="F41" s="29">
        <f>'6) Incurred (NY)'!F17/'1) Claims Notified'!F17</f>
        <v>16678.459968553459</v>
      </c>
      <c r="G41" s="244">
        <f>'6) Incurred (NY)'!H17/'1) Claims Notified'!H17</f>
        <v>66800.107744439534</v>
      </c>
      <c r="H41" s="32"/>
      <c r="I41" s="33"/>
      <c r="J41" s="28">
        <f t="shared" si="14"/>
        <v>2014</v>
      </c>
      <c r="K41" s="29">
        <f>'6) Incurred (NY)'!C17/('1) Claims Notified'!C17-'2) Nil Settled (NY)'!C17)</f>
        <v>9609.4059946236557</v>
      </c>
      <c r="L41" s="29">
        <f>'6) Incurred (NY)'!D17/('1) Claims Notified'!D17-'2) Nil Settled (NY)'!D17)</f>
        <v>23215.784583333334</v>
      </c>
      <c r="M41" s="29">
        <f>'6) Incurred (NY)'!E17/('1) Claims Notified'!E17-'2) Nil Settled (NY)'!E17)</f>
        <v>37777.470913242003</v>
      </c>
      <c r="N41" s="29">
        <f>'6) Incurred (NY)'!F17/('1) Claims Notified'!F17-'2) Nil Settled (NY)'!F17)</f>
        <v>25684.020677966106</v>
      </c>
      <c r="O41" s="244">
        <f>'6) Incurred (NY)'!H17/('1) Claims Notified'!H17-'2) Nil Settled (NY)'!H17)</f>
        <v>97815.651441478054</v>
      </c>
      <c r="P41" s="19"/>
      <c r="Q41" s="19"/>
      <c r="R41" s="28">
        <f t="shared" si="15"/>
        <v>2014</v>
      </c>
      <c r="S41" s="64">
        <f>'2) Nil Settled (NY)'!C17/'1) Claims Notified'!C17</f>
        <v>0.23770491803278687</v>
      </c>
      <c r="T41" s="64">
        <f>'2) Nil Settled (NY)'!D17/'1) Claims Notified'!D17</f>
        <v>0.45878693623639194</v>
      </c>
      <c r="U41" s="64">
        <f>'2) Nil Settled (NY)'!E17/'1) Claims Notified'!E17</f>
        <v>0.42368421052631577</v>
      </c>
      <c r="V41" s="64">
        <f>'2) Nil Settled (NY)'!F17/'1) Claims Notified'!F17</f>
        <v>0.35062893081761004</v>
      </c>
      <c r="W41" s="246">
        <f>'2) Nil Settled (NY)'!H17/'1) Claims Notified'!H17</f>
        <v>0.31708160442600275</v>
      </c>
      <c r="X41" s="66">
        <f>('2) Nil Settled (NY)'!D17+'2) Nil Settled (NY)'!F17)/('1) Claims Notified'!D17+'1) Claims Notified'!F17)</f>
        <v>0.42299687825182103</v>
      </c>
      <c r="Y41" s="19"/>
      <c r="Z41" s="28">
        <f t="shared" si="16"/>
        <v>2014</v>
      </c>
      <c r="AA41" s="64">
        <f>1-(('2) Nil Settled (NY)'!C17+'4) Settled At Cost (NY)'!C17)/'1) Claims Notified'!C17)</f>
        <v>3.0737704918032405E-3</v>
      </c>
      <c r="AB41" s="64">
        <f>1-(('2) Nil Settled (NY)'!D17+'4) Settled At Cost (NY)'!D17)/'1) Claims Notified'!D17)</f>
        <v>1.5552099533436836E-3</v>
      </c>
      <c r="AC41" s="64">
        <f>1-(('2) Nil Settled (NY)'!E17+'4) Settled At Cost (NY)'!E17)/'1) Claims Notified'!E17)</f>
        <v>7.8947368421052877E-3</v>
      </c>
      <c r="AD41" s="64">
        <f>1-(('2) Nil Settled (NY)'!F17+'4) Settled At Cost (NY)'!F17)/'1) Claims Notified'!F17)</f>
        <v>3.1446540880503138E-3</v>
      </c>
      <c r="AE41" s="246">
        <f>1-(('2) Nil Settled (NY)'!H17+'4) Settled At Cost (NY)'!H17)/'1) Claims Notified'!H17)</f>
        <v>2.1784232365145262E-2</v>
      </c>
      <c r="AF41" s="66">
        <f>1-(('2) Nil Settled (NY)'!D17+'2) Nil Settled (NY)'!F17+'4) Settled At Cost (NY)'!D17+'4) Settled At Cost (NY)'!F17)/('1) Claims Notified'!D17+'1) Claims Notified'!F17))</f>
        <v>2.0811654526534662E-3</v>
      </c>
      <c r="AG41" s="19"/>
      <c r="AH41" s="28">
        <f t="shared" si="17"/>
        <v>2014</v>
      </c>
      <c r="AI41" s="64">
        <f>'4) Settled At Cost (NY)'!C17/'1) Claims Notified'!C17</f>
        <v>0.75922131147540983</v>
      </c>
      <c r="AJ41" s="64">
        <f>'4) Settled At Cost (NY)'!D17/'1) Claims Notified'!D17</f>
        <v>0.53965785381026443</v>
      </c>
      <c r="AK41" s="64">
        <f>'4) Settled At Cost (NY)'!E17/'1) Claims Notified'!E17</f>
        <v>0.56842105263157894</v>
      </c>
      <c r="AL41" s="64">
        <f>'4) Settled At Cost (NY)'!F17/'1) Claims Notified'!F17</f>
        <v>0.64622641509433965</v>
      </c>
      <c r="AM41" s="246">
        <f>'4) Settled At Cost (NY)'!H17/'1) Claims Notified'!H17</f>
        <v>0.66113416320885199</v>
      </c>
      <c r="AN41" s="33">
        <f>('4) Settled At Cost (NY)'!D17+'4) Settled At Cost (NY)'!F17)/('1) Claims Notified'!D17+'1) Claims Notified'!F17)</f>
        <v>0.57492195629552545</v>
      </c>
      <c r="AO41" s="67"/>
      <c r="AP41" s="67"/>
      <c r="AQ41" s="67"/>
      <c r="AR41" s="67"/>
      <c r="AS41" s="67"/>
    </row>
    <row r="42" spans="1:45" s="68" customFormat="1" x14ac:dyDescent="0.2">
      <c r="A42" s="19"/>
      <c r="B42" s="28">
        <f t="shared" si="13"/>
        <v>2015</v>
      </c>
      <c r="C42" s="29">
        <f>'6) Incurred (NY)'!C18/'1) Claims Notified'!C18</f>
        <v>8301.1889383347279</v>
      </c>
      <c r="D42" s="29">
        <f>'6) Incurred (NY)'!D18/'1) Claims Notified'!D18</f>
        <v>15309.229492882561</v>
      </c>
      <c r="E42" s="29">
        <f>'6) Incurred (NY)'!E18/'1) Claims Notified'!E18</f>
        <v>18356.671846590911</v>
      </c>
      <c r="F42" s="29">
        <f>'6) Incurred (NY)'!F18/'1) Claims Notified'!F18</f>
        <v>19522.077515337423</v>
      </c>
      <c r="G42" s="244">
        <f>'6) Incurred (NY)'!H18/'1) Claims Notified'!H18</f>
        <v>70467.994037061537</v>
      </c>
      <c r="H42" s="32"/>
      <c r="I42" s="33"/>
      <c r="J42" s="28">
        <f t="shared" si="14"/>
        <v>2015</v>
      </c>
      <c r="K42" s="29">
        <f>'6) Incurred (NY)'!C18/('1) Claims Notified'!C18-'2) Nil Settled (NY)'!C18)</f>
        <v>10761.188182355738</v>
      </c>
      <c r="L42" s="29">
        <f>'6) Incurred (NY)'!D18/('1) Claims Notified'!D18-'2) Nil Settled (NY)'!D18)</f>
        <v>27055.933883647798</v>
      </c>
      <c r="M42" s="29">
        <f>'6) Incurred (NY)'!E18/('1) Claims Notified'!E18-'2) Nil Settled (NY)'!E18)</f>
        <v>34553.735240641712</v>
      </c>
      <c r="N42" s="29">
        <f>'6) Incurred (NY)'!F18/('1) Claims Notified'!F18-'2) Nil Settled (NY)'!F18)</f>
        <v>28667.55527027027</v>
      </c>
      <c r="O42" s="244">
        <f>'6) Incurred (NY)'!H18/('1) Claims Notified'!H18-'2) Nil Settled (NY)'!H18)</f>
        <v>102529.74385170918</v>
      </c>
      <c r="P42" s="19"/>
      <c r="Q42" s="19"/>
      <c r="R42" s="28">
        <f t="shared" si="15"/>
        <v>2015</v>
      </c>
      <c r="S42" s="64">
        <f>'2) Nil Settled (NY)'!C18/'1) Claims Notified'!C18</f>
        <v>0.22859922178988326</v>
      </c>
      <c r="T42" s="64">
        <f>'2) Nil Settled (NY)'!D18/'1) Claims Notified'!D18</f>
        <v>0.43416370106761565</v>
      </c>
      <c r="U42" s="64">
        <f>'2) Nil Settled (NY)'!E18/'1) Claims Notified'!E18</f>
        <v>0.46875</v>
      </c>
      <c r="V42" s="64">
        <f>'2) Nil Settled (NY)'!F18/'1) Claims Notified'!F18</f>
        <v>0.31901840490797545</v>
      </c>
      <c r="W42" s="246">
        <f>'2) Nil Settled (NY)'!H18/'1) Claims Notified'!H18</f>
        <v>0.3127068166776969</v>
      </c>
      <c r="X42" s="66">
        <f>('2) Nil Settled (NY)'!D18+'2) Nil Settled (NY)'!F18)/('1) Claims Notified'!D18+'1) Claims Notified'!F18)</f>
        <v>0.39189189189189189</v>
      </c>
      <c r="Y42" s="19"/>
      <c r="Z42" s="28">
        <f t="shared" si="16"/>
        <v>2015</v>
      </c>
      <c r="AA42" s="64">
        <f>1-(('2) Nil Settled (NY)'!C18+'4) Settled At Cost (NY)'!C18)/'1) Claims Notified'!C18)</f>
        <v>1.9455252918287869E-3</v>
      </c>
      <c r="AB42" s="64">
        <f>1-(('2) Nil Settled (NY)'!D18+'4) Settled At Cost (NY)'!D18)/'1) Claims Notified'!D18)</f>
        <v>7.1174377224199059E-3</v>
      </c>
      <c r="AC42" s="64">
        <f>1-(('2) Nil Settled (NY)'!E18+'4) Settled At Cost (NY)'!E18)/'1) Claims Notified'!E18)</f>
        <v>8.5227272727272929E-3</v>
      </c>
      <c r="AD42" s="64">
        <f>1-(('2) Nil Settled (NY)'!F18+'4) Settled At Cost (NY)'!F18)/'1) Claims Notified'!F18)</f>
        <v>6.1349693251533388E-3</v>
      </c>
      <c r="AE42" s="246">
        <f>1-(('2) Nil Settled (NY)'!H18+'4) Settled At Cost (NY)'!H18)/'1) Claims Notified'!H18)</f>
        <v>9.5962938451357171E-3</v>
      </c>
      <c r="AF42" s="66">
        <f>1-(('2) Nil Settled (NY)'!D18+'2) Nil Settled (NY)'!F18+'4) Settled At Cost (NY)'!D18+'4) Settled At Cost (NY)'!F18)/('1) Claims Notified'!D18+'1) Claims Notified'!F18))</f>
        <v>6.7567567567567988E-3</v>
      </c>
      <c r="AG42" s="19"/>
      <c r="AH42" s="28">
        <f t="shared" si="17"/>
        <v>2015</v>
      </c>
      <c r="AI42" s="64">
        <f>'4) Settled At Cost (NY)'!C18/'1) Claims Notified'!C18</f>
        <v>0.76945525291828798</v>
      </c>
      <c r="AJ42" s="64">
        <f>'4) Settled At Cost (NY)'!D18/'1) Claims Notified'!D18</f>
        <v>0.55871886120996439</v>
      </c>
      <c r="AK42" s="64">
        <f>'4) Settled At Cost (NY)'!E18/'1) Claims Notified'!E18</f>
        <v>0.52272727272727271</v>
      </c>
      <c r="AL42" s="64">
        <f>'4) Settled At Cost (NY)'!F18/'1) Claims Notified'!F18</f>
        <v>0.67484662576687116</v>
      </c>
      <c r="AM42" s="246">
        <f>'4) Settled At Cost (NY)'!H18/'1) Claims Notified'!H18</f>
        <v>0.67769688947716744</v>
      </c>
      <c r="AN42" s="33">
        <f>('4) Settled At Cost (NY)'!D18+'4) Settled At Cost (NY)'!F18)/('1) Claims Notified'!D18+'1) Claims Notified'!F18)</f>
        <v>0.60135135135135132</v>
      </c>
      <c r="AO42" s="67"/>
      <c r="AP42" s="67"/>
      <c r="AQ42" s="67"/>
      <c r="AR42" s="67"/>
      <c r="AS42" s="67"/>
    </row>
    <row r="43" spans="1:45" s="68" customFormat="1" x14ac:dyDescent="0.2">
      <c r="A43" s="19"/>
      <c r="B43" s="28">
        <f t="shared" si="13"/>
        <v>2016</v>
      </c>
      <c r="C43" s="29">
        <f>'6) Incurred (NY)'!C19/'1) Claims Notified'!C19</f>
        <v>8325.3370424107143</v>
      </c>
      <c r="D43" s="29">
        <f>'6) Incurred (NY)'!D19/'1) Claims Notified'!D19</f>
        <v>17657.299521484376</v>
      </c>
      <c r="E43" s="29">
        <f>'6) Incurred (NY)'!E19/'1) Claims Notified'!E19</f>
        <v>29820.919899665547</v>
      </c>
      <c r="F43" s="29">
        <f>'6) Incurred (NY)'!F19/'1) Claims Notified'!F19</f>
        <v>21826.472490974727</v>
      </c>
      <c r="G43" s="244">
        <f>'6) Incurred (NY)'!H19/'1) Claims Notified'!H19</f>
        <v>74401.838476702513</v>
      </c>
      <c r="H43" s="32"/>
      <c r="I43" s="33"/>
      <c r="J43" s="28">
        <f t="shared" si="14"/>
        <v>2016</v>
      </c>
      <c r="K43" s="29">
        <f>'6) Incurred (NY)'!C19/('1) Claims Notified'!C19-'2) Nil Settled (NY)'!C19)</f>
        <v>11655.471859375</v>
      </c>
      <c r="L43" s="29">
        <f>'6) Incurred (NY)'!D19/('1) Claims Notified'!D19-'2) Nil Settled (NY)'!D19)</f>
        <v>29641.106081967213</v>
      </c>
      <c r="M43" s="29">
        <f>'6) Incurred (NY)'!E19/('1) Claims Notified'!E19-'2) Nil Settled (NY)'!E19)</f>
        <v>50951.171714285709</v>
      </c>
      <c r="N43" s="29">
        <f>'6) Incurred (NY)'!F19/('1) Claims Notified'!F19-'2) Nil Settled (NY)'!F19)</f>
        <v>31407.443532467532</v>
      </c>
      <c r="O43" s="244">
        <f>'6) Incurred (NY)'!H19/('1) Claims Notified'!H19-'2) Nil Settled (NY)'!H19)</f>
        <v>107666.56086618258</v>
      </c>
      <c r="P43" s="19"/>
      <c r="Q43" s="19"/>
      <c r="R43" s="28">
        <f t="shared" si="15"/>
        <v>2016</v>
      </c>
      <c r="S43" s="64">
        <f>'2) Nil Settled (NY)'!C19/'1) Claims Notified'!C19</f>
        <v>0.2857142857142857</v>
      </c>
      <c r="T43" s="64">
        <f>'2) Nil Settled (NY)'!D19/'1) Claims Notified'!D19</f>
        <v>0.404296875</v>
      </c>
      <c r="U43" s="64">
        <f>'2) Nil Settled (NY)'!E19/'1) Claims Notified'!E19</f>
        <v>0.41471571906354515</v>
      </c>
      <c r="V43" s="64">
        <f>'2) Nil Settled (NY)'!F19/'1) Claims Notified'!F19</f>
        <v>0.30505415162454874</v>
      </c>
      <c r="W43" s="246">
        <f>'2) Nil Settled (NY)'!H19/'1) Claims Notified'!H19</f>
        <v>0.30896057347670253</v>
      </c>
      <c r="X43" s="66">
        <f>('2) Nil Settled (NY)'!D19+'2) Nil Settled (NY)'!F19)/('1) Claims Notified'!D19+'1) Claims Notified'!F19)</f>
        <v>0.36945500633713563</v>
      </c>
      <c r="Y43" s="19"/>
      <c r="Z43" s="28">
        <f t="shared" si="16"/>
        <v>2016</v>
      </c>
      <c r="AA43" s="64">
        <f>1-(('2) Nil Settled (NY)'!C19+'4) Settled At Cost (NY)'!C19)/'1) Claims Notified'!C19)</f>
        <v>4.4642857142856984E-3</v>
      </c>
      <c r="AB43" s="64">
        <f>1-(('2) Nil Settled (NY)'!D19+'4) Settled At Cost (NY)'!D19)/'1) Claims Notified'!D19)</f>
        <v>1.3671875E-2</v>
      </c>
      <c r="AC43" s="64">
        <f>1-(('2) Nil Settled (NY)'!E19+'4) Settled At Cost (NY)'!E19)/'1) Claims Notified'!E19)</f>
        <v>1.3377926421404673E-2</v>
      </c>
      <c r="AD43" s="64">
        <f>1-(('2) Nil Settled (NY)'!F19+'4) Settled At Cost (NY)'!F19)/'1) Claims Notified'!F19)</f>
        <v>1.8050541516245744E-3</v>
      </c>
      <c r="AE43" s="246">
        <f>1-(('2) Nil Settled (NY)'!H19+'4) Settled At Cost (NY)'!H19)/'1) Claims Notified'!H19)</f>
        <v>1.6487455197132572E-2</v>
      </c>
      <c r="AF43" s="66">
        <f>1-(('2) Nil Settled (NY)'!D19+'2) Nil Settled (NY)'!F19+'4) Settled At Cost (NY)'!D19+'4) Settled At Cost (NY)'!F19)/('1) Claims Notified'!D19+'1) Claims Notified'!F19))</f>
        <v>9.5057034220532577E-3</v>
      </c>
      <c r="AG43" s="19"/>
      <c r="AH43" s="28">
        <f t="shared" si="17"/>
        <v>2016</v>
      </c>
      <c r="AI43" s="64">
        <f>'4) Settled At Cost (NY)'!C19/'1) Claims Notified'!C19</f>
        <v>0.7098214285714286</v>
      </c>
      <c r="AJ43" s="64">
        <f>'4) Settled At Cost (NY)'!D19/'1) Claims Notified'!D19</f>
        <v>0.58203125</v>
      </c>
      <c r="AK43" s="64">
        <f>'4) Settled At Cost (NY)'!E19/'1) Claims Notified'!E19</f>
        <v>0.57190635451505012</v>
      </c>
      <c r="AL43" s="64">
        <f>'4) Settled At Cost (NY)'!F19/'1) Claims Notified'!F19</f>
        <v>0.69314079422382668</v>
      </c>
      <c r="AM43" s="246">
        <f>'4) Settled At Cost (NY)'!H19/'1) Claims Notified'!H19</f>
        <v>0.67455197132616485</v>
      </c>
      <c r="AN43" s="33">
        <f>('4) Settled At Cost (NY)'!D19+'4) Settled At Cost (NY)'!F19)/('1) Claims Notified'!D19+'1) Claims Notified'!F19)</f>
        <v>0.62103929024081117</v>
      </c>
      <c r="AO43" s="67"/>
      <c r="AP43" s="67"/>
      <c r="AQ43" s="67"/>
      <c r="AR43" s="67"/>
      <c r="AS43" s="67"/>
    </row>
    <row r="44" spans="1:45" s="68" customFormat="1" x14ac:dyDescent="0.2">
      <c r="A44" s="19"/>
      <c r="B44" s="28">
        <f t="shared" si="13"/>
        <v>2017</v>
      </c>
      <c r="C44" s="29">
        <f>'6) Incurred (NY)'!C20/'1) Claims Notified'!C20</f>
        <v>9781.6836901408442</v>
      </c>
      <c r="D44" s="29">
        <f>'6) Incurred (NY)'!D20/'1) Claims Notified'!D20</f>
        <v>20290.870419867257</v>
      </c>
      <c r="E44" s="29">
        <f>'6) Incurred (NY)'!E20/'1) Claims Notified'!E20</f>
        <v>40479.657418300652</v>
      </c>
      <c r="F44" s="29">
        <f>'6) Incurred (NY)'!F20/'1) Claims Notified'!F20</f>
        <v>19722.353357400723</v>
      </c>
      <c r="G44" s="244">
        <f>'6) Incurred (NY)'!H20/'1) Claims Notified'!H20</f>
        <v>84852.960608094407</v>
      </c>
      <c r="H44" s="32"/>
      <c r="I44" s="33"/>
      <c r="J44" s="28">
        <f t="shared" si="14"/>
        <v>2017</v>
      </c>
      <c r="K44" s="29">
        <f>'6) Incurred (NY)'!C20/('1) Claims Notified'!C20-'2) Nil Settled (NY)'!C20)</f>
        <v>12877.000160692211</v>
      </c>
      <c r="L44" s="29">
        <f>'6) Incurred (NY)'!D20/('1) Claims Notified'!D20-'2) Nil Settled (NY)'!D20)</f>
        <v>30372.896659738799</v>
      </c>
      <c r="M44" s="29">
        <f>'6) Incurred (NY)'!E20/('1) Claims Notified'!E20-'2) Nil Settled (NY)'!E20)</f>
        <v>65887.101968085102</v>
      </c>
      <c r="N44" s="29">
        <f>'6) Incurred (NY)'!F20/('1) Claims Notified'!F20-'2) Nil Settled (NY)'!F20)</f>
        <v>28160.267422680412</v>
      </c>
      <c r="O44" s="244">
        <f>'6) Incurred (NY)'!H20/('1) Claims Notified'!H20-'2) Nil Settled (NY)'!H20)</f>
        <v>113971.02328617798</v>
      </c>
      <c r="P44" s="19"/>
      <c r="Q44" s="19"/>
      <c r="R44" s="28">
        <f t="shared" si="15"/>
        <v>2017</v>
      </c>
      <c r="S44" s="64">
        <f>'2) Nil Settled (NY)'!C20/'1) Claims Notified'!C20</f>
        <v>0.24037558685446009</v>
      </c>
      <c r="T44" s="64">
        <f>'2) Nil Settled (NY)'!D20/'1) Claims Notified'!D20</f>
        <v>0.33194154488517746</v>
      </c>
      <c r="U44" s="64">
        <f>'2) Nil Settled (NY)'!E20/'1) Claims Notified'!E20</f>
        <v>0.38562091503267976</v>
      </c>
      <c r="V44" s="64">
        <f>'2) Nil Settled (NY)'!F20/'1) Claims Notified'!F20</f>
        <v>0.29963898916967507</v>
      </c>
      <c r="W44" s="246">
        <f>'2) Nil Settled (NY)'!H20/'1) Claims Notified'!H20</f>
        <v>0.25548654244306418</v>
      </c>
      <c r="X44" s="66">
        <f>('2) Nil Settled (NY)'!D20+'2) Nil Settled (NY)'!F20)/('1) Claims Notified'!D20+'1) Claims Notified'!F20)</f>
        <v>0.32010582010582012</v>
      </c>
      <c r="Y44" s="19"/>
      <c r="Z44" s="28">
        <f t="shared" si="16"/>
        <v>2017</v>
      </c>
      <c r="AA44" s="64">
        <f>1-(('2) Nil Settled (NY)'!C20+'4) Settled At Cost (NY)'!C20)/'1) Claims Notified'!C20)</f>
        <v>1.1267605633802802E-2</v>
      </c>
      <c r="AB44" s="64">
        <f>1-(('2) Nil Settled (NY)'!D20+'4) Settled At Cost (NY)'!D20)/'1) Claims Notified'!D20)</f>
        <v>1.3569937369519836E-2</v>
      </c>
      <c r="AC44" s="64">
        <f>1-(('2) Nil Settled (NY)'!E20+'4) Settled At Cost (NY)'!E20)/'1) Claims Notified'!E20)</f>
        <v>3.5947712418300637E-2</v>
      </c>
      <c r="AD44" s="64">
        <f>1-(('2) Nil Settled (NY)'!F20+'4) Settled At Cost (NY)'!F20)/'1) Claims Notified'!F20)</f>
        <v>1.2635379061371799E-2</v>
      </c>
      <c r="AE44" s="246">
        <f>1-(('2) Nil Settled (NY)'!H20+'4) Settled At Cost (NY)'!H20)/'1) Claims Notified'!H20)</f>
        <v>3.354037267080745E-2</v>
      </c>
      <c r="AF44" s="66">
        <f>1-(('2) Nil Settled (NY)'!D20+'2) Nil Settled (NY)'!F20+'4) Settled At Cost (NY)'!D20+'4) Settled At Cost (NY)'!F20)/('1) Claims Notified'!D20+'1) Claims Notified'!F20))</f>
        <v>1.3227513227513255E-2</v>
      </c>
      <c r="AG44" s="19"/>
      <c r="AH44" s="28">
        <f t="shared" si="17"/>
        <v>2017</v>
      </c>
      <c r="AI44" s="64">
        <f>'4) Settled At Cost (NY)'!C20/'1) Claims Notified'!C20</f>
        <v>0.74835680751173705</v>
      </c>
      <c r="AJ44" s="64">
        <f>'4) Settled At Cost (NY)'!D20/'1) Claims Notified'!D20</f>
        <v>0.6544885177453027</v>
      </c>
      <c r="AK44" s="64">
        <f>'4) Settled At Cost (NY)'!E20/'1) Claims Notified'!E20</f>
        <v>0.57843137254901966</v>
      </c>
      <c r="AL44" s="64">
        <f>'4) Settled At Cost (NY)'!F20/'1) Claims Notified'!F20</f>
        <v>0.68772563176895307</v>
      </c>
      <c r="AM44" s="246">
        <f>'4) Settled At Cost (NY)'!H20/'1) Claims Notified'!H20</f>
        <v>0.71097308488612831</v>
      </c>
      <c r="AN44" s="33">
        <f>('4) Settled At Cost (NY)'!D20+'4) Settled At Cost (NY)'!F20)/('1) Claims Notified'!D20+'1) Claims Notified'!F20)</f>
        <v>0.66666666666666663</v>
      </c>
      <c r="AO44" s="67"/>
      <c r="AP44" s="67"/>
      <c r="AQ44" s="67"/>
      <c r="AR44" s="67"/>
      <c r="AS44" s="67"/>
    </row>
    <row r="45" spans="1:45" s="68" customFormat="1" x14ac:dyDescent="0.2">
      <c r="A45" s="19"/>
      <c r="B45" s="28">
        <f t="shared" si="13"/>
        <v>2018</v>
      </c>
      <c r="C45" s="29">
        <f>'6) Incurred (NY)'!C21/'1) Claims Notified'!C21</f>
        <v>10901.756419597988</v>
      </c>
      <c r="D45" s="29">
        <f>'6) Incurred (NY)'!D21/'1) Claims Notified'!D21</f>
        <v>18836.921135193425</v>
      </c>
      <c r="E45" s="29">
        <f>'6) Incurred (NY)'!E21/'1) Claims Notified'!E21</f>
        <v>32013.074922480613</v>
      </c>
      <c r="F45" s="29">
        <f>'6) Incurred (NY)'!F21/'1) Claims Notified'!F21</f>
        <v>21505.815800653592</v>
      </c>
      <c r="G45" s="244">
        <f>'6) Incurred (NY)'!H21/'1) Claims Notified'!H21</f>
        <v>95265.719733441059</v>
      </c>
      <c r="H45" s="32"/>
      <c r="I45" s="33"/>
      <c r="J45" s="28">
        <f t="shared" si="14"/>
        <v>2018</v>
      </c>
      <c r="K45" s="29">
        <f>'6) Incurred (NY)'!C21/('1) Claims Notified'!C21-'2) Nil Settled (NY)'!C21)</f>
        <v>13840.188373205741</v>
      </c>
      <c r="L45" s="29">
        <f>'6) Incurred (NY)'!D21/('1) Claims Notified'!D21-'2) Nil Settled (NY)'!D21)</f>
        <v>29545.581780543111</v>
      </c>
      <c r="M45" s="29">
        <f>'6) Incurred (NY)'!E21/('1) Claims Notified'!E21-'2) Nil Settled (NY)'!E21)</f>
        <v>52607.473439490437</v>
      </c>
      <c r="N45" s="29">
        <f>'6) Incurred (NY)'!F21/('1) Claims Notified'!F21-'2) Nil Settled (NY)'!F21)</f>
        <v>32578.117004950494</v>
      </c>
      <c r="O45" s="244">
        <f>'6) Incurred (NY)'!H21/('1) Claims Notified'!H21-'2) Nil Settled (NY)'!H21)</f>
        <v>126070.50885088192</v>
      </c>
      <c r="P45" s="19"/>
      <c r="Q45" s="19"/>
      <c r="R45" s="28">
        <f t="shared" si="15"/>
        <v>2018</v>
      </c>
      <c r="S45" s="64">
        <f>'2) Nil Settled (NY)'!C21/'1) Claims Notified'!C21</f>
        <v>0.21231155778894473</v>
      </c>
      <c r="T45" s="64">
        <f>'2) Nil Settled (NY)'!D21/'1) Claims Notified'!D21</f>
        <v>0.36244541484716158</v>
      </c>
      <c r="U45" s="64">
        <f>'2) Nil Settled (NY)'!E21/'1) Claims Notified'!E21</f>
        <v>0.39147286821705424</v>
      </c>
      <c r="V45" s="64">
        <f>'2) Nil Settled (NY)'!F21/'1) Claims Notified'!F21</f>
        <v>0.33986928104575165</v>
      </c>
      <c r="W45" s="246">
        <f>'2) Nil Settled (NY)'!H21/'1) Claims Notified'!H21</f>
        <v>0.24434571890145396</v>
      </c>
      <c r="X45" s="66">
        <f>('2) Nil Settled (NY)'!D21+'2) Nil Settled (NY)'!F21)/('1) Claims Notified'!D21+'1) Claims Notified'!F21)</f>
        <v>0.35340314136125656</v>
      </c>
      <c r="Y45" s="19"/>
      <c r="Z45" s="28">
        <f t="shared" si="16"/>
        <v>2018</v>
      </c>
      <c r="AA45" s="64">
        <f>1-(('2) Nil Settled (NY)'!C21+'4) Settled At Cost (NY)'!C21)/'1) Claims Notified'!C21)</f>
        <v>2.3869346733668362E-2</v>
      </c>
      <c r="AB45" s="64">
        <f>1-(('2) Nil Settled (NY)'!D21+'4) Settled At Cost (NY)'!D21)/'1) Claims Notified'!D21)</f>
        <v>2.183406113537123E-2</v>
      </c>
      <c r="AC45" s="64">
        <f>1-(('2) Nil Settled (NY)'!E21+'4) Settled At Cost (NY)'!E21)/'1) Claims Notified'!E21)</f>
        <v>1.9379844961240345E-2</v>
      </c>
      <c r="AD45" s="64">
        <f>1-(('2) Nil Settled (NY)'!F21+'4) Settled At Cost (NY)'!F21)/'1) Claims Notified'!F21)</f>
        <v>2.1241830065359513E-2</v>
      </c>
      <c r="AE45" s="246">
        <f>1-(('2) Nil Settled (NY)'!H21+'4) Settled At Cost (NY)'!H21)/'1) Claims Notified'!H21)</f>
        <v>6.7043618739903055E-2</v>
      </c>
      <c r="AF45" s="66">
        <f>1-(('2) Nil Settled (NY)'!D21+'2) Nil Settled (NY)'!F21+'4) Settled At Cost (NY)'!D21+'4) Settled At Cost (NY)'!F21)/('1) Claims Notified'!D21+'1) Claims Notified'!F21))</f>
        <v>2.1596858638743499E-2</v>
      </c>
      <c r="AG45" s="19"/>
      <c r="AH45" s="28">
        <f t="shared" si="17"/>
        <v>2018</v>
      </c>
      <c r="AI45" s="64">
        <f>'4) Settled At Cost (NY)'!C21/'1) Claims Notified'!C21</f>
        <v>0.76381909547738691</v>
      </c>
      <c r="AJ45" s="64">
        <f>'4) Settled At Cost (NY)'!D21/'1) Claims Notified'!D21</f>
        <v>0.61572052401746724</v>
      </c>
      <c r="AK45" s="64">
        <f>'4) Settled At Cost (NY)'!E21/'1) Claims Notified'!E21</f>
        <v>0.58914728682170547</v>
      </c>
      <c r="AL45" s="64">
        <f>'4) Settled At Cost (NY)'!F21/'1) Claims Notified'!F21</f>
        <v>0.63888888888888884</v>
      </c>
      <c r="AM45" s="246">
        <f>'4) Settled At Cost (NY)'!H21/'1) Claims Notified'!H21</f>
        <v>0.68861066235864299</v>
      </c>
      <c r="AN45" s="33">
        <f>('4) Settled At Cost (NY)'!D21+'4) Settled At Cost (NY)'!F21)/('1) Claims Notified'!D21+'1) Claims Notified'!F21)</f>
        <v>0.625</v>
      </c>
      <c r="AO45" s="67"/>
      <c r="AP45" s="67"/>
      <c r="AQ45" s="67"/>
      <c r="AR45" s="67"/>
      <c r="AS45" s="67"/>
    </row>
    <row r="46" spans="1:45" s="68" customFormat="1" x14ac:dyDescent="0.2">
      <c r="A46" s="19"/>
      <c r="B46" s="28">
        <f t="shared" si="13"/>
        <v>2019</v>
      </c>
      <c r="C46" s="29">
        <f>'6) Incurred (NY)'!C22/'1) Claims Notified'!C22</f>
        <v>10974.745784946237</v>
      </c>
      <c r="D46" s="29">
        <f>'6) Incurred (NY)'!D22/'1) Claims Notified'!D22</f>
        <v>19770.212830188681</v>
      </c>
      <c r="E46" s="29">
        <f>'6) Incurred (NY)'!E22/'1) Claims Notified'!E22</f>
        <v>33540.363076923073</v>
      </c>
      <c r="F46" s="29">
        <f>'6) Incurred (NY)'!F22/'1) Claims Notified'!F22</f>
        <v>22030.313819577736</v>
      </c>
      <c r="G46" s="244">
        <f>'6) Incurred (NY)'!H22/'1) Claims Notified'!H22</f>
        <v>97024.955926683862</v>
      </c>
      <c r="H46" s="32"/>
      <c r="I46" s="33"/>
      <c r="J46" s="28">
        <f t="shared" si="14"/>
        <v>2019</v>
      </c>
      <c r="K46" s="29">
        <f>'6) Incurred (NY)'!C22/('1) Claims Notified'!C22-'2) Nil Settled (NY)'!C22)</f>
        <v>13792.58591891892</v>
      </c>
      <c r="L46" s="29">
        <f>'6) Incurred (NY)'!D22/('1) Claims Notified'!D22-'2) Nil Settled (NY)'!D22)</f>
        <v>31550.878478605387</v>
      </c>
      <c r="M46" s="29">
        <f>'6) Incurred (NY)'!E22/('1) Claims Notified'!E22-'2) Nil Settled (NY)'!E22)</f>
        <v>51065.95819819819</v>
      </c>
      <c r="N46" s="29">
        <f>'6) Incurred (NY)'!F22/('1) Claims Notified'!F22-'2) Nil Settled (NY)'!F22)</f>
        <v>31189.65625</v>
      </c>
      <c r="O46" s="244">
        <f>'6) Incurred (NY)'!H22/('1) Claims Notified'!H22-'2) Nil Settled (NY)'!H22)</f>
        <v>129494.36837844658</v>
      </c>
      <c r="P46" s="19"/>
      <c r="Q46" s="19"/>
      <c r="R46" s="28">
        <f t="shared" si="15"/>
        <v>2019</v>
      </c>
      <c r="S46" s="64">
        <f>'2) Nil Settled (NY)'!C22/'1) Claims Notified'!C22</f>
        <v>0.20430107526881722</v>
      </c>
      <c r="T46" s="64">
        <f>'2) Nil Settled (NY)'!D22/'1) Claims Notified'!D22</f>
        <v>0.37338629592850048</v>
      </c>
      <c r="U46" s="64">
        <f>'2) Nil Settled (NY)'!E22/'1) Claims Notified'!E22</f>
        <v>0.34319526627218933</v>
      </c>
      <c r="V46" s="64">
        <f>'2) Nil Settled (NY)'!F22/'1) Claims Notified'!F22</f>
        <v>0.29366602687140114</v>
      </c>
      <c r="W46" s="246">
        <f>'2) Nil Settled (NY)'!H22/'1) Claims Notified'!H22</f>
        <v>0.25073995771670188</v>
      </c>
      <c r="X46" s="66">
        <f>('2) Nil Settled (NY)'!D22+'2) Nil Settled (NY)'!F22)/('1) Claims Notified'!D22+'1) Claims Notified'!F22)</f>
        <v>0.34620418848167539</v>
      </c>
      <c r="Y46" s="19"/>
      <c r="Z46" s="28">
        <f t="shared" si="16"/>
        <v>2019</v>
      </c>
      <c r="AA46" s="64">
        <f>1-(('2) Nil Settled (NY)'!C22+'4) Settled At Cost (NY)'!C22)/'1) Claims Notified'!C22)</f>
        <v>4.9462365591397828E-2</v>
      </c>
      <c r="AB46" s="64">
        <f>1-(('2) Nil Settled (NY)'!D22+'4) Settled At Cost (NY)'!D22)/'1) Claims Notified'!D22)</f>
        <v>3.1777557100297948E-2</v>
      </c>
      <c r="AC46" s="64">
        <f>1-(('2) Nil Settled (NY)'!E22+'4) Settled At Cost (NY)'!E22)/'1) Claims Notified'!E22)</f>
        <v>2.9585798816568087E-2</v>
      </c>
      <c r="AD46" s="64">
        <f>1-(('2) Nil Settled (NY)'!F22+'4) Settled At Cost (NY)'!F22)/'1) Claims Notified'!F22)</f>
        <v>2.6871401151631447E-2</v>
      </c>
      <c r="AE46" s="246">
        <f>1-(('2) Nil Settled (NY)'!H22+'4) Settled At Cost (NY)'!H22)/'1) Claims Notified'!H22)</f>
        <v>8.2029598308668072E-2</v>
      </c>
      <c r="AF46" s="66">
        <f>1-(('2) Nil Settled (NY)'!D22+'2) Nil Settled (NY)'!F22+'4) Settled At Cost (NY)'!D22+'4) Settled At Cost (NY)'!F22)/('1) Claims Notified'!D22+'1) Claims Notified'!F22))</f>
        <v>3.0104712041884807E-2</v>
      </c>
      <c r="AG46" s="19"/>
      <c r="AH46" s="28">
        <f t="shared" si="17"/>
        <v>2019</v>
      </c>
      <c r="AI46" s="64">
        <f>'4) Settled At Cost (NY)'!C22/'1) Claims Notified'!C22</f>
        <v>0.74623655913978493</v>
      </c>
      <c r="AJ46" s="64">
        <f>'4) Settled At Cost (NY)'!D22/'1) Claims Notified'!D22</f>
        <v>0.59483614697120157</v>
      </c>
      <c r="AK46" s="64">
        <f>'4) Settled At Cost (NY)'!E22/'1) Claims Notified'!E22</f>
        <v>0.62721893491124259</v>
      </c>
      <c r="AL46" s="64">
        <f>'4) Settled At Cost (NY)'!F22/'1) Claims Notified'!F22</f>
        <v>0.67946257197696736</v>
      </c>
      <c r="AM46" s="246">
        <f>'4) Settled At Cost (NY)'!H22/'1) Claims Notified'!H22</f>
        <v>0.66723044397463005</v>
      </c>
      <c r="AN46" s="33">
        <f>('4) Settled At Cost (NY)'!D22+'4) Settled At Cost (NY)'!F22)/('1) Claims Notified'!D22+'1) Claims Notified'!F22)</f>
        <v>0.62369109947643975</v>
      </c>
      <c r="AO46" s="67"/>
      <c r="AP46" s="67"/>
      <c r="AQ46" s="67"/>
      <c r="AR46" s="67"/>
      <c r="AS46" s="67"/>
    </row>
    <row r="47" spans="1:45" s="68" customFormat="1" x14ac:dyDescent="0.2">
      <c r="A47" s="19"/>
      <c r="B47" s="28">
        <f t="shared" si="13"/>
        <v>2020</v>
      </c>
      <c r="C47" s="29">
        <f>'6) Incurred (NY)'!C23/'1) Claims Notified'!C23</f>
        <v>11312.399416873448</v>
      </c>
      <c r="D47" s="29">
        <f>'6) Incurred (NY)'!D23/'1) Claims Notified'!D23</f>
        <v>19912.727795889219</v>
      </c>
      <c r="E47" s="29">
        <f>'6) Incurred (NY)'!E23/'1) Claims Notified'!E23</f>
        <v>42774.84733009708</v>
      </c>
      <c r="F47" s="29">
        <f>'6) Incurred (NY)'!F23/'1) Claims Notified'!F23</f>
        <v>22289.744477272729</v>
      </c>
      <c r="G47" s="244">
        <f>'6) Incurred (NY)'!H23/'1) Claims Notified'!H23</f>
        <v>97706.74726251277</v>
      </c>
      <c r="H47" s="32"/>
      <c r="I47" s="33"/>
      <c r="J47" s="28">
        <f t="shared" si="14"/>
        <v>2020</v>
      </c>
      <c r="K47" s="29">
        <f>'6) Incurred (NY)'!C23/('1) Claims Notified'!C23-'2) Nil Settled (NY)'!C23)</f>
        <v>14048.989106317411</v>
      </c>
      <c r="L47" s="29">
        <f>'6) Incurred (NY)'!D23/('1) Claims Notified'!D23-'2) Nil Settled (NY)'!D23)</f>
        <v>30608.040576884403</v>
      </c>
      <c r="M47" s="29">
        <f>'6) Incurred (NY)'!E23/('1) Claims Notified'!E23-'2) Nil Settled (NY)'!E23)</f>
        <v>63852.308333333327</v>
      </c>
      <c r="N47" s="29">
        <f>'6) Incurred (NY)'!F23/('1) Claims Notified'!F23-'2) Nil Settled (NY)'!F23)</f>
        <v>32155.696950819674</v>
      </c>
      <c r="O47" s="244">
        <f>'6) Incurred (NY)'!H23/('1) Claims Notified'!H23-'2) Nil Settled (NY)'!H23)</f>
        <v>132120.03531767958</v>
      </c>
      <c r="P47" s="19"/>
      <c r="Q47" s="19"/>
      <c r="R47" s="28">
        <f t="shared" si="15"/>
        <v>2020</v>
      </c>
      <c r="S47" s="64">
        <f>'2) Nil Settled (NY)'!C23/'1) Claims Notified'!C23</f>
        <v>0.19478908188585609</v>
      </c>
      <c r="T47" s="64">
        <f>'2) Nil Settled (NY)'!D23/'1) Claims Notified'!D23</f>
        <v>0.34942820838627703</v>
      </c>
      <c r="U47" s="64">
        <f>'2) Nil Settled (NY)'!E23/'1) Claims Notified'!E23</f>
        <v>0.3300970873786408</v>
      </c>
      <c r="V47" s="64">
        <f>'2) Nil Settled (NY)'!F23/'1) Claims Notified'!F23</f>
        <v>0.30681818181818182</v>
      </c>
      <c r="W47" s="246">
        <f>'2) Nil Settled (NY)'!H23/'1) Claims Notified'!H23</f>
        <v>0.26046986721144022</v>
      </c>
      <c r="X47" s="66">
        <f>('2) Nil Settled (NY)'!D23+'2) Nil Settled (NY)'!F23)/('1) Claims Notified'!D23+'1) Claims Notified'!F23)</f>
        <v>0.33414832925835369</v>
      </c>
      <c r="Y47" s="19"/>
      <c r="Z47" s="28">
        <f t="shared" si="16"/>
        <v>2020</v>
      </c>
      <c r="AA47" s="64">
        <f>1-(('2) Nil Settled (NY)'!C23+'4) Settled At Cost (NY)'!C23)/'1) Claims Notified'!C23)</f>
        <v>6.3275434243176165E-2</v>
      </c>
      <c r="AB47" s="64">
        <f>1-(('2) Nil Settled (NY)'!D23+'4) Settled At Cost (NY)'!D23)/'1) Claims Notified'!D23)</f>
        <v>4.8284625158831029E-2</v>
      </c>
      <c r="AC47" s="64">
        <f>1-(('2) Nil Settled (NY)'!E23+'4) Settled At Cost (NY)'!E23)/'1) Claims Notified'!E23)</f>
        <v>0.10679611650485432</v>
      </c>
      <c r="AD47" s="64">
        <f>1-(('2) Nil Settled (NY)'!F23+'4) Settled At Cost (NY)'!F23)/'1) Claims Notified'!F23)</f>
        <v>4.0909090909090895E-2</v>
      </c>
      <c r="AE47" s="246">
        <f>1-(('2) Nil Settled (NY)'!H23+'4) Settled At Cost (NY)'!H23)/'1) Claims Notified'!H23)</f>
        <v>0.11899897854954034</v>
      </c>
      <c r="AF47" s="66">
        <f>1-(('2) Nil Settled (NY)'!D23+'2) Nil Settled (NY)'!F23+'4) Settled At Cost (NY)'!D23+'4) Settled At Cost (NY)'!F23)/('1) Claims Notified'!D23+'1) Claims Notified'!F23))</f>
        <v>4.5639771801140983E-2</v>
      </c>
      <c r="AG47" s="19"/>
      <c r="AH47" s="28">
        <f t="shared" si="17"/>
        <v>2020</v>
      </c>
      <c r="AI47" s="64">
        <f>'4) Settled At Cost (NY)'!C23/'1) Claims Notified'!C23</f>
        <v>0.74193548387096775</v>
      </c>
      <c r="AJ47" s="64">
        <f>'4) Settled At Cost (NY)'!D23/'1) Claims Notified'!D23</f>
        <v>0.602287166454892</v>
      </c>
      <c r="AK47" s="64">
        <f>'4) Settled At Cost (NY)'!E23/'1) Claims Notified'!E23</f>
        <v>0.56310679611650483</v>
      </c>
      <c r="AL47" s="64">
        <f>'4) Settled At Cost (NY)'!F23/'1) Claims Notified'!F23</f>
        <v>0.65227272727272723</v>
      </c>
      <c r="AM47" s="246">
        <f>'4) Settled At Cost (NY)'!H23/'1) Claims Notified'!H23</f>
        <v>0.62053115423901939</v>
      </c>
      <c r="AN47" s="33">
        <f>('4) Settled At Cost (NY)'!D23+'4) Settled At Cost (NY)'!F23)/('1) Claims Notified'!D23+'1) Claims Notified'!F23)</f>
        <v>0.62021189894050532</v>
      </c>
      <c r="AO47" s="67"/>
      <c r="AP47" s="67"/>
      <c r="AQ47" s="67"/>
      <c r="AR47" s="67"/>
      <c r="AS47" s="67"/>
    </row>
    <row r="48" spans="1:45" s="68" customFormat="1" x14ac:dyDescent="0.2">
      <c r="A48" s="19"/>
      <c r="B48" s="28">
        <f t="shared" si="13"/>
        <v>2021</v>
      </c>
      <c r="C48" s="29">
        <f>'6) Incurred (NY)'!C24/'1) Claims Notified'!C24</f>
        <v>12007.985789473683</v>
      </c>
      <c r="D48" s="29">
        <f>'6) Incurred (NY)'!D24/'1) Claims Notified'!D24</f>
        <v>20520.534048059151</v>
      </c>
      <c r="E48" s="29">
        <f>'6) Incurred (NY)'!E24/'1) Claims Notified'!E24</f>
        <v>47032.999108910895</v>
      </c>
      <c r="F48" s="29">
        <f>'6) Incurred (NY)'!F24/'1) Claims Notified'!F24</f>
        <v>28664.539428571425</v>
      </c>
      <c r="G48" s="244">
        <f>'6) Incurred (NY)'!H24/'1) Claims Notified'!H24</f>
        <v>107568.51118268745</v>
      </c>
      <c r="H48" s="32"/>
      <c r="I48" s="33"/>
      <c r="J48" s="28">
        <f t="shared" si="14"/>
        <v>2021</v>
      </c>
      <c r="K48" s="29">
        <f>'6) Incurred (NY)'!C24/('1) Claims Notified'!C24-'2) Nil Settled (NY)'!C24)</f>
        <v>14870.224487895717</v>
      </c>
      <c r="L48" s="29">
        <f>'6) Incurred (NY)'!D24/('1) Claims Notified'!D24-'2) Nil Settled (NY)'!D24)</f>
        <v>29843.034731182801</v>
      </c>
      <c r="M48" s="29">
        <f>'6) Incurred (NY)'!E24/('1) Claims Notified'!E24-'2) Nil Settled (NY)'!E24)</f>
        <v>62504.380394736843</v>
      </c>
      <c r="N48" s="29">
        <f>'6) Incurred (NY)'!F24/('1) Claims Notified'!F24-'2) Nil Settled (NY)'!F24)</f>
        <v>35703.162989323842</v>
      </c>
      <c r="O48" s="244">
        <f>'6) Incurred (NY)'!H24/('1) Claims Notified'!H24-'2) Nil Settled (NY)'!H24)</f>
        <v>138611.30461738</v>
      </c>
      <c r="P48" s="19"/>
      <c r="Q48" s="19"/>
      <c r="R48" s="28">
        <f t="shared" si="15"/>
        <v>2021</v>
      </c>
      <c r="S48" s="64">
        <f>'2) Nil Settled (NY)'!C24/'1) Claims Notified'!C24</f>
        <v>0.19248120300751881</v>
      </c>
      <c r="T48" s="64">
        <f>'2) Nil Settled (NY)'!D24/'1) Claims Notified'!D24</f>
        <v>0.3123844731977819</v>
      </c>
      <c r="U48" s="64">
        <f>'2) Nil Settled (NY)'!E24/'1) Claims Notified'!E24</f>
        <v>0.24752475247524752</v>
      </c>
      <c r="V48" s="64">
        <f>'2) Nil Settled (NY)'!F24/'1) Claims Notified'!F24</f>
        <v>0.19714285714285715</v>
      </c>
      <c r="W48" s="246">
        <f>'2) Nil Settled (NY)'!H24/'1) Claims Notified'!H24</f>
        <v>0.22395571212883744</v>
      </c>
      <c r="X48" s="66">
        <f>('2) Nil Settled (NY)'!D24+'2) Nil Settled (NY)'!F24)/('1) Claims Notified'!D24+'1) Claims Notified'!F24)</f>
        <v>0.26711560044893379</v>
      </c>
      <c r="Y48" s="19"/>
      <c r="Z48" s="28">
        <f t="shared" si="16"/>
        <v>2021</v>
      </c>
      <c r="AA48" s="64">
        <f>1-(('2) Nil Settled (NY)'!C24+'4) Settled At Cost (NY)'!C24)/'1) Claims Notified'!C24)</f>
        <v>0.12030075187969924</v>
      </c>
      <c r="AB48" s="64">
        <f>1-(('2) Nil Settled (NY)'!D24+'4) Settled At Cost (NY)'!D24)/'1) Claims Notified'!D24)</f>
        <v>0.16820702402957488</v>
      </c>
      <c r="AC48" s="64">
        <f>1-(('2) Nil Settled (NY)'!E24+'4) Settled At Cost (NY)'!E24)/'1) Claims Notified'!E24)</f>
        <v>0.19306930693069302</v>
      </c>
      <c r="AD48" s="64">
        <f>1-(('2) Nil Settled (NY)'!F24+'4) Settled At Cost (NY)'!F24)/'1) Claims Notified'!F24)</f>
        <v>0.17714285714285716</v>
      </c>
      <c r="AE48" s="246">
        <f>1-(('2) Nil Settled (NY)'!H24+'4) Settled At Cost (NY)'!H24)/'1) Claims Notified'!H24)</f>
        <v>0.23452440865626578</v>
      </c>
      <c r="AF48" s="66">
        <f>1-(('2) Nil Settled (NY)'!D24+'2) Nil Settled (NY)'!F24+'4) Settled At Cost (NY)'!D24+'4) Settled At Cost (NY)'!F24)/('1) Claims Notified'!D24+'1) Claims Notified'!F24))</f>
        <v>0.17171717171717171</v>
      </c>
      <c r="AG48" s="19"/>
      <c r="AH48" s="28">
        <f t="shared" si="17"/>
        <v>2021</v>
      </c>
      <c r="AI48" s="64">
        <f>'4) Settled At Cost (NY)'!C24/'1) Claims Notified'!C24</f>
        <v>0.68721804511278195</v>
      </c>
      <c r="AJ48" s="64">
        <f>'4) Settled At Cost (NY)'!D24/'1) Claims Notified'!D24</f>
        <v>0.51940850277264328</v>
      </c>
      <c r="AK48" s="64">
        <f>'4) Settled At Cost (NY)'!E24/'1) Claims Notified'!E24</f>
        <v>0.55940594059405946</v>
      </c>
      <c r="AL48" s="64">
        <f>'4) Settled At Cost (NY)'!F24/'1) Claims Notified'!F24</f>
        <v>0.62571428571428567</v>
      </c>
      <c r="AM48" s="246">
        <f>'4) Settled At Cost (NY)'!H24/'1) Claims Notified'!H24</f>
        <v>0.54151987921489686</v>
      </c>
      <c r="AN48" s="33">
        <f>('4) Settled At Cost (NY)'!D24+'4) Settled At Cost (NY)'!F24)/('1) Claims Notified'!D24+'1) Claims Notified'!F24)</f>
        <v>0.5611672278338945</v>
      </c>
      <c r="AO48" s="67"/>
      <c r="AP48" s="67"/>
      <c r="AQ48" s="67"/>
      <c r="AR48" s="67"/>
      <c r="AS48" s="67"/>
    </row>
    <row r="49" spans="1:45" s="68" customFormat="1" x14ac:dyDescent="0.2">
      <c r="A49" s="19"/>
      <c r="B49" s="28">
        <f>B48+1</f>
        <v>2022</v>
      </c>
      <c r="C49" s="29">
        <f>'6) Incurred (NY)'!C25/'1) Claims Notified'!C25</f>
        <v>11119.191288461539</v>
      </c>
      <c r="D49" s="29">
        <f>'6) Incurred (NY)'!D25/'1) Claims Notified'!D25</f>
        <v>25561.886144329899</v>
      </c>
      <c r="E49" s="29">
        <f>'6) Incurred (NY)'!E25/'1) Claims Notified'!E25</f>
        <v>60131.971835443044</v>
      </c>
      <c r="F49" s="29">
        <f>'6) Incurred (NY)'!F25/'1) Claims Notified'!F25</f>
        <v>30873.731899109789</v>
      </c>
      <c r="G49" s="244">
        <f>'6) Incurred (NY)'!H25/'1) Claims Notified'!H25</f>
        <v>117796.42885323513</v>
      </c>
      <c r="H49" s="32"/>
      <c r="I49" s="33"/>
      <c r="J49" s="28">
        <f>J48+1</f>
        <v>2022</v>
      </c>
      <c r="K49" s="29">
        <f>'6) Incurred (NY)'!C25/('1) Claims Notified'!C25-'2) Nil Settled (NY)'!C25)</f>
        <v>13766.617785714287</v>
      </c>
      <c r="L49" s="29">
        <f>'6) Incurred (NY)'!D25/('1) Claims Notified'!D25-'2) Nil Settled (NY)'!D25)</f>
        <v>35522.964985673359</v>
      </c>
      <c r="M49" s="29">
        <f>'6) Incurred (NY)'!E25/('1) Claims Notified'!E25-'2) Nil Settled (NY)'!E25)</f>
        <v>85593.257207207207</v>
      </c>
      <c r="N49" s="29">
        <f>'6) Incurred (NY)'!F25/('1) Claims Notified'!F25-'2) Nil Settled (NY)'!F25)</f>
        <v>38822.565858208953</v>
      </c>
      <c r="O49" s="244">
        <f>'6) Incurred (NY)'!H25/('1) Claims Notified'!H25-'2) Nil Settled (NY)'!H25)</f>
        <v>154010.32410591471</v>
      </c>
      <c r="P49" s="19"/>
      <c r="Q49" s="19"/>
      <c r="R49" s="28">
        <f>R48+1</f>
        <v>2022</v>
      </c>
      <c r="S49" s="64">
        <f>'2) Nil Settled (NY)'!C25/'1) Claims Notified'!C25</f>
        <v>0.19230769230769232</v>
      </c>
      <c r="T49" s="64">
        <f>'2) Nil Settled (NY)'!D25/'1) Claims Notified'!D25</f>
        <v>0.28041237113402062</v>
      </c>
      <c r="U49" s="64">
        <f>'2) Nil Settled (NY)'!E25/'1) Claims Notified'!E25</f>
        <v>0.29746835443037972</v>
      </c>
      <c r="V49" s="64">
        <f>'2) Nil Settled (NY)'!F25/'1) Claims Notified'!F25</f>
        <v>0.20474777448071216</v>
      </c>
      <c r="W49" s="246">
        <f>'2) Nil Settled (NY)'!H25/'1) Claims Notified'!H25</f>
        <v>0.23513940031562336</v>
      </c>
      <c r="X49" s="66">
        <f>('2) Nil Settled (NY)'!D25+'2) Nil Settled (NY)'!F25)/('1) Claims Notified'!D25+'1) Claims Notified'!F25)</f>
        <v>0.24939172749391728</v>
      </c>
      <c r="Y49" s="19"/>
      <c r="Z49" s="28">
        <f>Z48+1</f>
        <v>2022</v>
      </c>
      <c r="AA49" s="64">
        <f>1-(('2) Nil Settled (NY)'!C25+'4) Settled At Cost (NY)'!C25)/'1) Claims Notified'!C25)</f>
        <v>0.24615384615384617</v>
      </c>
      <c r="AB49" s="64">
        <f>1-(('2) Nil Settled (NY)'!D25+'4) Settled At Cost (NY)'!D25)/'1) Claims Notified'!D25)</f>
        <v>0.41030927835051545</v>
      </c>
      <c r="AC49" s="64">
        <f>1-(('2) Nil Settled (NY)'!E25+'4) Settled At Cost (NY)'!E25)/'1) Claims Notified'!E25)</f>
        <v>0.32911392405063289</v>
      </c>
      <c r="AD49" s="64">
        <f>1-(('2) Nil Settled (NY)'!F25+'4) Settled At Cost (NY)'!F25)/'1) Claims Notified'!F25)</f>
        <v>0.31750741839762608</v>
      </c>
      <c r="AE49" s="246">
        <f>1-(('2) Nil Settled (NY)'!H25+'4) Settled At Cost (NY)'!H25)/'1) Claims Notified'!H25)</f>
        <v>0.39347711730668067</v>
      </c>
      <c r="AF49" s="66">
        <f>1-(('2) Nil Settled (NY)'!D25+'2) Nil Settled (NY)'!F25+'4) Settled At Cost (NY)'!D25+'4) Settled At Cost (NY)'!F25)/('1) Claims Notified'!D25+'1) Claims Notified'!F25))</f>
        <v>0.37226277372262773</v>
      </c>
      <c r="AG49" s="19"/>
      <c r="AH49" s="28">
        <f>AH48+1</f>
        <v>2022</v>
      </c>
      <c r="AI49" s="64">
        <f>'4) Settled At Cost (NY)'!C25/'1) Claims Notified'!C25</f>
        <v>0.56153846153846154</v>
      </c>
      <c r="AJ49" s="64">
        <f>'4) Settled At Cost (NY)'!D25/'1) Claims Notified'!D25</f>
        <v>0.30927835051546393</v>
      </c>
      <c r="AK49" s="64">
        <f>'4) Settled At Cost (NY)'!E25/'1) Claims Notified'!E25</f>
        <v>0.37341772151898733</v>
      </c>
      <c r="AL49" s="64">
        <f>'4) Settled At Cost (NY)'!F25/'1) Claims Notified'!F25</f>
        <v>0.47774480712166173</v>
      </c>
      <c r="AM49" s="246">
        <f>'4) Settled At Cost (NY)'!H25/'1) Claims Notified'!H25</f>
        <v>0.37138348237769597</v>
      </c>
      <c r="AN49" s="33">
        <f>('4) Settled At Cost (NY)'!D25+'4) Settled At Cost (NY)'!F25)/('1) Claims Notified'!D25+'1) Claims Notified'!F25)</f>
        <v>0.37834549878345497</v>
      </c>
      <c r="AO49" s="67"/>
      <c r="AP49" s="67"/>
      <c r="AQ49" s="67"/>
      <c r="AR49" s="67"/>
      <c r="AS49" s="67"/>
    </row>
    <row r="50" spans="1:45" s="68" customFormat="1" x14ac:dyDescent="0.2">
      <c r="A50" s="19"/>
      <c r="B50" s="28">
        <f>B49+1</f>
        <v>2023</v>
      </c>
      <c r="C50" s="29">
        <f>'6) Incurred (NY)'!C26/'1) Claims Notified'!C26</f>
        <v>15450.343809523809</v>
      </c>
      <c r="D50" s="29">
        <f>'6) Incurred (NY)'!D26/'1) Claims Notified'!D26</f>
        <v>38575.167445887448</v>
      </c>
      <c r="E50" s="29">
        <f>'6) Incurred (NY)'!E26/'1) Claims Notified'!E26</f>
        <v>69081.41349650349</v>
      </c>
      <c r="F50" s="29">
        <f>'6) Incurred (NY)'!F26/'1) Claims Notified'!F26</f>
        <v>37861.765849673196</v>
      </c>
      <c r="G50" s="244">
        <f>'6) Incurred (NY)'!H26/'1) Claims Notified'!H26</f>
        <v>119705.95985444744</v>
      </c>
      <c r="H50" s="32"/>
      <c r="I50" s="33"/>
      <c r="J50" s="28">
        <f>J49+1</f>
        <v>2023</v>
      </c>
      <c r="K50" s="29">
        <f>'6) Incurred (NY)'!C26/('1) Claims Notified'!C26-'2) Nil Settled (NY)'!C26)</f>
        <v>17538.228108108109</v>
      </c>
      <c r="L50" s="29">
        <f>'6) Incurred (NY)'!D26/('1) Claims Notified'!D26-'2) Nil Settled (NY)'!D26)</f>
        <v>49095.667658402199</v>
      </c>
      <c r="M50" s="29">
        <f>'6) Incurred (NY)'!E26/('1) Claims Notified'!E26-'2) Nil Settled (NY)'!E26)</f>
        <v>89805.837545454531</v>
      </c>
      <c r="N50" s="29">
        <f>'6) Incurred (NY)'!F26/('1) Claims Notified'!F26-'2) Nil Settled (NY)'!F26)</f>
        <v>44220.230343511445</v>
      </c>
      <c r="O50" s="244">
        <f>'6) Incurred (NY)'!H26/('1) Claims Notified'!H26-'2) Nil Settled (NY)'!H26)</f>
        <v>145609.54460983607</v>
      </c>
      <c r="P50" s="19"/>
      <c r="Q50" s="19"/>
      <c r="R50" s="28">
        <f>R49+1</f>
        <v>2023</v>
      </c>
      <c r="S50" s="64">
        <f>'2) Nil Settled (NY)'!C26/'1) Claims Notified'!C26</f>
        <v>0.11904761904761904</v>
      </c>
      <c r="T50" s="64">
        <f>'2) Nil Settled (NY)'!D26/'1) Claims Notified'!D26</f>
        <v>0.21428571428571427</v>
      </c>
      <c r="U50" s="64">
        <f>'2) Nil Settled (NY)'!E26/'1) Claims Notified'!E26</f>
        <v>0.23076923076923078</v>
      </c>
      <c r="V50" s="64">
        <f>'2) Nil Settled (NY)'!F26/'1) Claims Notified'!F26</f>
        <v>0.1437908496732026</v>
      </c>
      <c r="W50" s="246">
        <f>'2) Nil Settled (NY)'!H26/'1) Claims Notified'!H26</f>
        <v>0.17789757412398921</v>
      </c>
      <c r="X50" s="66">
        <f>('2) Nil Settled (NY)'!D26+'2) Nil Settled (NY)'!F26)/('1) Claims Notified'!D26+'1) Claims Notified'!F26)</f>
        <v>0.18619791666666666</v>
      </c>
      <c r="Y50" s="19"/>
      <c r="Z50" s="28">
        <f>Z49+1</f>
        <v>2023</v>
      </c>
      <c r="AA50" s="64">
        <f>1-(('2) Nil Settled (NY)'!C26+'4) Settled At Cost (NY)'!C26)/'1) Claims Notified'!C26)</f>
        <v>0.6603174603174603</v>
      </c>
      <c r="AB50" s="64">
        <f>1-(('2) Nil Settled (NY)'!D26+'4) Settled At Cost (NY)'!D26)/'1) Claims Notified'!D26)</f>
        <v>0.66017316017316019</v>
      </c>
      <c r="AC50" s="64">
        <f>1-(('2) Nil Settled (NY)'!E26+'4) Settled At Cost (NY)'!E26)/'1) Claims Notified'!E26)</f>
        <v>0.65734265734265729</v>
      </c>
      <c r="AD50" s="64">
        <f>1-(('2) Nil Settled (NY)'!F26+'4) Settled At Cost (NY)'!F26)/'1) Claims Notified'!F26)</f>
        <v>0.65686274509803921</v>
      </c>
      <c r="AE50" s="246">
        <f>1-(('2) Nil Settled (NY)'!H26+'4) Settled At Cost (NY)'!H26)/'1) Claims Notified'!H26)</f>
        <v>0.67870619946091648</v>
      </c>
      <c r="AF50" s="66">
        <f>1-(('2) Nil Settled (NY)'!D26+'2) Nil Settled (NY)'!F26+'4) Settled At Cost (NY)'!D26+'4) Settled At Cost (NY)'!F26)/('1) Claims Notified'!D26+'1) Claims Notified'!F26))</f>
        <v>0.65885416666666674</v>
      </c>
      <c r="AG50" s="19"/>
      <c r="AH50" s="28">
        <f>AH49+1</f>
        <v>2023</v>
      </c>
      <c r="AI50" s="64">
        <f>'4) Settled At Cost (NY)'!C26/'1) Claims Notified'!C26</f>
        <v>0.22063492063492063</v>
      </c>
      <c r="AJ50" s="64">
        <f>'4) Settled At Cost (NY)'!D26/'1) Claims Notified'!D26</f>
        <v>0.12554112554112554</v>
      </c>
      <c r="AK50" s="64">
        <f>'4) Settled At Cost (NY)'!E26/'1) Claims Notified'!E26</f>
        <v>0.11188811188811189</v>
      </c>
      <c r="AL50" s="64">
        <f>'4) Settled At Cost (NY)'!F26/'1) Claims Notified'!F26</f>
        <v>0.19934640522875818</v>
      </c>
      <c r="AM50" s="246">
        <f>'4) Settled At Cost (NY)'!H26/'1) Claims Notified'!H26</f>
        <v>0.14339622641509434</v>
      </c>
      <c r="AN50" s="33">
        <f>('4) Settled At Cost (NY)'!D26+'4) Settled At Cost (NY)'!F26)/('1) Claims Notified'!D26+'1) Claims Notified'!F26)</f>
        <v>0.15494791666666666</v>
      </c>
      <c r="AO50" s="67"/>
      <c r="AP50" s="67"/>
      <c r="AQ50" s="67"/>
      <c r="AR50" s="67"/>
      <c r="AS50" s="67"/>
    </row>
    <row r="51" spans="1:45" x14ac:dyDescent="0.2">
      <c r="B51" s="47">
        <f t="shared" ref="B51" si="18">B50+1</f>
        <v>2024</v>
      </c>
      <c r="C51" s="44">
        <f>'6) Incurred (NY)'!C27/'1) Claims Notified'!C27</f>
        <v>18120.215681444988</v>
      </c>
      <c r="D51" s="44">
        <f>'6) Incurred (NY)'!D27/'1) Claims Notified'!D27</f>
        <v>38844.9177676951</v>
      </c>
      <c r="E51" s="44">
        <f>'6) Incurred (NY)'!E27/'1) Claims Notified'!E27</f>
        <v>86647.334033149149</v>
      </c>
      <c r="F51" s="44">
        <f>'6) Incurred (NY)'!F27/'1) Claims Notified'!F27</f>
        <v>38362.045490909084</v>
      </c>
      <c r="G51" s="245">
        <f>'6) Incurred (NY)'!H27/'1) Claims Notified'!H27</f>
        <v>129052.40312250996</v>
      </c>
      <c r="H51" s="32"/>
      <c r="J51" s="47">
        <f t="shared" ref="J51" si="19">J50+1</f>
        <v>2024</v>
      </c>
      <c r="K51" s="44">
        <f>'6) Incurred (NY)'!C27/('1) Claims Notified'!C27-'2) Nil Settled (NY)'!C27)</f>
        <v>19191.671913043476</v>
      </c>
      <c r="L51" s="44">
        <f>'6) Incurred (NY)'!D27/('1) Claims Notified'!D27-'2) Nil Settled (NY)'!D27)</f>
        <v>42636.553167330683</v>
      </c>
      <c r="M51" s="44">
        <f>'6) Incurred (NY)'!E27/('1) Claims Notified'!E27-'2) Nil Settled (NY)'!E27)</f>
        <v>91714.429590643253</v>
      </c>
      <c r="N51" s="44">
        <f>'6) Incurred (NY)'!F27/('1) Claims Notified'!F27-'2) Nil Settled (NY)'!F27)</f>
        <v>41209.228554687492</v>
      </c>
      <c r="O51" s="245">
        <f>'6) Incurred (NY)'!H27/('1) Claims Notified'!H27-'2) Nil Settled (NY)'!H27)</f>
        <v>138798.72815747187</v>
      </c>
      <c r="R51" s="47">
        <f t="shared" si="15"/>
        <v>2024</v>
      </c>
      <c r="S51" s="69">
        <f>'2) Nil Settled (NY)'!C27/'1) Claims Notified'!C27</f>
        <v>5.5829228243021348E-2</v>
      </c>
      <c r="T51" s="69">
        <f>'2) Nil Settled (NY)'!D27/'1) Claims Notified'!D27</f>
        <v>8.8929219600725959E-2</v>
      </c>
      <c r="U51" s="69">
        <f>'2) Nil Settled (NY)'!E27/'1) Claims Notified'!E27</f>
        <v>5.5248618784530384E-2</v>
      </c>
      <c r="V51" s="69">
        <f>'2) Nil Settled (NY)'!F27/'1) Claims Notified'!F27</f>
        <v>6.9090909090909092E-2</v>
      </c>
      <c r="W51" s="247">
        <f>'2) Nil Settled (NY)'!H27/'1) Claims Notified'!H27</f>
        <v>7.0219123505976089E-2</v>
      </c>
      <c r="X51" s="66">
        <f>('2) Nil Settled (NY)'!D27+'2) Nil Settled (NY)'!F27)/('1) Claims Notified'!D27+'1) Claims Notified'!F27)</f>
        <v>8.2324455205811137E-2</v>
      </c>
      <c r="Z51" s="47">
        <f t="shared" si="16"/>
        <v>2024</v>
      </c>
      <c r="AA51" s="69">
        <f>1-(('2) Nil Settled (NY)'!C27+'4) Settled At Cost (NY)'!C27)/'1) Claims Notified'!C27)</f>
        <v>0.92610837438423643</v>
      </c>
      <c r="AB51" s="69">
        <f>1-(('2) Nil Settled (NY)'!D27+'4) Settled At Cost (NY)'!D27)/'1) Claims Notified'!D27)</f>
        <v>0.89110707803992739</v>
      </c>
      <c r="AC51" s="69">
        <f>1-(('2) Nil Settled (NY)'!E27+'4) Settled At Cost (NY)'!E27)/'1) Claims Notified'!E27)</f>
        <v>0.91160220994475138</v>
      </c>
      <c r="AD51" s="69">
        <f>1-(('2) Nil Settled (NY)'!F27+'4) Settled At Cost (NY)'!F27)/'1) Claims Notified'!F27)</f>
        <v>0.91272727272727272</v>
      </c>
      <c r="AE51" s="248">
        <f>1-(('2) Nil Settled (NY)'!H27+'4) Settled At Cost (NY)'!H27)/'1) Claims Notified'!H27)</f>
        <v>0.90537848605577687</v>
      </c>
      <c r="AF51" s="66">
        <f>1-(('2) Nil Settled (NY)'!D27+'2) Nil Settled (NY)'!F27+'4) Settled At Cost (NY)'!D27+'4) Settled At Cost (NY)'!F27)/('1) Claims Notified'!D27+'1) Claims Notified'!F27))</f>
        <v>0.89830508474576276</v>
      </c>
      <c r="AH51" s="47">
        <f t="shared" si="17"/>
        <v>2024</v>
      </c>
      <c r="AI51" s="69">
        <f>'4) Settled At Cost (NY)'!C27/'1) Claims Notified'!C27</f>
        <v>1.8062397372742199E-2</v>
      </c>
      <c r="AJ51" s="69">
        <f>'4) Settled At Cost (NY)'!D27/'1) Claims Notified'!D27</f>
        <v>1.9963702359346643E-2</v>
      </c>
      <c r="AK51" s="69">
        <f>'4) Settled At Cost (NY)'!E27/'1) Claims Notified'!E27</f>
        <v>3.3149171270718231E-2</v>
      </c>
      <c r="AL51" s="69">
        <f>'4) Settled At Cost (NY)'!F27/'1) Claims Notified'!F27</f>
        <v>1.8181818181818181E-2</v>
      </c>
      <c r="AM51" s="248">
        <f>'4) Settled At Cost (NY)'!H27/'1) Claims Notified'!H27</f>
        <v>2.4402390438247011E-2</v>
      </c>
      <c r="AN51" s="33">
        <f>('4) Settled At Cost (NY)'!D27+'4) Settled At Cost (NY)'!F27)/('1) Claims Notified'!D27+'1) Claims Notified'!F27)</f>
        <v>1.9370460048426151E-2</v>
      </c>
      <c r="AO51" s="70"/>
      <c r="AP51" s="70"/>
      <c r="AQ51" s="70"/>
      <c r="AR51" s="70"/>
      <c r="AS51" s="70"/>
    </row>
    <row r="52" spans="1:45" x14ac:dyDescent="0.2">
      <c r="J52" s="61"/>
      <c r="K52" s="62"/>
      <c r="L52" s="62"/>
      <c r="M52" s="62"/>
      <c r="N52" s="62"/>
      <c r="O52" s="62"/>
      <c r="R52" s="61"/>
      <c r="S52" s="71"/>
      <c r="T52" s="71"/>
      <c r="U52" s="71"/>
      <c r="V52" s="71"/>
      <c r="W52" s="71"/>
      <c r="Z52" s="59"/>
      <c r="AA52" s="65"/>
      <c r="AB52" s="65"/>
      <c r="AC52" s="65"/>
      <c r="AD52" s="65"/>
      <c r="AE52" s="65"/>
      <c r="AH52" s="59"/>
      <c r="AI52" s="65"/>
      <c r="AJ52" s="65"/>
      <c r="AK52" s="65"/>
      <c r="AL52" s="65"/>
      <c r="AM52" s="65"/>
      <c r="AN52" s="33"/>
      <c r="AO52" s="70"/>
      <c r="AP52" s="70"/>
      <c r="AQ52" s="70"/>
      <c r="AR52" s="70"/>
      <c r="AS52" s="70"/>
    </row>
    <row r="53" spans="1:45" x14ac:dyDescent="0.2">
      <c r="J53" s="61"/>
      <c r="K53" s="62"/>
      <c r="L53" s="62"/>
      <c r="M53" s="62"/>
      <c r="N53" s="62"/>
      <c r="O53" s="62"/>
      <c r="R53" s="61"/>
      <c r="S53" s="71"/>
      <c r="T53" s="71"/>
      <c r="U53" s="71"/>
      <c r="V53" s="71"/>
      <c r="W53" s="71"/>
      <c r="Z53" s="59"/>
      <c r="AA53" s="65"/>
      <c r="AB53" s="65"/>
      <c r="AC53" s="65"/>
      <c r="AD53" s="65"/>
      <c r="AE53" s="65"/>
      <c r="AH53" s="59"/>
      <c r="AI53" s="65"/>
      <c r="AJ53" s="65"/>
      <c r="AK53" s="65"/>
      <c r="AL53" s="65"/>
      <c r="AM53" s="65"/>
      <c r="AN53" s="33"/>
      <c r="AO53" s="70"/>
      <c r="AP53" s="70"/>
      <c r="AQ53" s="70"/>
      <c r="AR53" s="70"/>
      <c r="AS53" s="70"/>
    </row>
    <row r="54" spans="1:45" x14ac:dyDescent="0.2">
      <c r="J54" s="61"/>
      <c r="K54" s="33"/>
      <c r="L54" s="33"/>
      <c r="M54" s="33"/>
      <c r="N54" s="33"/>
      <c r="O54" s="33"/>
      <c r="R54" s="61"/>
      <c r="S54" s="33"/>
      <c r="T54" s="33"/>
      <c r="U54" s="33"/>
      <c r="V54" s="33"/>
      <c r="W54" s="33"/>
      <c r="Z54" s="59"/>
      <c r="AA54" s="65"/>
      <c r="AB54" s="65"/>
      <c r="AC54" s="65"/>
      <c r="AD54" s="65"/>
      <c r="AE54" s="65"/>
      <c r="AH54" s="59"/>
      <c r="AI54" s="65"/>
      <c r="AJ54" s="65"/>
      <c r="AK54" s="65"/>
      <c r="AL54" s="65"/>
      <c r="AM54" s="65"/>
      <c r="AN54" s="33"/>
      <c r="AO54" s="70"/>
      <c r="AP54" s="70"/>
      <c r="AQ54" s="70"/>
      <c r="AR54" s="70"/>
      <c r="AS54" s="70"/>
    </row>
    <row r="55" spans="1:45" x14ac:dyDescent="0.2">
      <c r="B55" s="262" t="s">
        <v>25</v>
      </c>
      <c r="C55" s="263"/>
      <c r="D55" s="263"/>
      <c r="E55" s="263"/>
      <c r="F55" s="263"/>
      <c r="G55" s="264"/>
      <c r="J55" s="262" t="s">
        <v>26</v>
      </c>
      <c r="K55" s="263"/>
      <c r="L55" s="263"/>
      <c r="M55" s="263"/>
      <c r="N55" s="263"/>
      <c r="O55" s="264"/>
      <c r="S55" s="65"/>
      <c r="U55" s="65"/>
      <c r="V55" s="65"/>
      <c r="W55" s="59"/>
      <c r="Z55" s="59"/>
      <c r="AA55" s="65"/>
      <c r="AB55" s="65"/>
      <c r="AC55" s="65"/>
      <c r="AD55" s="65"/>
      <c r="AE55" s="65"/>
      <c r="AH55" s="59"/>
      <c r="AI55" s="65"/>
      <c r="AJ55" s="65"/>
      <c r="AK55" s="65"/>
      <c r="AL55" s="65"/>
      <c r="AM55" s="65"/>
      <c r="AN55" s="33"/>
      <c r="AO55" s="70"/>
      <c r="AP55" s="70"/>
      <c r="AQ55" s="70"/>
      <c r="AR55" s="70"/>
      <c r="AS55" s="70"/>
    </row>
    <row r="56" spans="1:45" ht="25.5" x14ac:dyDescent="0.2">
      <c r="B56" s="22" t="s">
        <v>1</v>
      </c>
      <c r="C56" s="23" t="s">
        <v>2</v>
      </c>
      <c r="D56" s="23" t="s">
        <v>3</v>
      </c>
      <c r="E56" s="23" t="s">
        <v>4</v>
      </c>
      <c r="F56" s="23" t="s">
        <v>5</v>
      </c>
      <c r="G56" s="24" t="s">
        <v>7</v>
      </c>
      <c r="J56" s="22" t="s">
        <v>1</v>
      </c>
      <c r="K56" s="23" t="s">
        <v>2</v>
      </c>
      <c r="L56" s="23" t="s">
        <v>3</v>
      </c>
      <c r="M56" s="23" t="s">
        <v>4</v>
      </c>
      <c r="N56" s="23" t="s">
        <v>5</v>
      </c>
      <c r="O56" s="24" t="s">
        <v>7</v>
      </c>
      <c r="S56" s="63"/>
      <c r="T56" s="63"/>
      <c r="U56" s="63"/>
      <c r="V56" s="63"/>
      <c r="W56" s="63"/>
      <c r="Z56" s="65"/>
      <c r="AA56" s="65"/>
      <c r="AB56" s="65"/>
      <c r="AC56" s="65"/>
      <c r="AD56" s="65"/>
      <c r="AE56" s="65"/>
      <c r="AH56" s="59"/>
      <c r="AI56" s="65"/>
      <c r="AJ56" s="65"/>
      <c r="AK56" s="65"/>
      <c r="AL56" s="65"/>
      <c r="AM56" s="65"/>
      <c r="AN56" s="33"/>
      <c r="AO56" s="70"/>
      <c r="AP56" s="70"/>
      <c r="AQ56" s="70"/>
      <c r="AR56" s="70"/>
      <c r="AS56" s="70"/>
    </row>
    <row r="57" spans="1:45" s="68" customFormat="1" hidden="1" x14ac:dyDescent="0.2">
      <c r="A57" s="19"/>
      <c r="B57" s="28">
        <f>$B$5</f>
        <v>2004</v>
      </c>
      <c r="C57" s="29"/>
      <c r="D57" s="29"/>
      <c r="E57" s="29"/>
      <c r="F57" s="29"/>
      <c r="G57" s="244"/>
      <c r="H57" s="19"/>
      <c r="I57" s="19"/>
      <c r="J57" s="28">
        <f>$B$5</f>
        <v>2004</v>
      </c>
      <c r="K57" s="29"/>
      <c r="L57" s="29"/>
      <c r="M57" s="29"/>
      <c r="N57" s="29"/>
      <c r="O57" s="244"/>
      <c r="P57" s="19"/>
      <c r="Q57" s="19"/>
      <c r="R57" s="19"/>
      <c r="S57" s="59"/>
      <c r="T57" s="59"/>
      <c r="U57" s="59"/>
      <c r="V57" s="59"/>
      <c r="W57" s="59"/>
      <c r="X57" s="19"/>
      <c r="Y57" s="19"/>
      <c r="Z57" s="65"/>
      <c r="AA57" s="65"/>
      <c r="AB57" s="65"/>
      <c r="AC57" s="65"/>
      <c r="AD57" s="65"/>
      <c r="AE57" s="65"/>
      <c r="AF57" s="19"/>
      <c r="AG57" s="19"/>
      <c r="AH57" s="59"/>
      <c r="AI57" s="65"/>
      <c r="AJ57" s="65"/>
      <c r="AK57" s="65"/>
      <c r="AL57" s="65"/>
      <c r="AM57" s="65"/>
      <c r="AN57" s="33"/>
      <c r="AO57" s="67"/>
      <c r="AP57" s="67"/>
      <c r="AQ57" s="67"/>
      <c r="AR57" s="67"/>
      <c r="AS57" s="67"/>
    </row>
    <row r="58" spans="1:45" s="68" customFormat="1" hidden="1" x14ac:dyDescent="0.2">
      <c r="A58" s="19"/>
      <c r="B58" s="28">
        <f t="shared" ref="B58:B77" si="20">B57+1</f>
        <v>2005</v>
      </c>
      <c r="C58" s="29"/>
      <c r="D58" s="29"/>
      <c r="E58" s="29"/>
      <c r="F58" s="29"/>
      <c r="G58" s="244"/>
      <c r="H58" s="19"/>
      <c r="I58" s="19"/>
      <c r="J58" s="28">
        <f t="shared" ref="J58:J77" si="21">J57+1</f>
        <v>2005</v>
      </c>
      <c r="K58" s="29"/>
      <c r="L58" s="29"/>
      <c r="M58" s="29"/>
      <c r="N58" s="29"/>
      <c r="O58" s="244"/>
      <c r="P58" s="19"/>
      <c r="Q58" s="19"/>
      <c r="R58" s="19"/>
      <c r="S58" s="59"/>
      <c r="T58" s="59"/>
      <c r="U58" s="59"/>
      <c r="V58" s="59"/>
      <c r="W58" s="59"/>
      <c r="X58" s="19"/>
      <c r="Y58" s="19"/>
      <c r="Z58" s="65"/>
      <c r="AA58" s="65"/>
      <c r="AB58" s="65"/>
      <c r="AC58" s="65"/>
      <c r="AD58" s="65"/>
      <c r="AE58" s="65"/>
      <c r="AF58" s="19"/>
      <c r="AG58" s="19"/>
      <c r="AH58" s="59"/>
      <c r="AI58" s="65"/>
      <c r="AJ58" s="65"/>
      <c r="AK58" s="65"/>
      <c r="AL58" s="65"/>
      <c r="AM58" s="65"/>
      <c r="AN58" s="33"/>
      <c r="AO58" s="67"/>
      <c r="AP58" s="67"/>
      <c r="AQ58" s="67"/>
      <c r="AR58" s="67"/>
      <c r="AS58" s="67"/>
    </row>
    <row r="59" spans="1:45" s="68" customFormat="1" hidden="1" x14ac:dyDescent="0.2">
      <c r="A59" s="19"/>
      <c r="B59" s="28">
        <f t="shared" si="20"/>
        <v>2006</v>
      </c>
      <c r="C59" s="29"/>
      <c r="D59" s="29"/>
      <c r="E59" s="29"/>
      <c r="F59" s="29"/>
      <c r="G59" s="244"/>
      <c r="H59" s="19"/>
      <c r="I59" s="19"/>
      <c r="J59" s="28">
        <f t="shared" si="21"/>
        <v>2006</v>
      </c>
      <c r="K59" s="29"/>
      <c r="L59" s="29"/>
      <c r="M59" s="29"/>
      <c r="N59" s="29"/>
      <c r="O59" s="244"/>
      <c r="P59" s="19"/>
      <c r="Q59" s="19"/>
      <c r="R59" s="19"/>
      <c r="S59" s="59"/>
      <c r="T59" s="59"/>
      <c r="U59" s="59"/>
      <c r="V59" s="59"/>
      <c r="W59" s="59"/>
      <c r="X59" s="19"/>
      <c r="Y59" s="19"/>
      <c r="Z59" s="65"/>
      <c r="AA59" s="65"/>
      <c r="AB59" s="65"/>
      <c r="AC59" s="65"/>
      <c r="AD59" s="65"/>
      <c r="AE59" s="65"/>
      <c r="AF59" s="19"/>
      <c r="AG59" s="19"/>
      <c r="AH59" s="59"/>
      <c r="AI59" s="65"/>
      <c r="AJ59" s="65"/>
      <c r="AK59" s="65"/>
      <c r="AL59" s="65"/>
      <c r="AM59" s="65"/>
      <c r="AN59" s="33"/>
      <c r="AO59" s="67"/>
      <c r="AP59" s="67"/>
      <c r="AQ59" s="67"/>
      <c r="AR59" s="67"/>
      <c r="AS59" s="67"/>
    </row>
    <row r="60" spans="1:45" s="68" customFormat="1" hidden="1" x14ac:dyDescent="0.2">
      <c r="A60" s="19"/>
      <c r="B60" s="28">
        <f t="shared" si="20"/>
        <v>2007</v>
      </c>
      <c r="C60" s="29"/>
      <c r="D60" s="29"/>
      <c r="E60" s="29"/>
      <c r="F60" s="29"/>
      <c r="G60" s="244"/>
      <c r="H60" s="19"/>
      <c r="I60" s="19"/>
      <c r="J60" s="28">
        <f t="shared" si="21"/>
        <v>2007</v>
      </c>
      <c r="K60" s="29"/>
      <c r="L60" s="29"/>
      <c r="M60" s="29"/>
      <c r="N60" s="29"/>
      <c r="O60" s="244"/>
      <c r="P60" s="19"/>
      <c r="Q60" s="19"/>
      <c r="R60" s="19"/>
      <c r="S60" s="59"/>
      <c r="T60" s="59"/>
      <c r="U60" s="59"/>
      <c r="V60" s="59"/>
      <c r="W60" s="59"/>
      <c r="X60" s="19"/>
      <c r="Y60" s="19"/>
      <c r="Z60" s="65"/>
      <c r="AA60" s="65"/>
      <c r="AB60" s="65"/>
      <c r="AC60" s="65"/>
      <c r="AD60" s="65"/>
      <c r="AE60" s="65"/>
      <c r="AF60" s="19"/>
      <c r="AG60" s="19"/>
      <c r="AH60" s="59"/>
      <c r="AI60" s="65"/>
      <c r="AJ60" s="65"/>
      <c r="AK60" s="65"/>
      <c r="AL60" s="65"/>
      <c r="AM60" s="65"/>
      <c r="AN60" s="33"/>
      <c r="AO60" s="67"/>
      <c r="AP60" s="67"/>
      <c r="AQ60" s="67"/>
      <c r="AR60" s="67"/>
      <c r="AS60" s="67"/>
    </row>
    <row r="61" spans="1:45" s="68" customFormat="1" hidden="1" x14ac:dyDescent="0.2">
      <c r="A61" s="19"/>
      <c r="B61" s="28">
        <f t="shared" si="20"/>
        <v>2008</v>
      </c>
      <c r="C61" s="29"/>
      <c r="D61" s="29"/>
      <c r="E61" s="29"/>
      <c r="F61" s="29"/>
      <c r="G61" s="244"/>
      <c r="H61" s="19"/>
      <c r="I61" s="19"/>
      <c r="J61" s="28">
        <f t="shared" si="21"/>
        <v>2008</v>
      </c>
      <c r="K61" s="29"/>
      <c r="L61" s="29"/>
      <c r="M61" s="29"/>
      <c r="N61" s="29"/>
      <c r="O61" s="244"/>
      <c r="P61" s="19"/>
      <c r="Q61" s="19"/>
      <c r="R61" s="19"/>
      <c r="S61" s="59"/>
      <c r="T61" s="59"/>
      <c r="U61" s="59"/>
      <c r="V61" s="59"/>
      <c r="W61" s="59"/>
      <c r="X61" s="19"/>
      <c r="Y61" s="19"/>
      <c r="Z61" s="65"/>
      <c r="AA61" s="65"/>
      <c r="AB61" s="65"/>
      <c r="AC61" s="65"/>
      <c r="AD61" s="65"/>
      <c r="AE61" s="65"/>
      <c r="AF61" s="19"/>
      <c r="AG61" s="19"/>
      <c r="AH61" s="59"/>
      <c r="AI61" s="65"/>
      <c r="AJ61" s="65"/>
      <c r="AK61" s="65"/>
      <c r="AL61" s="65"/>
      <c r="AM61" s="65"/>
      <c r="AN61" s="33"/>
      <c r="AO61" s="67"/>
      <c r="AP61" s="67"/>
      <c r="AQ61" s="67"/>
      <c r="AR61" s="67"/>
      <c r="AS61" s="67"/>
    </row>
    <row r="62" spans="1:45" s="68" customFormat="1" hidden="1" x14ac:dyDescent="0.2">
      <c r="A62" s="19"/>
      <c r="B62" s="28">
        <f t="shared" si="20"/>
        <v>2009</v>
      </c>
      <c r="C62" s="29"/>
      <c r="D62" s="29"/>
      <c r="E62" s="29"/>
      <c r="F62" s="29"/>
      <c r="G62" s="244"/>
      <c r="H62" s="19"/>
      <c r="I62" s="19"/>
      <c r="J62" s="28">
        <f t="shared" si="21"/>
        <v>2009</v>
      </c>
      <c r="K62" s="29"/>
      <c r="L62" s="29"/>
      <c r="M62" s="29"/>
      <c r="N62" s="29"/>
      <c r="O62" s="244"/>
      <c r="P62" s="19"/>
      <c r="Q62" s="19"/>
      <c r="R62" s="19"/>
      <c r="S62" s="59"/>
      <c r="T62" s="59"/>
      <c r="U62" s="59"/>
      <c r="V62" s="59"/>
      <c r="W62" s="59"/>
      <c r="X62" s="19"/>
      <c r="Y62" s="19"/>
      <c r="Z62" s="65"/>
      <c r="AA62" s="65"/>
      <c r="AB62" s="65"/>
      <c r="AC62" s="65"/>
      <c r="AD62" s="65"/>
      <c r="AE62" s="65"/>
      <c r="AF62" s="19"/>
      <c r="AG62" s="19"/>
      <c r="AH62" s="59"/>
      <c r="AI62" s="65"/>
      <c r="AJ62" s="65"/>
      <c r="AK62" s="65"/>
      <c r="AL62" s="65"/>
      <c r="AM62" s="65"/>
      <c r="AN62" s="33"/>
      <c r="AO62" s="67"/>
      <c r="AP62" s="67"/>
      <c r="AQ62" s="67"/>
      <c r="AR62" s="67"/>
      <c r="AS62" s="67"/>
    </row>
    <row r="63" spans="1:45" s="68" customFormat="1" hidden="1" x14ac:dyDescent="0.2">
      <c r="A63" s="19"/>
      <c r="B63" s="28">
        <f t="shared" si="20"/>
        <v>2010</v>
      </c>
      <c r="C63" s="29"/>
      <c r="D63" s="29"/>
      <c r="E63" s="29"/>
      <c r="F63" s="29"/>
      <c r="G63" s="244"/>
      <c r="H63" s="19"/>
      <c r="I63" s="19"/>
      <c r="J63" s="28">
        <f t="shared" si="21"/>
        <v>2010</v>
      </c>
      <c r="K63" s="29"/>
      <c r="L63" s="29"/>
      <c r="M63" s="29"/>
      <c r="N63" s="29"/>
      <c r="O63" s="244"/>
      <c r="P63" s="19"/>
      <c r="Q63" s="19"/>
      <c r="R63" s="19"/>
      <c r="S63" s="59"/>
      <c r="T63" s="59"/>
      <c r="U63" s="59"/>
      <c r="V63" s="59"/>
      <c r="W63" s="59"/>
      <c r="X63" s="19"/>
      <c r="Y63" s="19"/>
      <c r="Z63" s="65"/>
      <c r="AA63" s="65"/>
      <c r="AB63" s="65"/>
      <c r="AC63" s="65"/>
      <c r="AD63" s="65"/>
      <c r="AE63" s="65"/>
      <c r="AF63" s="19"/>
      <c r="AG63" s="19"/>
      <c r="AH63" s="59"/>
      <c r="AI63" s="65"/>
      <c r="AJ63" s="65"/>
      <c r="AK63" s="65"/>
      <c r="AL63" s="65"/>
      <c r="AM63" s="65"/>
      <c r="AN63" s="33"/>
      <c r="AO63" s="67"/>
      <c r="AP63" s="67"/>
      <c r="AQ63" s="67"/>
      <c r="AR63" s="67"/>
      <c r="AS63" s="67"/>
    </row>
    <row r="64" spans="1:45" s="68" customFormat="1" hidden="1" x14ac:dyDescent="0.2">
      <c r="A64" s="19"/>
      <c r="B64" s="28">
        <f t="shared" si="20"/>
        <v>2011</v>
      </c>
      <c r="C64" s="29"/>
      <c r="D64" s="29"/>
      <c r="E64" s="29"/>
      <c r="F64" s="29"/>
      <c r="G64" s="244"/>
      <c r="H64" s="19"/>
      <c r="I64" s="19"/>
      <c r="J64" s="28">
        <f t="shared" si="21"/>
        <v>2011</v>
      </c>
      <c r="K64" s="29"/>
      <c r="L64" s="29"/>
      <c r="M64" s="29"/>
      <c r="N64" s="29"/>
      <c r="O64" s="244"/>
      <c r="P64" s="19"/>
      <c r="Q64" s="19"/>
      <c r="R64" s="19"/>
      <c r="S64" s="59"/>
      <c r="T64" s="59"/>
      <c r="U64" s="59"/>
      <c r="V64" s="59"/>
      <c r="W64" s="59"/>
      <c r="X64" s="19"/>
      <c r="Y64" s="19"/>
      <c r="Z64" s="65"/>
      <c r="AA64" s="65"/>
      <c r="AB64" s="65"/>
      <c r="AC64" s="65"/>
      <c r="AD64" s="65"/>
      <c r="AE64" s="65"/>
      <c r="AF64" s="19"/>
      <c r="AG64" s="19"/>
      <c r="AH64" s="59"/>
      <c r="AI64" s="65"/>
      <c r="AJ64" s="65"/>
      <c r="AK64" s="65"/>
      <c r="AL64" s="65"/>
      <c r="AM64" s="65"/>
      <c r="AN64" s="33"/>
      <c r="AO64" s="67"/>
      <c r="AP64" s="67"/>
      <c r="AQ64" s="67"/>
      <c r="AR64" s="67"/>
      <c r="AS64" s="67"/>
    </row>
    <row r="65" spans="1:45" s="68" customFormat="1" x14ac:dyDescent="0.2">
      <c r="A65" s="19"/>
      <c r="B65" s="28">
        <f t="shared" si="20"/>
        <v>2012</v>
      </c>
      <c r="C65" s="29">
        <f>'7) Paid on Settled (NY)'!C15/('4) Settled At Cost (NY)'!C15+'2) Nil Settled (NY)'!C15)</f>
        <v>5503.9778893442617</v>
      </c>
      <c r="D65" s="29">
        <f>'7) Paid on Settled (NY)'!D15/('4) Settled At Cost (NY)'!D15+'2) Nil Settled (NY)'!D15)</f>
        <v>16226.963817292008</v>
      </c>
      <c r="E65" s="29">
        <f>'7) Paid on Settled (NY)'!E15/('4) Settled At Cost (NY)'!E15+'2) Nil Settled (NY)'!E15)</f>
        <v>26004.163915094334</v>
      </c>
      <c r="F65" s="29">
        <f>'7) Paid on Settled (NY)'!F15/('4) Settled At Cost (NY)'!F15+'2) Nil Settled (NY)'!F15)</f>
        <v>19565.856652360515</v>
      </c>
      <c r="G65" s="244">
        <f>'7) Paid on Settled (NY)'!H15/('4) Settled At Cost (NY)'!H15+'2) Nil Settled (NY)'!H15)</f>
        <v>67354.040367782276</v>
      </c>
      <c r="H65" s="19"/>
      <c r="I65" s="19"/>
      <c r="J65" s="28">
        <f t="shared" si="21"/>
        <v>2012</v>
      </c>
      <c r="K65" s="29">
        <f>'7) Paid on Settled (NY)'!C15/'4) Settled At Cost (NY)'!C15</f>
        <v>7409.4929931034467</v>
      </c>
      <c r="L65" s="29">
        <f>'7) Paid on Settled (NY)'!D15/'4) Settled At Cost (NY)'!D15</f>
        <v>28666.077291066282</v>
      </c>
      <c r="M65" s="29">
        <f>'7) Paid on Settled (NY)'!E15/'4) Settled At Cost (NY)'!E15</f>
        <v>49003.402222222212</v>
      </c>
      <c r="N65" s="29">
        <f>'7) Paid on Settled (NY)'!F15/'4) Settled At Cost (NY)'!F15</f>
        <v>28611.99539748954</v>
      </c>
      <c r="O65" s="244">
        <f>'7) Paid on Settled (NY)'!H15/'4) Settled At Cost (NY)'!H15</f>
        <v>96794.733488372091</v>
      </c>
      <c r="P65" s="19"/>
      <c r="Q65" s="19"/>
      <c r="R65" s="19"/>
      <c r="S65" s="59"/>
      <c r="T65" s="59"/>
      <c r="U65" s="59"/>
      <c r="V65" s="59"/>
      <c r="W65" s="59"/>
      <c r="X65" s="19"/>
      <c r="Y65" s="19"/>
      <c r="Z65" s="65"/>
      <c r="AA65" s="65"/>
      <c r="AB65" s="65"/>
      <c r="AC65" s="65"/>
      <c r="AD65" s="65"/>
      <c r="AE65" s="65"/>
      <c r="AF65" s="19"/>
      <c r="AG65" s="19"/>
      <c r="AH65" s="59"/>
      <c r="AI65" s="65"/>
      <c r="AJ65" s="65"/>
      <c r="AK65" s="65"/>
      <c r="AL65" s="65"/>
      <c r="AM65" s="65"/>
      <c r="AN65" s="33"/>
      <c r="AO65" s="67"/>
      <c r="AP65" s="67"/>
      <c r="AQ65" s="67"/>
      <c r="AR65" s="67"/>
      <c r="AS65" s="67"/>
    </row>
    <row r="66" spans="1:45" s="68" customFormat="1" x14ac:dyDescent="0.2">
      <c r="A66" s="19"/>
      <c r="B66" s="28">
        <f t="shared" si="20"/>
        <v>2013</v>
      </c>
      <c r="C66" s="29">
        <f>'7) Paid on Settled (NY)'!C16/('4) Settled At Cost (NY)'!C16+'2) Nil Settled (NY)'!C16)</f>
        <v>6755.4763134657833</v>
      </c>
      <c r="D66" s="29">
        <f>'7) Paid on Settled (NY)'!D16/('4) Settled At Cost (NY)'!D16+'2) Nil Settled (NY)'!D16)</f>
        <v>13645.647494373592</v>
      </c>
      <c r="E66" s="29">
        <f>'7) Paid on Settled (NY)'!E16/('4) Settled At Cost (NY)'!E16+'2) Nil Settled (NY)'!E16)</f>
        <v>20584.571945945943</v>
      </c>
      <c r="F66" s="29">
        <f>'7) Paid on Settled (NY)'!F16/('4) Settled At Cost (NY)'!F16+'2) Nil Settled (NY)'!F16)</f>
        <v>18700.466213991767</v>
      </c>
      <c r="G66" s="244">
        <f>'7) Paid on Settled (NY)'!H16/('4) Settled At Cost (NY)'!H16+'2) Nil Settled (NY)'!H16)</f>
        <v>67604.142456328002</v>
      </c>
      <c r="H66" s="19"/>
      <c r="I66" s="19"/>
      <c r="J66" s="28">
        <f t="shared" si="21"/>
        <v>2013</v>
      </c>
      <c r="K66" s="29">
        <f>'7) Paid on Settled (NY)'!C16/'4) Settled At Cost (NY)'!C16</f>
        <v>8831.8348340548346</v>
      </c>
      <c r="L66" s="29">
        <f>'7) Paid on Settled (NY)'!D16/'4) Settled At Cost (NY)'!D16</f>
        <v>26515.522026239065</v>
      </c>
      <c r="M66" s="29">
        <f>'7) Paid on Settled (NY)'!E16/'4) Settled At Cost (NY)'!E16</f>
        <v>36096.168815165875</v>
      </c>
      <c r="N66" s="29">
        <f>'7) Paid on Settled (NY)'!F16/'4) Settled At Cost (NY)'!F16</f>
        <v>28821.648773784353</v>
      </c>
      <c r="O66" s="244">
        <f>'7) Paid on Settled (NY)'!H16/'4) Settled At Cost (NY)'!H16</f>
        <v>99438.709800734156</v>
      </c>
      <c r="P66" s="19"/>
      <c r="Q66" s="19"/>
      <c r="R66" s="19"/>
      <c r="S66" s="59"/>
      <c r="T66" s="59"/>
      <c r="U66" s="59"/>
      <c r="V66" s="59"/>
      <c r="W66" s="59"/>
      <c r="X66" s="19"/>
      <c r="Y66" s="19"/>
      <c r="Z66" s="65"/>
      <c r="AA66" s="65"/>
      <c r="AB66" s="65"/>
      <c r="AC66" s="65"/>
      <c r="AD66" s="65"/>
      <c r="AE66" s="65"/>
      <c r="AF66" s="19"/>
      <c r="AG66" s="19"/>
      <c r="AH66" s="59"/>
      <c r="AI66" s="65"/>
      <c r="AJ66" s="65"/>
      <c r="AK66" s="65"/>
      <c r="AL66" s="65"/>
      <c r="AM66" s="65"/>
      <c r="AN66" s="33"/>
      <c r="AO66" s="67"/>
      <c r="AP66" s="67"/>
      <c r="AQ66" s="67"/>
      <c r="AR66" s="67"/>
      <c r="AS66" s="67"/>
    </row>
    <row r="67" spans="1:45" s="68" customFormat="1" x14ac:dyDescent="0.2">
      <c r="A67" s="19"/>
      <c r="B67" s="28">
        <f t="shared" si="20"/>
        <v>2014</v>
      </c>
      <c r="C67" s="29">
        <f>'7) Paid on Settled (NY)'!C17/('4) Settled At Cost (NY)'!C17+'2) Nil Settled (NY)'!C17)</f>
        <v>7321.8694347379251</v>
      </c>
      <c r="D67" s="29">
        <f>'7) Paid on Settled (NY)'!D17/('4) Settled At Cost (NY)'!D17+'2) Nil Settled (NY)'!D17)</f>
        <v>12569.728333333334</v>
      </c>
      <c r="E67" s="29">
        <f>'7) Paid on Settled (NY)'!E17/('4) Settled At Cost (NY)'!E17+'2) Nil Settled (NY)'!E17)</f>
        <v>20833.374615384615</v>
      </c>
      <c r="F67" s="29">
        <f>'7) Paid on Settled (NY)'!F17/('4) Settled At Cost (NY)'!F17+'2) Nil Settled (NY)'!F17)</f>
        <v>16691.010315457414</v>
      </c>
      <c r="G67" s="244">
        <f>'7) Paid on Settled (NY)'!H17/('4) Settled At Cost (NY)'!H17+'2) Nil Settled (NY)'!H17)</f>
        <v>67863.302773743082</v>
      </c>
      <c r="H67" s="19"/>
      <c r="I67" s="19"/>
      <c r="J67" s="28">
        <f t="shared" si="21"/>
        <v>2014</v>
      </c>
      <c r="K67" s="29">
        <f>'7) Paid on Settled (NY)'!C17/'4) Settled At Cost (NY)'!C17</f>
        <v>9614.2765991902852</v>
      </c>
      <c r="L67" s="29">
        <f>'7) Paid on Settled (NY)'!D17/'4) Settled At Cost (NY)'!D17</f>
        <v>23255.808616714701</v>
      </c>
      <c r="M67" s="29">
        <f>'7) Paid on Settled (NY)'!E17/'4) Settled At Cost (NY)'!E17</f>
        <v>36361.954768518517</v>
      </c>
      <c r="N67" s="29">
        <f>'7) Paid on Settled (NY)'!F17/'4) Settled At Cost (NY)'!F17</f>
        <v>25747.203260340633</v>
      </c>
      <c r="O67" s="244">
        <f>'7) Paid on Settled (NY)'!H17/'4) Settled At Cost (NY)'!H17</f>
        <v>100410.71315215438</v>
      </c>
      <c r="P67" s="19"/>
      <c r="Q67" s="19"/>
      <c r="R67" s="19"/>
      <c r="S67" s="72"/>
      <c r="T67" s="72"/>
      <c r="U67" s="72"/>
      <c r="V67" s="72"/>
      <c r="W67" s="72"/>
      <c r="X67" s="19"/>
      <c r="Y67" s="19"/>
      <c r="Z67" s="72"/>
      <c r="AA67" s="72"/>
      <c r="AB67" s="72"/>
      <c r="AC67" s="72"/>
      <c r="AD67" s="72"/>
      <c r="AE67" s="72"/>
      <c r="AF67" s="19"/>
      <c r="AG67" s="19"/>
      <c r="AH67" s="59"/>
      <c r="AI67" s="65"/>
      <c r="AJ67" s="65"/>
      <c r="AK67" s="65"/>
      <c r="AL67" s="65"/>
      <c r="AM67" s="65"/>
      <c r="AN67" s="33"/>
      <c r="AO67" s="67"/>
      <c r="AP67" s="67"/>
      <c r="AQ67" s="67"/>
      <c r="AR67" s="67"/>
      <c r="AS67" s="67"/>
    </row>
    <row r="68" spans="1:45" s="68" customFormat="1" x14ac:dyDescent="0.2">
      <c r="A68" s="19"/>
      <c r="B68" s="28">
        <f t="shared" si="20"/>
        <v>2015</v>
      </c>
      <c r="C68" s="29">
        <f>'7) Paid on Settled (NY)'!C18/('4) Settled At Cost (NY)'!C18+'2) Nil Settled (NY)'!C18)</f>
        <v>8300.7094625809932</v>
      </c>
      <c r="D68" s="29">
        <f>'7) Paid on Settled (NY)'!D18/('4) Settled At Cost (NY)'!D18+'2) Nil Settled (NY)'!D18)</f>
        <v>15177.987831541221</v>
      </c>
      <c r="E68" s="29">
        <f>'7) Paid on Settled (NY)'!E18/('4) Settled At Cost (NY)'!E18+'2) Nil Settled (NY)'!E18)</f>
        <v>17938.926848137537</v>
      </c>
      <c r="F68" s="29">
        <f>'7) Paid on Settled (NY)'!F18/('4) Settled At Cost (NY)'!F18+'2) Nil Settled (NY)'!F18)</f>
        <v>19559.333811728393</v>
      </c>
      <c r="G68" s="244">
        <f>'7) Paid on Settled (NY)'!H18/('4) Settled At Cost (NY)'!H18+'2) Nil Settled (NY)'!H18)</f>
        <v>70080.230447711307</v>
      </c>
      <c r="H68" s="19"/>
      <c r="I68" s="19"/>
      <c r="J68" s="28">
        <f t="shared" si="21"/>
        <v>2015</v>
      </c>
      <c r="K68" s="29">
        <f>'7) Paid on Settled (NY)'!C18/'4) Settled At Cost (NY)'!C18</f>
        <v>10766.786230857269</v>
      </c>
      <c r="L68" s="29">
        <f>'7) Paid on Settled (NY)'!D18/'4) Settled At Cost (NY)'!D18</f>
        <v>26972.347802547774</v>
      </c>
      <c r="M68" s="29">
        <f>'7) Paid on Settled (NY)'!E18/'4) Settled At Cost (NY)'!E18</f>
        <v>34025.464510869569</v>
      </c>
      <c r="N68" s="29">
        <f>'7) Paid on Settled (NY)'!F18/'4) Settled At Cost (NY)'!F18</f>
        <v>28805.564340909088</v>
      </c>
      <c r="O68" s="244">
        <f>'7) Paid on Settled (NY)'!H18/'4) Settled At Cost (NY)'!H18</f>
        <v>102417.05553222654</v>
      </c>
      <c r="P68" s="19"/>
      <c r="Q68" s="19"/>
      <c r="R68" s="19"/>
      <c r="S68" s="72"/>
      <c r="T68" s="72"/>
      <c r="U68" s="72"/>
      <c r="V68" s="72"/>
      <c r="W68" s="72"/>
      <c r="X68" s="19"/>
      <c r="Y68" s="19"/>
      <c r="Z68" s="72"/>
      <c r="AA68" s="72"/>
      <c r="AB68" s="72"/>
      <c r="AC68" s="72"/>
      <c r="AD68" s="72"/>
      <c r="AE68" s="72"/>
      <c r="AF68" s="19"/>
      <c r="AG68" s="19"/>
      <c r="AH68" s="59"/>
      <c r="AI68" s="65"/>
      <c r="AJ68" s="65"/>
      <c r="AK68" s="65"/>
      <c r="AL68" s="65"/>
      <c r="AM68" s="65"/>
      <c r="AN68" s="33"/>
      <c r="AO68" s="67"/>
      <c r="AP68" s="67"/>
      <c r="AQ68" s="67"/>
      <c r="AR68" s="67"/>
      <c r="AS68" s="67"/>
    </row>
    <row r="69" spans="1:45" s="68" customFormat="1" x14ac:dyDescent="0.2">
      <c r="A69" s="19"/>
      <c r="B69" s="28">
        <f t="shared" si="20"/>
        <v>2016</v>
      </c>
      <c r="C69" s="29">
        <f>'7) Paid on Settled (NY)'!C19/('4) Settled At Cost (NY)'!C19+'2) Nil Settled (NY)'!C19)</f>
        <v>8230.3178139013453</v>
      </c>
      <c r="D69" s="29">
        <f>'7) Paid on Settled (NY)'!D19/('4) Settled At Cost (NY)'!D19+'2) Nil Settled (NY)'!D19)</f>
        <v>16999.671425742574</v>
      </c>
      <c r="E69" s="29">
        <f>'7) Paid on Settled (NY)'!E19/('4) Settled At Cost (NY)'!E19+'2) Nil Settled (NY)'!E19)</f>
        <v>28470.397898305087</v>
      </c>
      <c r="F69" s="29">
        <f>'7) Paid on Settled (NY)'!F19/('4) Settled At Cost (NY)'!F19+'2) Nil Settled (NY)'!F19)</f>
        <v>21709.116202531644</v>
      </c>
      <c r="G69" s="244">
        <f>'7) Paid on Settled (NY)'!H19/('4) Settled At Cost (NY)'!H19+'2) Nil Settled (NY)'!H19)</f>
        <v>73714.793126822158</v>
      </c>
      <c r="H69" s="19"/>
      <c r="I69" s="19"/>
      <c r="J69" s="28">
        <f t="shared" si="21"/>
        <v>2016</v>
      </c>
      <c r="K69" s="29">
        <f>'7) Paid on Settled (NY)'!C19/'4) Settled At Cost (NY)'!C19</f>
        <v>11543.150141509434</v>
      </c>
      <c r="L69" s="29">
        <f>'7) Paid on Settled (NY)'!D19/'4) Settled At Cost (NY)'!D19</f>
        <v>28808.168020134228</v>
      </c>
      <c r="M69" s="29">
        <f>'7) Paid on Settled (NY)'!E19/'4) Settled At Cost (NY)'!E19</f>
        <v>49115.598713450294</v>
      </c>
      <c r="N69" s="29">
        <f>'7) Paid on Settled (NY)'!F19/'4) Settled At Cost (NY)'!F19</f>
        <v>31263.388697916667</v>
      </c>
      <c r="O69" s="244">
        <f>'7) Paid on Settled (NY)'!H19/'4) Settled At Cost (NY)'!H19</f>
        <v>107477.89178533475</v>
      </c>
      <c r="P69" s="19"/>
      <c r="Q69" s="19"/>
      <c r="R69" s="19"/>
      <c r="S69" s="72"/>
      <c r="T69" s="72"/>
      <c r="U69" s="72"/>
      <c r="V69" s="72"/>
      <c r="W69" s="72"/>
      <c r="X69" s="19"/>
      <c r="Y69" s="19"/>
      <c r="Z69" s="72"/>
      <c r="AA69" s="72"/>
      <c r="AB69" s="72"/>
      <c r="AC69" s="72"/>
      <c r="AD69" s="72"/>
      <c r="AE69" s="72"/>
      <c r="AF69" s="19"/>
      <c r="AG69" s="19"/>
      <c r="AH69" s="59"/>
      <c r="AI69" s="65"/>
      <c r="AJ69" s="65"/>
      <c r="AK69" s="65"/>
      <c r="AL69" s="65"/>
      <c r="AM69" s="65"/>
      <c r="AN69" s="33"/>
      <c r="AO69" s="67"/>
      <c r="AP69" s="67"/>
      <c r="AQ69" s="67"/>
      <c r="AR69" s="67"/>
      <c r="AS69" s="67"/>
    </row>
    <row r="70" spans="1:45" s="68" customFormat="1" x14ac:dyDescent="0.2">
      <c r="A70" s="19"/>
      <c r="B70" s="28">
        <f t="shared" si="20"/>
        <v>2017</v>
      </c>
      <c r="C70" s="29">
        <f>'7) Paid on Settled (NY)'!C20/('4) Settled At Cost (NY)'!C20+'2) Nil Settled (NY)'!C20)</f>
        <v>9528.763580246914</v>
      </c>
      <c r="D70" s="29">
        <f>'7) Paid on Settled (NY)'!D20/('4) Settled At Cost (NY)'!D20+'2) Nil Settled (NY)'!D20)</f>
        <v>19594.243092309876</v>
      </c>
      <c r="E70" s="29">
        <f>'7) Paid on Settled (NY)'!E20/('4) Settled At Cost (NY)'!E20+'2) Nil Settled (NY)'!E20)</f>
        <v>36050.578610169483</v>
      </c>
      <c r="F70" s="29">
        <f>'7) Paid on Settled (NY)'!F20/('4) Settled At Cost (NY)'!F20+'2) Nil Settled (NY)'!F20)</f>
        <v>19232.965758683731</v>
      </c>
      <c r="G70" s="244">
        <f>'7) Paid on Settled (NY)'!H20/('4) Settled At Cost (NY)'!H20+'2) Nil Settled (NY)'!H20)</f>
        <v>85230.561888838056</v>
      </c>
      <c r="H70" s="19"/>
      <c r="I70" s="19"/>
      <c r="J70" s="28">
        <f t="shared" si="21"/>
        <v>2017</v>
      </c>
      <c r="K70" s="29">
        <f>'7) Paid on Settled (NY)'!C20/'4) Settled At Cost (NY)'!C20</f>
        <v>12589.445483061481</v>
      </c>
      <c r="L70" s="29">
        <f>'7) Paid on Settled (NY)'!D20/'4) Settled At Cost (NY)'!D20</f>
        <v>29531.993177404838</v>
      </c>
      <c r="M70" s="29">
        <f>'7) Paid on Settled (NY)'!E20/'4) Settled At Cost (NY)'!E20</f>
        <v>60084.297683615805</v>
      </c>
      <c r="N70" s="29">
        <f>'7) Paid on Settled (NY)'!F20/'4) Settled At Cost (NY)'!F20</f>
        <v>27612.683123359584</v>
      </c>
      <c r="O70" s="244">
        <f>'7) Paid on Settled (NY)'!H20/'4) Settled At Cost (NY)'!H20</f>
        <v>115857.96822862436</v>
      </c>
      <c r="P70" s="19"/>
      <c r="Q70" s="19"/>
      <c r="R70" s="19"/>
      <c r="S70" s="72"/>
      <c r="T70" s="72"/>
      <c r="U70" s="72"/>
      <c r="V70" s="72"/>
      <c r="W70" s="72"/>
      <c r="X70" s="19"/>
      <c r="Y70" s="19"/>
      <c r="Z70" s="72"/>
      <c r="AA70" s="72"/>
      <c r="AB70" s="72"/>
      <c r="AC70" s="72"/>
      <c r="AD70" s="72"/>
      <c r="AE70" s="72"/>
      <c r="AF70" s="19"/>
      <c r="AG70" s="19"/>
      <c r="AH70" s="59"/>
      <c r="AI70" s="65"/>
      <c r="AJ70" s="65"/>
      <c r="AK70" s="65"/>
      <c r="AL70" s="65"/>
      <c r="AM70" s="65"/>
      <c r="AN70" s="33"/>
      <c r="AO70" s="67"/>
      <c r="AP70" s="67"/>
      <c r="AQ70" s="67"/>
      <c r="AR70" s="67"/>
      <c r="AS70" s="67"/>
    </row>
    <row r="71" spans="1:45" s="68" customFormat="1" x14ac:dyDescent="0.2">
      <c r="A71" s="19"/>
      <c r="B71" s="28">
        <f t="shared" si="20"/>
        <v>2018</v>
      </c>
      <c r="C71" s="29">
        <f>'7) Paid on Settled (NY)'!C21/('4) Settled At Cost (NY)'!C21+'2) Nil Settled (NY)'!C21)</f>
        <v>10725.790450450449</v>
      </c>
      <c r="D71" s="29">
        <f>'7) Paid on Settled (NY)'!D21/('4) Settled At Cost (NY)'!D21+'2) Nil Settled (NY)'!D21)</f>
        <v>18174.937923925423</v>
      </c>
      <c r="E71" s="29">
        <f>'7) Paid on Settled (NY)'!E21/('4) Settled At Cost (NY)'!E21+'2) Nil Settled (NY)'!E21)</f>
        <v>31276.479565217393</v>
      </c>
      <c r="F71" s="29">
        <f>'7) Paid on Settled (NY)'!F21/('4) Settled At Cost (NY)'!F21+'2) Nil Settled (NY)'!F21)</f>
        <v>21393.829883138562</v>
      </c>
      <c r="G71" s="244">
        <f>'7) Paid on Settled (NY)'!H21/('4) Settled At Cost (NY)'!H21+'2) Nil Settled (NY)'!H21)</f>
        <v>95129.418484848502</v>
      </c>
      <c r="H71" s="19"/>
      <c r="I71" s="19"/>
      <c r="J71" s="28">
        <f t="shared" si="21"/>
        <v>2018</v>
      </c>
      <c r="K71" s="29">
        <f>'7) Paid on Settled (NY)'!C21/'4) Settled At Cost (NY)'!C21</f>
        <v>13707.136809210524</v>
      </c>
      <c r="L71" s="29">
        <f>'7) Paid on Settled (NY)'!D21/'4) Settled At Cost (NY)'!D21</f>
        <v>28873.66024793826</v>
      </c>
      <c r="M71" s="29">
        <f>'7) Paid on Settled (NY)'!E21/'4) Settled At Cost (NY)'!E21</f>
        <v>52058.877171052634</v>
      </c>
      <c r="N71" s="29">
        <f>'7) Paid on Settled (NY)'!F21/'4) Settled At Cost (NY)'!F21</f>
        <v>32774.690792838875</v>
      </c>
      <c r="O71" s="244">
        <f>'7) Paid on Settled (NY)'!H21/'4) Settled At Cost (NY)'!H21</f>
        <v>128885.01859237539</v>
      </c>
      <c r="P71" s="19"/>
      <c r="Q71" s="19"/>
      <c r="R71" s="19"/>
      <c r="S71" s="72"/>
      <c r="T71" s="72"/>
      <c r="U71" s="72"/>
      <c r="V71" s="72"/>
      <c r="W71" s="72"/>
      <c r="X71" s="19"/>
      <c r="Y71" s="19"/>
      <c r="Z71" s="72"/>
      <c r="AA71" s="72"/>
      <c r="AB71" s="72"/>
      <c r="AC71" s="72"/>
      <c r="AD71" s="72"/>
      <c r="AE71" s="72"/>
      <c r="AF71" s="19"/>
      <c r="AG71" s="19"/>
      <c r="AH71" s="59"/>
      <c r="AI71" s="65"/>
      <c r="AJ71" s="65"/>
      <c r="AK71" s="65"/>
      <c r="AL71" s="65"/>
      <c r="AM71" s="65"/>
      <c r="AN71" s="33"/>
      <c r="AO71" s="67"/>
      <c r="AP71" s="67"/>
      <c r="AQ71" s="67"/>
      <c r="AR71" s="67"/>
      <c r="AS71" s="67"/>
    </row>
    <row r="72" spans="1:45" s="68" customFormat="1" x14ac:dyDescent="0.2">
      <c r="A72" s="19"/>
      <c r="B72" s="28">
        <f t="shared" si="20"/>
        <v>2019</v>
      </c>
      <c r="C72" s="29">
        <f>'7) Paid on Settled (NY)'!C22/('4) Settled At Cost (NY)'!C22+'2) Nil Settled (NY)'!C22)</f>
        <v>10786.431719457014</v>
      </c>
      <c r="D72" s="29">
        <f>'7) Paid on Settled (NY)'!D22/('4) Settled At Cost (NY)'!D22+'2) Nil Settled (NY)'!D22)</f>
        <v>17501.965405128209</v>
      </c>
      <c r="E72" s="29">
        <f>'7) Paid on Settled (NY)'!E22/('4) Settled At Cost (NY)'!E22+'2) Nil Settled (NY)'!E22)</f>
        <v>29923.626524390245</v>
      </c>
      <c r="F72" s="29">
        <f>'7) Paid on Settled (NY)'!F22/('4) Settled At Cost (NY)'!F22+'2) Nil Settled (NY)'!F22)</f>
        <v>21448.117810650889</v>
      </c>
      <c r="G72" s="244">
        <f>'7) Paid on Settled (NY)'!H22/('4) Settled At Cost (NY)'!H22+'2) Nil Settled (NY)'!H22)</f>
        <v>88745.538446157225</v>
      </c>
      <c r="H72" s="19"/>
      <c r="I72" s="19"/>
      <c r="J72" s="28">
        <f t="shared" si="21"/>
        <v>2019</v>
      </c>
      <c r="K72" s="29">
        <f>'7) Paid on Settled (NY)'!C22/'4) Settled At Cost (NY)'!C22</f>
        <v>13739.489394812681</v>
      </c>
      <c r="L72" s="29">
        <f>'7) Paid on Settled (NY)'!D22/'4) Settled At Cost (NY)'!D22</f>
        <v>28488.174073455764</v>
      </c>
      <c r="M72" s="29">
        <f>'7) Paid on Settled (NY)'!E22/'4) Settled At Cost (NY)'!E22</f>
        <v>46296.931603773584</v>
      </c>
      <c r="N72" s="29">
        <f>'7) Paid on Settled (NY)'!F22/'4) Settled At Cost (NY)'!F22</f>
        <v>30718.067033898307</v>
      </c>
      <c r="O72" s="244">
        <f>'7) Paid on Settled (NY)'!H22/'4) Settled At Cost (NY)'!H22</f>
        <v>122095.41442750781</v>
      </c>
      <c r="P72" s="19"/>
      <c r="Q72" s="19"/>
      <c r="R72" s="19"/>
      <c r="S72" s="72"/>
      <c r="T72" s="72"/>
      <c r="U72" s="72"/>
      <c r="V72" s="72"/>
      <c r="W72" s="72"/>
      <c r="X72" s="19"/>
      <c r="Y72" s="19"/>
      <c r="Z72" s="72"/>
      <c r="AA72" s="72"/>
      <c r="AB72" s="72"/>
      <c r="AC72" s="72"/>
      <c r="AD72" s="72"/>
      <c r="AE72" s="72"/>
      <c r="AF72" s="19"/>
      <c r="AG72" s="19"/>
      <c r="AH72" s="59"/>
      <c r="AI72" s="65"/>
      <c r="AJ72" s="65"/>
      <c r="AK72" s="65"/>
      <c r="AL72" s="65"/>
      <c r="AM72" s="65"/>
      <c r="AN72" s="33"/>
      <c r="AO72" s="67"/>
      <c r="AP72" s="67"/>
      <c r="AQ72" s="67"/>
      <c r="AR72" s="67"/>
      <c r="AS72" s="67"/>
    </row>
    <row r="73" spans="1:45" s="68" customFormat="1" x14ac:dyDescent="0.2">
      <c r="A73" s="19"/>
      <c r="B73" s="28">
        <f t="shared" si="20"/>
        <v>2020</v>
      </c>
      <c r="C73" s="29">
        <f>'7) Paid on Settled (NY)'!C23/('4) Settled At Cost (NY)'!C23+'2) Nil Settled (NY)'!C23)</f>
        <v>10841.45178807947</v>
      </c>
      <c r="D73" s="29">
        <f>'7) Paid on Settled (NY)'!D23/('4) Settled At Cost (NY)'!D23+'2) Nil Settled (NY)'!D23)</f>
        <v>18615.084392523364</v>
      </c>
      <c r="E73" s="29">
        <f>'7) Paid on Settled (NY)'!E23/('4) Settled At Cost (NY)'!E23+'2) Nil Settled (NY)'!E23)</f>
        <v>37611.720380434774</v>
      </c>
      <c r="F73" s="29">
        <f>'7) Paid on Settled (NY)'!F23/('4) Settled At Cost (NY)'!F23+'2) Nil Settled (NY)'!F23)</f>
        <v>20914.621018957347</v>
      </c>
      <c r="G73" s="244">
        <f>'7) Paid on Settled (NY)'!H23/('4) Settled At Cost (NY)'!H23+'2) Nil Settled (NY)'!H23)</f>
        <v>85164.185814492754</v>
      </c>
      <c r="H73" s="19"/>
      <c r="I73" s="19"/>
      <c r="J73" s="28">
        <f t="shared" si="21"/>
        <v>2020</v>
      </c>
      <c r="K73" s="29">
        <f>'7) Paid on Settled (NY)'!C23/'4) Settled At Cost (NY)'!C23</f>
        <v>13687.786120401339</v>
      </c>
      <c r="L73" s="29">
        <f>'7) Paid on Settled (NY)'!D23/'4) Settled At Cost (NY)'!D23</f>
        <v>29414.975126582282</v>
      </c>
      <c r="M73" s="29">
        <f>'7) Paid on Settled (NY)'!E23/'4) Settled At Cost (NY)'!E23</f>
        <v>59659.970258620677</v>
      </c>
      <c r="N73" s="29">
        <f>'7) Paid on Settled (NY)'!F23/'4) Settled At Cost (NY)'!F23</f>
        <v>30752.508954703833</v>
      </c>
      <c r="O73" s="244">
        <f>'7) Paid on Settled (NY)'!H23/'4) Settled At Cost (NY)'!H23</f>
        <v>120912.11566255144</v>
      </c>
      <c r="P73" s="19"/>
      <c r="Q73" s="19"/>
      <c r="R73" s="19"/>
      <c r="S73" s="72"/>
      <c r="T73" s="72"/>
      <c r="U73" s="72"/>
      <c r="V73" s="72"/>
      <c r="W73" s="72"/>
      <c r="X73" s="19"/>
      <c r="Y73" s="19"/>
      <c r="Z73" s="72"/>
      <c r="AA73" s="72"/>
      <c r="AB73" s="72"/>
      <c r="AC73" s="72"/>
      <c r="AD73" s="72"/>
      <c r="AE73" s="72"/>
      <c r="AF73" s="19"/>
      <c r="AG73" s="19"/>
      <c r="AH73" s="59"/>
      <c r="AI73" s="65"/>
      <c r="AJ73" s="65"/>
      <c r="AK73" s="65"/>
      <c r="AL73" s="65"/>
      <c r="AM73" s="65"/>
      <c r="AN73" s="33"/>
      <c r="AO73" s="67"/>
      <c r="AP73" s="67"/>
      <c r="AQ73" s="67"/>
      <c r="AR73" s="67"/>
      <c r="AS73" s="67"/>
    </row>
    <row r="74" spans="1:45" s="68" customFormat="1" x14ac:dyDescent="0.2">
      <c r="A74" s="19"/>
      <c r="B74" s="28">
        <f t="shared" si="20"/>
        <v>2021</v>
      </c>
      <c r="C74" s="29">
        <f>'7) Paid on Settled (NY)'!C24/('4) Settled At Cost (NY)'!C24+'2) Nil Settled (NY)'!C24)</f>
        <v>11185.525247863248</v>
      </c>
      <c r="D74" s="29">
        <f>'7) Paid on Settled (NY)'!D24/('4) Settled At Cost (NY)'!D24+'2) Nil Settled (NY)'!D24)</f>
        <v>17413.749977777778</v>
      </c>
      <c r="E74" s="29">
        <f>'7) Paid on Settled (NY)'!E24/('4) Settled At Cost (NY)'!E24+'2) Nil Settled (NY)'!E24)</f>
        <v>35894.585030674847</v>
      </c>
      <c r="F74" s="29">
        <f>'7) Paid on Settled (NY)'!F24/('4) Settled At Cost (NY)'!F24+'2) Nil Settled (NY)'!F24)</f>
        <v>25364.696909722217</v>
      </c>
      <c r="G74" s="244">
        <f>'7) Paid on Settled (NY)'!H24/('4) Settled At Cost (NY)'!H24+'2) Nil Settled (NY)'!H24)</f>
        <v>85848.529046679818</v>
      </c>
      <c r="H74" s="19"/>
      <c r="I74" s="19"/>
      <c r="J74" s="28">
        <f t="shared" si="21"/>
        <v>2021</v>
      </c>
      <c r="K74" s="29">
        <f>'7) Paid on Settled (NY)'!C24/'4) Settled At Cost (NY)'!C24</f>
        <v>14318.451356673962</v>
      </c>
      <c r="L74" s="29">
        <f>'7) Paid on Settled (NY)'!D24/'4) Settled At Cost (NY)'!D24</f>
        <v>27886.78822064057</v>
      </c>
      <c r="M74" s="29">
        <f>'7) Paid on Settled (NY)'!E24/'4) Settled At Cost (NY)'!E24</f>
        <v>51777.144778761067</v>
      </c>
      <c r="N74" s="29">
        <f>'7) Paid on Settled (NY)'!F24/'4) Settled At Cost (NY)'!F24</f>
        <v>33356.313744292231</v>
      </c>
      <c r="O74" s="244">
        <f>'7) Paid on Settled (NY)'!H24/'4) Settled At Cost (NY)'!H24</f>
        <v>121352.79988847584</v>
      </c>
      <c r="P74" s="19"/>
      <c r="Q74" s="19"/>
      <c r="R74" s="19"/>
      <c r="S74" s="72"/>
      <c r="T74" s="72"/>
      <c r="U74" s="72"/>
      <c r="V74" s="72"/>
      <c r="W74" s="72"/>
      <c r="X74" s="19"/>
      <c r="Y74" s="19"/>
      <c r="Z74" s="72"/>
      <c r="AA74" s="72"/>
      <c r="AB74" s="72"/>
      <c r="AC74" s="72"/>
      <c r="AD74" s="72"/>
      <c r="AE74" s="72"/>
      <c r="AF74" s="19"/>
      <c r="AG74" s="19"/>
      <c r="AH74" s="59"/>
      <c r="AI74" s="65"/>
      <c r="AJ74" s="65"/>
      <c r="AK74" s="65"/>
      <c r="AL74" s="65"/>
      <c r="AM74" s="65"/>
      <c r="AN74" s="33"/>
      <c r="AO74" s="67"/>
      <c r="AP74" s="67"/>
      <c r="AQ74" s="67"/>
      <c r="AR74" s="67"/>
      <c r="AS74" s="67"/>
    </row>
    <row r="75" spans="1:45" s="68" customFormat="1" x14ac:dyDescent="0.2">
      <c r="A75" s="19"/>
      <c r="B75" s="28">
        <f t="shared" si="20"/>
        <v>2022</v>
      </c>
      <c r="C75" s="29">
        <f>'7) Paid on Settled (NY)'!C25/('4) Settled At Cost (NY)'!C25+'2) Nil Settled (NY)'!C25)</f>
        <v>9415.2798979591826</v>
      </c>
      <c r="D75" s="29">
        <f>'7) Paid on Settled (NY)'!D25/('4) Settled At Cost (NY)'!D25+'2) Nil Settled (NY)'!D25)</f>
        <v>17610.107202797208</v>
      </c>
      <c r="E75" s="29">
        <f>'7) Paid on Settled (NY)'!E25/('4) Settled At Cost (NY)'!E25+'2) Nil Settled (NY)'!E25)</f>
        <v>36721.545094339628</v>
      </c>
      <c r="F75" s="29">
        <f>'7) Paid on Settled (NY)'!F25/('4) Settled At Cost (NY)'!F25+'2) Nil Settled (NY)'!F25)</f>
        <v>21140.870478260869</v>
      </c>
      <c r="G75" s="244">
        <f>'7) Paid on Settled (NY)'!H25/('4) Settled At Cost (NY)'!H25+'2) Nil Settled (NY)'!H25)</f>
        <v>73418.910216825665</v>
      </c>
      <c r="H75" s="19"/>
      <c r="I75" s="19"/>
      <c r="J75" s="28">
        <f t="shared" si="21"/>
        <v>2022</v>
      </c>
      <c r="K75" s="29">
        <f>'7) Paid on Settled (NY)'!C25/'4) Settled At Cost (NY)'!C25</f>
        <v>12639.690821917808</v>
      </c>
      <c r="L75" s="29">
        <f>'7) Paid on Settled (NY)'!D25/'4) Settled At Cost (NY)'!D25</f>
        <v>33576.604400000004</v>
      </c>
      <c r="M75" s="29">
        <f>'7) Paid on Settled (NY)'!E25/'4) Settled At Cost (NY)'!E25</f>
        <v>65974.301355932213</v>
      </c>
      <c r="N75" s="29">
        <f>'7) Paid on Settled (NY)'!F25/'4) Settled At Cost (NY)'!F25</f>
        <v>30201.24354037267</v>
      </c>
      <c r="O75" s="244">
        <f>'7) Paid on Settled (NY)'!H25/'4) Settled At Cost (NY)'!H25</f>
        <v>119903.6876487252</v>
      </c>
      <c r="P75" s="19"/>
      <c r="Q75" s="19"/>
      <c r="R75" s="19"/>
      <c r="S75" s="72"/>
      <c r="T75" s="72"/>
      <c r="U75" s="72"/>
      <c r="V75" s="72"/>
      <c r="W75" s="72"/>
      <c r="X75" s="19"/>
      <c r="Y75" s="19"/>
      <c r="Z75" s="72"/>
      <c r="AA75" s="72"/>
      <c r="AB75" s="72"/>
      <c r="AC75" s="72"/>
      <c r="AD75" s="72"/>
      <c r="AE75" s="72"/>
      <c r="AF75" s="19"/>
      <c r="AG75" s="19"/>
      <c r="AH75" s="59"/>
      <c r="AI75" s="65"/>
      <c r="AJ75" s="65"/>
      <c r="AK75" s="65"/>
      <c r="AL75" s="65"/>
      <c r="AM75" s="65"/>
      <c r="AN75" s="33"/>
      <c r="AO75" s="67"/>
      <c r="AP75" s="67"/>
      <c r="AQ75" s="67"/>
      <c r="AR75" s="67"/>
      <c r="AS75" s="67"/>
    </row>
    <row r="76" spans="1:45" s="68" customFormat="1" x14ac:dyDescent="0.2">
      <c r="A76" s="19"/>
      <c r="B76" s="28">
        <f t="shared" si="20"/>
        <v>2023</v>
      </c>
      <c r="C76" s="29">
        <f>'7) Paid on Settled (NY)'!C26/('4) Settled At Cost (NY)'!C26+'2) Nil Settled (NY)'!C26)</f>
        <v>7811.6625233644863</v>
      </c>
      <c r="D76" s="29">
        <f>'7) Paid on Settled (NY)'!D26/('4) Settled At Cost (NY)'!D26+'2) Nil Settled (NY)'!D26)</f>
        <v>12701.085859872612</v>
      </c>
      <c r="E76" s="29">
        <f>'7) Paid on Settled (NY)'!E26/('4) Settled At Cost (NY)'!E26+'2) Nil Settled (NY)'!E26)</f>
        <v>10504.665510204082</v>
      </c>
      <c r="F76" s="29">
        <f>'7) Paid on Settled (NY)'!F26/('4) Settled At Cost (NY)'!F26+'2) Nil Settled (NY)'!F26)</f>
        <v>22233.749428571427</v>
      </c>
      <c r="G76" s="244">
        <f>'7) Paid on Settled (NY)'!H26/('4) Settled At Cost (NY)'!H26+'2) Nil Settled (NY)'!H26)</f>
        <v>52356.740268456371</v>
      </c>
      <c r="H76" s="19"/>
      <c r="I76" s="19"/>
      <c r="J76" s="28">
        <f t="shared" si="21"/>
        <v>2023</v>
      </c>
      <c r="K76" s="29">
        <f>'7) Paid on Settled (NY)'!C26/'4) Settled At Cost (NY)'!C26</f>
        <v>12026.588345323742</v>
      </c>
      <c r="L76" s="29">
        <f>'7) Paid on Settled (NY)'!D26/'4) Settled At Cost (NY)'!D26</f>
        <v>34380.525517241382</v>
      </c>
      <c r="M76" s="29">
        <f>'7) Paid on Settled (NY)'!E26/'4) Settled At Cost (NY)'!E26</f>
        <v>32170.538124999999</v>
      </c>
      <c r="N76" s="29">
        <f>'7) Paid on Settled (NY)'!F26/'4) Settled At Cost (NY)'!F26</f>
        <v>38271.208032786883</v>
      </c>
      <c r="O76" s="244">
        <f>'7) Paid on Settled (NY)'!H26/'4) Settled At Cost (NY)'!H26</f>
        <v>117310.59097744359</v>
      </c>
      <c r="P76" s="19"/>
      <c r="Q76" s="19"/>
      <c r="R76" s="19"/>
      <c r="S76" s="72"/>
      <c r="T76" s="72"/>
      <c r="U76" s="72"/>
      <c r="V76" s="72"/>
      <c r="W76" s="72"/>
      <c r="X76" s="19"/>
      <c r="Y76" s="19"/>
      <c r="Z76" s="72"/>
      <c r="AA76" s="72"/>
      <c r="AB76" s="72"/>
      <c r="AC76" s="72"/>
      <c r="AD76" s="72"/>
      <c r="AE76" s="72"/>
      <c r="AF76" s="19"/>
      <c r="AG76" s="19"/>
      <c r="AH76" s="59"/>
      <c r="AI76" s="65"/>
      <c r="AJ76" s="65"/>
      <c r="AK76" s="65"/>
      <c r="AL76" s="65"/>
      <c r="AM76" s="65"/>
      <c r="AN76" s="33"/>
      <c r="AO76" s="67"/>
      <c r="AP76" s="67"/>
      <c r="AQ76" s="67"/>
      <c r="AR76" s="67"/>
      <c r="AS76" s="67"/>
    </row>
    <row r="77" spans="1:45" s="68" customFormat="1" x14ac:dyDescent="0.2">
      <c r="A77" s="19"/>
      <c r="B77" s="47">
        <f t="shared" si="20"/>
        <v>2024</v>
      </c>
      <c r="C77" s="44">
        <f>'7) Paid on Settled (NY)'!C27/('4) Settled At Cost (NY)'!C27+'2) Nil Settled (NY)'!C27)</f>
        <v>861.62244444444445</v>
      </c>
      <c r="D77" s="44">
        <f>'7) Paid on Settled (NY)'!D27/('4) Settled At Cost (NY)'!D27+'2) Nil Settled (NY)'!D27)</f>
        <v>4366.8583333333336</v>
      </c>
      <c r="E77" s="44">
        <f>'7) Paid on Settled (NY)'!E27/('4) Settled At Cost (NY)'!E27+'2) Nil Settled (NY)'!E27)</f>
        <v>4476</v>
      </c>
      <c r="F77" s="44">
        <f>'7) Paid on Settled (NY)'!F27/('4) Settled At Cost (NY)'!F27+'2) Nil Settled (NY)'!F27)</f>
        <v>5164.0924999999997</v>
      </c>
      <c r="G77" s="245">
        <f>'7) Paid on Settled (NY)'!H27/('4) Settled At Cost (NY)'!H27+'2) Nil Settled (NY)'!H27)</f>
        <v>26532.920157894732</v>
      </c>
      <c r="H77" s="19"/>
      <c r="I77" s="19"/>
      <c r="J77" s="47">
        <f t="shared" si="21"/>
        <v>2024</v>
      </c>
      <c r="K77" s="44">
        <f>'7) Paid on Settled (NY)'!C27/'4) Settled At Cost (NY)'!C27</f>
        <v>3524.8190909090913</v>
      </c>
      <c r="L77" s="44">
        <f>'7) Paid on Settled (NY)'!D27/'4) Settled At Cost (NY)'!D27</f>
        <v>23819.227272727272</v>
      </c>
      <c r="M77" s="44">
        <f>'7) Paid on Settled (NY)'!E27/'4) Settled At Cost (NY)'!E27</f>
        <v>11936</v>
      </c>
      <c r="N77" s="44">
        <f>'7) Paid on Settled (NY)'!F27/'4) Settled At Cost (NY)'!F27</f>
        <v>24787.644</v>
      </c>
      <c r="O77" s="245">
        <f>'7) Paid on Settled (NY)'!H27/'4) Settled At Cost (NY)'!H27</f>
        <v>102882.75163265305</v>
      </c>
      <c r="P77" s="19"/>
      <c r="Q77" s="19"/>
      <c r="R77" s="19"/>
      <c r="S77" s="72"/>
      <c r="T77" s="72"/>
      <c r="U77" s="72"/>
      <c r="V77" s="72"/>
      <c r="W77" s="72"/>
      <c r="X77" s="19"/>
      <c r="Y77" s="19"/>
      <c r="Z77" s="72"/>
      <c r="AA77" s="72"/>
      <c r="AB77" s="72"/>
      <c r="AC77" s="72"/>
      <c r="AD77" s="72"/>
      <c r="AE77" s="72"/>
      <c r="AF77" s="19"/>
      <c r="AG77" s="19"/>
      <c r="AH77" s="59"/>
      <c r="AI77" s="65"/>
      <c r="AJ77" s="65"/>
      <c r="AK77" s="65"/>
      <c r="AL77" s="65"/>
      <c r="AM77" s="65"/>
      <c r="AN77" s="33"/>
      <c r="AO77" s="67"/>
      <c r="AP77" s="67"/>
      <c r="AQ77" s="67"/>
      <c r="AR77" s="67"/>
      <c r="AS77" s="67"/>
    </row>
    <row r="78" spans="1:45" x14ac:dyDescent="0.2"/>
    <row r="79" spans="1:45" s="68" customFormat="1" x14ac:dyDescent="0.2">
      <c r="A79" s="19"/>
      <c r="B79" s="19"/>
      <c r="C79" s="19"/>
      <c r="D79" s="19"/>
      <c r="E79" s="19"/>
      <c r="F79" s="19"/>
      <c r="G79" s="19"/>
      <c r="H79" s="19"/>
      <c r="I79" s="19"/>
      <c r="J79" s="19"/>
      <c r="K79" s="19"/>
      <c r="L79" s="19"/>
      <c r="M79" s="19"/>
      <c r="N79" s="19"/>
      <c r="O79" s="19"/>
      <c r="P79" s="19"/>
      <c r="Q79" s="19"/>
      <c r="R79" s="19"/>
      <c r="S79" s="73"/>
      <c r="T79" s="73"/>
      <c r="U79" s="73"/>
      <c r="V79" s="73"/>
      <c r="W79" s="73"/>
      <c r="X79" s="19"/>
      <c r="Y79" s="19"/>
      <c r="Z79" s="73"/>
      <c r="AA79" s="73"/>
      <c r="AB79" s="73"/>
      <c r="AC79" s="73"/>
      <c r="AD79" s="73"/>
      <c r="AE79" s="73"/>
      <c r="AF79" s="19"/>
      <c r="AG79" s="19"/>
      <c r="AH79" s="19"/>
      <c r="AI79" s="19"/>
      <c r="AJ79" s="19"/>
      <c r="AK79" s="19"/>
      <c r="AL79" s="19"/>
      <c r="AM79" s="19"/>
      <c r="AN79" s="19"/>
    </row>
    <row r="80" spans="1:45" x14ac:dyDescent="0.2">
      <c r="S80" s="51"/>
      <c r="T80" s="74"/>
      <c r="U80" s="73"/>
      <c r="V80" s="73"/>
      <c r="W80" s="73"/>
      <c r="X80" s="51"/>
      <c r="AB80" s="75"/>
      <c r="AC80" s="73"/>
      <c r="AD80" s="73"/>
      <c r="AE80" s="73"/>
      <c r="AF80" s="51"/>
    </row>
    <row r="81" spans="1:40" x14ac:dyDescent="0.2">
      <c r="B81" s="262" t="s">
        <v>27</v>
      </c>
      <c r="C81" s="263"/>
      <c r="D81" s="263"/>
      <c r="E81" s="263"/>
      <c r="F81" s="263"/>
      <c r="G81" s="264"/>
      <c r="J81" s="262" t="s">
        <v>28</v>
      </c>
      <c r="K81" s="263"/>
      <c r="L81" s="263"/>
      <c r="M81" s="263"/>
      <c r="N81" s="263"/>
      <c r="O81" s="264"/>
      <c r="R81" s="262" t="s">
        <v>29</v>
      </c>
      <c r="S81" s="263"/>
      <c r="T81" s="263"/>
      <c r="U81" s="263"/>
      <c r="V81" s="263"/>
      <c r="W81" s="264"/>
    </row>
    <row r="82" spans="1:40" ht="25.5" x14ac:dyDescent="0.2">
      <c r="B82" s="22" t="s">
        <v>12</v>
      </c>
      <c r="C82" s="23" t="s">
        <v>2</v>
      </c>
      <c r="D82" s="23" t="s">
        <v>3</v>
      </c>
      <c r="E82" s="23" t="s">
        <v>4</v>
      </c>
      <c r="F82" s="23" t="s">
        <v>5</v>
      </c>
      <c r="G82" s="24" t="s">
        <v>7</v>
      </c>
      <c r="J82" s="22" t="s">
        <v>12</v>
      </c>
      <c r="K82" s="23" t="s">
        <v>2</v>
      </c>
      <c r="L82" s="23" t="s">
        <v>3</v>
      </c>
      <c r="M82" s="23" t="s">
        <v>4</v>
      </c>
      <c r="N82" s="23" t="s">
        <v>5</v>
      </c>
      <c r="O82" s="24" t="s">
        <v>7</v>
      </c>
      <c r="R82" s="22" t="s">
        <v>12</v>
      </c>
      <c r="S82" s="23" t="s">
        <v>2</v>
      </c>
      <c r="T82" s="23" t="s">
        <v>3</v>
      </c>
      <c r="U82" s="23" t="s">
        <v>4</v>
      </c>
      <c r="V82" s="23" t="s">
        <v>5</v>
      </c>
      <c r="W82" s="24" t="s">
        <v>7</v>
      </c>
      <c r="X82" s="63" t="s">
        <v>24</v>
      </c>
      <c r="Y82" s="75"/>
      <c r="AD82" s="75"/>
    </row>
    <row r="83" spans="1:40" s="68" customFormat="1" hidden="1" x14ac:dyDescent="0.2">
      <c r="A83" s="19"/>
      <c r="B83" s="76">
        <f>$B$5</f>
        <v>2004</v>
      </c>
      <c r="C83" s="29"/>
      <c r="D83" s="29"/>
      <c r="E83" s="29"/>
      <c r="F83" s="29"/>
      <c r="G83" s="244"/>
      <c r="H83" s="19"/>
      <c r="I83" s="19"/>
      <c r="J83" s="76">
        <f>$B$5</f>
        <v>2004</v>
      </c>
      <c r="K83" s="29"/>
      <c r="L83" s="29"/>
      <c r="M83" s="29"/>
      <c r="N83" s="29"/>
      <c r="O83" s="244"/>
      <c r="P83" s="19"/>
      <c r="Q83" s="19"/>
      <c r="R83" s="76">
        <f>$B$5</f>
        <v>2004</v>
      </c>
      <c r="S83" s="64"/>
      <c r="T83" s="64"/>
      <c r="U83" s="64"/>
      <c r="V83" s="64"/>
      <c r="W83" s="246"/>
      <c r="X83" s="66"/>
      <c r="Y83" s="75"/>
      <c r="Z83" s="19"/>
      <c r="AA83" s="19"/>
      <c r="AB83" s="19"/>
      <c r="AC83" s="19"/>
      <c r="AD83" s="19"/>
      <c r="AE83" s="19"/>
      <c r="AF83" s="19"/>
      <c r="AG83" s="19"/>
      <c r="AH83" s="19"/>
      <c r="AI83" s="19"/>
      <c r="AJ83" s="19"/>
      <c r="AK83" s="19"/>
      <c r="AL83" s="19"/>
      <c r="AM83" s="19"/>
      <c r="AN83" s="19"/>
    </row>
    <row r="84" spans="1:40" s="68" customFormat="1" hidden="1" x14ac:dyDescent="0.2">
      <c r="A84" s="19"/>
      <c r="B84" s="77">
        <f t="shared" ref="B84:B103" si="22">B83+1</f>
        <v>2005</v>
      </c>
      <c r="C84" s="29"/>
      <c r="D84" s="29"/>
      <c r="E84" s="29"/>
      <c r="F84" s="29"/>
      <c r="G84" s="244"/>
      <c r="H84" s="19"/>
      <c r="I84" s="19"/>
      <c r="J84" s="77">
        <f t="shared" ref="J84:J103" si="23">J83+1</f>
        <v>2005</v>
      </c>
      <c r="K84" s="29"/>
      <c r="L84" s="29"/>
      <c r="M84" s="29"/>
      <c r="N84" s="29"/>
      <c r="O84" s="244"/>
      <c r="P84" s="19"/>
      <c r="Q84" s="19"/>
      <c r="R84" s="77">
        <f t="shared" ref="R84:R103" si="24">R83+1</f>
        <v>2005</v>
      </c>
      <c r="S84" s="64"/>
      <c r="T84" s="64"/>
      <c r="U84" s="64"/>
      <c r="V84" s="64"/>
      <c r="W84" s="246"/>
      <c r="X84" s="66"/>
      <c r="Y84" s="75"/>
      <c r="Z84" s="19"/>
      <c r="AA84" s="19"/>
      <c r="AB84" s="19"/>
      <c r="AC84" s="19"/>
      <c r="AD84" s="19"/>
      <c r="AE84" s="19"/>
      <c r="AF84" s="19"/>
      <c r="AG84" s="19"/>
      <c r="AH84" s="19"/>
      <c r="AI84" s="19"/>
      <c r="AJ84" s="19"/>
      <c r="AK84" s="19"/>
      <c r="AL84" s="19"/>
      <c r="AM84" s="19"/>
      <c r="AN84" s="19"/>
    </row>
    <row r="85" spans="1:40" s="68" customFormat="1" hidden="1" x14ac:dyDescent="0.2">
      <c r="A85" s="19"/>
      <c r="B85" s="77">
        <f t="shared" si="22"/>
        <v>2006</v>
      </c>
      <c r="C85" s="29"/>
      <c r="D85" s="29"/>
      <c r="E85" s="29"/>
      <c r="F85" s="29"/>
      <c r="G85" s="244"/>
      <c r="H85" s="19"/>
      <c r="I85" s="19"/>
      <c r="J85" s="77">
        <f t="shared" si="23"/>
        <v>2006</v>
      </c>
      <c r="K85" s="29"/>
      <c r="L85" s="29"/>
      <c r="M85" s="29"/>
      <c r="N85" s="29"/>
      <c r="O85" s="244"/>
      <c r="P85" s="19"/>
      <c r="Q85" s="19"/>
      <c r="R85" s="77">
        <f t="shared" si="24"/>
        <v>2006</v>
      </c>
      <c r="S85" s="64"/>
      <c r="T85" s="64"/>
      <c r="U85" s="64"/>
      <c r="V85" s="64"/>
      <c r="W85" s="246"/>
      <c r="X85" s="66"/>
      <c r="Y85" s="75"/>
      <c r="Z85" s="19"/>
      <c r="AA85" s="19"/>
      <c r="AB85" s="19"/>
      <c r="AC85" s="19"/>
      <c r="AD85" s="19"/>
      <c r="AE85" s="19"/>
      <c r="AF85" s="19"/>
      <c r="AG85" s="19"/>
      <c r="AH85" s="19"/>
      <c r="AI85" s="19"/>
      <c r="AJ85" s="19"/>
      <c r="AK85" s="19"/>
      <c r="AL85" s="19"/>
      <c r="AM85" s="19"/>
      <c r="AN85" s="19"/>
    </row>
    <row r="86" spans="1:40" s="68" customFormat="1" hidden="1" x14ac:dyDescent="0.2">
      <c r="A86" s="19"/>
      <c r="B86" s="77">
        <f t="shared" si="22"/>
        <v>2007</v>
      </c>
      <c r="C86" s="29"/>
      <c r="D86" s="29"/>
      <c r="E86" s="29"/>
      <c r="F86" s="29"/>
      <c r="G86" s="244"/>
      <c r="H86" s="19"/>
      <c r="I86" s="19"/>
      <c r="J86" s="77">
        <f t="shared" si="23"/>
        <v>2007</v>
      </c>
      <c r="K86" s="29"/>
      <c r="L86" s="29"/>
      <c r="M86" s="29"/>
      <c r="N86" s="29"/>
      <c r="O86" s="244"/>
      <c r="P86" s="19"/>
      <c r="Q86" s="19"/>
      <c r="R86" s="77">
        <f t="shared" si="24"/>
        <v>2007</v>
      </c>
      <c r="S86" s="64"/>
      <c r="T86" s="64"/>
      <c r="U86" s="64"/>
      <c r="V86" s="64"/>
      <c r="W86" s="246"/>
      <c r="X86" s="66"/>
      <c r="Y86" s="75"/>
      <c r="Z86" s="19"/>
      <c r="AA86" s="19"/>
      <c r="AB86" s="19"/>
      <c r="AC86" s="19"/>
      <c r="AD86" s="19"/>
      <c r="AE86" s="19"/>
      <c r="AF86" s="19"/>
      <c r="AG86" s="19"/>
      <c r="AH86" s="19"/>
      <c r="AI86" s="19"/>
      <c r="AJ86" s="19"/>
      <c r="AK86" s="19"/>
      <c r="AL86" s="19"/>
      <c r="AM86" s="19"/>
      <c r="AN86" s="19"/>
    </row>
    <row r="87" spans="1:40" s="68" customFormat="1" hidden="1" x14ac:dyDescent="0.2">
      <c r="A87" s="19"/>
      <c r="B87" s="77">
        <f t="shared" si="22"/>
        <v>2008</v>
      </c>
      <c r="C87" s="29"/>
      <c r="D87" s="29"/>
      <c r="E87" s="29"/>
      <c r="F87" s="29"/>
      <c r="G87" s="244"/>
      <c r="H87" s="19"/>
      <c r="I87" s="19"/>
      <c r="J87" s="77">
        <f t="shared" si="23"/>
        <v>2008</v>
      </c>
      <c r="K87" s="29"/>
      <c r="L87" s="29"/>
      <c r="M87" s="29"/>
      <c r="N87" s="29"/>
      <c r="O87" s="244"/>
      <c r="P87" s="19"/>
      <c r="Q87" s="19"/>
      <c r="R87" s="77">
        <f t="shared" si="24"/>
        <v>2008</v>
      </c>
      <c r="S87" s="64"/>
      <c r="T87" s="64"/>
      <c r="U87" s="64"/>
      <c r="V87" s="64"/>
      <c r="W87" s="246"/>
      <c r="X87" s="66"/>
      <c r="Y87" s="75"/>
      <c r="Z87" s="19"/>
      <c r="AA87" s="78"/>
      <c r="AB87" s="19"/>
      <c r="AC87" s="19"/>
      <c r="AD87" s="19"/>
      <c r="AE87" s="19"/>
      <c r="AF87" s="19"/>
      <c r="AG87" s="19"/>
      <c r="AH87" s="19"/>
      <c r="AI87" s="19"/>
      <c r="AJ87" s="19"/>
      <c r="AK87" s="19"/>
      <c r="AL87" s="19"/>
      <c r="AM87" s="19"/>
      <c r="AN87" s="19"/>
    </row>
    <row r="88" spans="1:40" s="68" customFormat="1" hidden="1" x14ac:dyDescent="0.2">
      <c r="A88" s="19"/>
      <c r="B88" s="77">
        <f t="shared" si="22"/>
        <v>2009</v>
      </c>
      <c r="C88" s="29"/>
      <c r="D88" s="29"/>
      <c r="E88" s="29"/>
      <c r="F88" s="29"/>
      <c r="G88" s="244"/>
      <c r="H88" s="19"/>
      <c r="I88" s="19"/>
      <c r="J88" s="77">
        <f t="shared" si="23"/>
        <v>2009</v>
      </c>
      <c r="K88" s="29"/>
      <c r="L88" s="29"/>
      <c r="M88" s="29"/>
      <c r="N88" s="29"/>
      <c r="O88" s="244"/>
      <c r="P88" s="19"/>
      <c r="Q88" s="19"/>
      <c r="R88" s="77">
        <f t="shared" si="24"/>
        <v>2009</v>
      </c>
      <c r="S88" s="64"/>
      <c r="T88" s="64"/>
      <c r="U88" s="64"/>
      <c r="V88" s="64"/>
      <c r="W88" s="246"/>
      <c r="X88" s="66"/>
      <c r="Y88" s="75"/>
      <c r="Z88" s="19"/>
      <c r="AA88" s="78"/>
      <c r="AB88" s="19"/>
      <c r="AC88" s="19"/>
      <c r="AD88" s="19"/>
      <c r="AE88" s="19"/>
      <c r="AF88" s="19"/>
      <c r="AG88" s="19"/>
      <c r="AH88" s="19"/>
      <c r="AI88" s="19"/>
      <c r="AJ88" s="19"/>
      <c r="AK88" s="19"/>
      <c r="AL88" s="19"/>
      <c r="AM88" s="19"/>
      <c r="AN88" s="19"/>
    </row>
    <row r="89" spans="1:40" s="68" customFormat="1" hidden="1" x14ac:dyDescent="0.2">
      <c r="A89" s="19"/>
      <c r="B89" s="77">
        <f t="shared" si="22"/>
        <v>2010</v>
      </c>
      <c r="C89" s="29"/>
      <c r="D89" s="29"/>
      <c r="E89" s="29"/>
      <c r="F89" s="29"/>
      <c r="G89" s="244"/>
      <c r="H89" s="19"/>
      <c r="I89" s="19"/>
      <c r="J89" s="77">
        <f t="shared" si="23"/>
        <v>2010</v>
      </c>
      <c r="K89" s="29"/>
      <c r="L89" s="29"/>
      <c r="M89" s="29"/>
      <c r="N89" s="29"/>
      <c r="O89" s="244"/>
      <c r="P89" s="19"/>
      <c r="Q89" s="19"/>
      <c r="R89" s="77">
        <f t="shared" si="24"/>
        <v>2010</v>
      </c>
      <c r="S89" s="64"/>
      <c r="T89" s="64"/>
      <c r="U89" s="64"/>
      <c r="V89" s="64"/>
      <c r="W89" s="246"/>
      <c r="X89" s="66"/>
      <c r="Y89" s="75"/>
      <c r="Z89" s="19"/>
      <c r="AA89" s="78"/>
      <c r="AB89" s="19"/>
      <c r="AC89" s="19"/>
      <c r="AD89" s="19"/>
      <c r="AE89" s="19"/>
      <c r="AF89" s="19"/>
      <c r="AG89" s="19"/>
      <c r="AH89" s="19"/>
      <c r="AI89" s="19"/>
      <c r="AJ89" s="19"/>
      <c r="AK89" s="19"/>
      <c r="AL89" s="19"/>
      <c r="AM89" s="19"/>
      <c r="AN89" s="19"/>
    </row>
    <row r="90" spans="1:40" s="68" customFormat="1" hidden="1" x14ac:dyDescent="0.2">
      <c r="A90" s="19"/>
      <c r="B90" s="77">
        <f t="shared" si="22"/>
        <v>2011</v>
      </c>
      <c r="C90" s="29"/>
      <c r="D90" s="29"/>
      <c r="E90" s="29"/>
      <c r="F90" s="29"/>
      <c r="G90" s="244"/>
      <c r="H90" s="19"/>
      <c r="I90" s="19"/>
      <c r="J90" s="77">
        <f t="shared" si="23"/>
        <v>2011</v>
      </c>
      <c r="K90" s="29"/>
      <c r="L90" s="29"/>
      <c r="M90" s="29"/>
      <c r="N90" s="29"/>
      <c r="O90" s="244"/>
      <c r="P90" s="19"/>
      <c r="Q90" s="19"/>
      <c r="R90" s="77">
        <f t="shared" si="24"/>
        <v>2011</v>
      </c>
      <c r="S90" s="64"/>
      <c r="T90" s="64"/>
      <c r="U90" s="64"/>
      <c r="V90" s="64"/>
      <c r="W90" s="246"/>
      <c r="X90" s="66"/>
      <c r="Y90" s="75"/>
      <c r="Z90" s="19"/>
      <c r="AA90" s="78"/>
      <c r="AB90" s="19"/>
      <c r="AC90" s="19"/>
      <c r="AD90" s="19"/>
      <c r="AE90" s="19"/>
      <c r="AF90" s="19"/>
      <c r="AG90" s="19"/>
      <c r="AH90" s="19"/>
      <c r="AI90" s="19"/>
      <c r="AJ90" s="19"/>
      <c r="AK90" s="19"/>
      <c r="AL90" s="19"/>
      <c r="AM90" s="19"/>
      <c r="AN90" s="19"/>
    </row>
    <row r="91" spans="1:40" s="68" customFormat="1" x14ac:dyDescent="0.2">
      <c r="A91" s="19"/>
      <c r="B91" s="77">
        <f t="shared" si="22"/>
        <v>2012</v>
      </c>
      <c r="C91" s="29">
        <f>'8) Paid on Settled (SY)'!C15/('5) Settled At Cost (SY)'!C15+'3) Nil Settled (SY)'!C15)</f>
        <v>3578.667233201581</v>
      </c>
      <c r="D91" s="29">
        <f>'8) Paid on Settled (SY)'!D15/('5) Settled At Cost (SY)'!D15+'3) Nil Settled (SY)'!D15)</f>
        <v>16891.046204819271</v>
      </c>
      <c r="E91" s="29">
        <f>'8) Paid on Settled (SY)'!E15/('5) Settled At Cost (SY)'!E15+'3) Nil Settled (SY)'!E15)</f>
        <v>23884.597999999998</v>
      </c>
      <c r="F91" s="29">
        <f>'8) Paid on Settled (SY)'!F15/('5) Settled At Cost (SY)'!F15+'3) Nil Settled (SY)'!F15)</f>
        <v>12311.442632911394</v>
      </c>
      <c r="G91" s="244">
        <f>'8) Paid on Settled (SY)'!H15/('5) Settled At Cost (SY)'!H15+'3) Nil Settled (SY)'!H15)</f>
        <v>63256.721585329826</v>
      </c>
      <c r="H91" s="19"/>
      <c r="I91" s="19"/>
      <c r="J91" s="77">
        <f t="shared" si="23"/>
        <v>2012</v>
      </c>
      <c r="K91" s="29">
        <f>'8) Paid on Settled (SY)'!C15/'5) Settled At Cost (SY)'!C15</f>
        <v>6911.4718320610682</v>
      </c>
      <c r="L91" s="29">
        <f>'8) Paid on Settled (SY)'!D15/'5) Settled At Cost (SY)'!D15</f>
        <v>31097.009279112746</v>
      </c>
      <c r="M91" s="29">
        <f>'8) Paid on Settled (SY)'!E15/'5) Settled At Cost (SY)'!E15</f>
        <v>45633.1750406504</v>
      </c>
      <c r="N91" s="29">
        <f>'8) Paid on Settled (SY)'!F15/'5) Settled At Cost (SY)'!F15</f>
        <v>23838.332549019611</v>
      </c>
      <c r="O91" s="244">
        <f>'8) Paid on Settled (SY)'!H15/'5) Settled At Cost (SY)'!H15</f>
        <v>92366.900786222061</v>
      </c>
      <c r="P91" s="19"/>
      <c r="Q91" s="19"/>
      <c r="R91" s="77">
        <f t="shared" si="24"/>
        <v>2012</v>
      </c>
      <c r="S91" s="64">
        <f>'3) Nil Settled (SY)'!C15/('3) Nil Settled (SY)'!C15+'5) Settled At Cost (SY)'!C15)</f>
        <v>0.48221343873517786</v>
      </c>
      <c r="T91" s="64">
        <f>'3) Nil Settled (SY)'!D15/('3) Nil Settled (SY)'!D15+'5) Settled At Cost (SY)'!D15)</f>
        <v>0.45682730923694781</v>
      </c>
      <c r="U91" s="64">
        <f>'3) Nil Settled (SY)'!E15/('3) Nil Settled (SY)'!E15+'5) Settled At Cost (SY)'!E15)</f>
        <v>0.47659574468085109</v>
      </c>
      <c r="V91" s="64">
        <f>'3) Nil Settled (SY)'!F15/('3) Nil Settled (SY)'!F15+'5) Settled At Cost (SY)'!F15)</f>
        <v>0.48354430379746838</v>
      </c>
      <c r="W91" s="246">
        <f>'3) Nil Settled (SY)'!H15/('3) Nil Settled (SY)'!H15+'5) Settled At Cost (SY)'!H15)</f>
        <v>0.31515812431842966</v>
      </c>
      <c r="X91" s="66">
        <f>('3) Nil Settled (SY)'!D15+'3) Nil Settled (SY)'!F15)/('3) Nil Settled (SY)'!D15+'3) Nil Settled (SY)'!F15+'5) Settled At Cost (SY)'!D15+'5) Settled At Cost (SY)'!F15)</f>
        <v>0.46441409058231486</v>
      </c>
      <c r="Y91" s="75"/>
      <c r="Z91" s="19"/>
      <c r="AA91" s="78"/>
      <c r="AB91" s="19"/>
      <c r="AC91" s="19"/>
      <c r="AD91" s="19"/>
      <c r="AE91" s="19"/>
      <c r="AF91" s="19"/>
      <c r="AG91" s="19"/>
      <c r="AH91" s="19"/>
      <c r="AI91" s="19"/>
      <c r="AJ91" s="19"/>
      <c r="AK91" s="19"/>
      <c r="AL91" s="19"/>
      <c r="AM91" s="19"/>
      <c r="AN91" s="19"/>
    </row>
    <row r="92" spans="1:40" s="68" customFormat="1" x14ac:dyDescent="0.2">
      <c r="A92" s="19"/>
      <c r="B92" s="77">
        <f t="shared" si="22"/>
        <v>2013</v>
      </c>
      <c r="C92" s="29">
        <f>'8) Paid on Settled (SY)'!C16/('5) Settled At Cost (SY)'!C16+'3) Nil Settled (SY)'!C16)</f>
        <v>6355.7640195016256</v>
      </c>
      <c r="D92" s="29">
        <f>'8) Paid on Settled (SY)'!D16/('5) Settled At Cost (SY)'!D16+'3) Nil Settled (SY)'!D16)</f>
        <v>13473.270283693306</v>
      </c>
      <c r="E92" s="29">
        <f>'8) Paid on Settled (SY)'!E16/('5) Settled At Cost (SY)'!E16+'3) Nil Settled (SY)'!E16)</f>
        <v>22358.882013201321</v>
      </c>
      <c r="F92" s="29">
        <f>'8) Paid on Settled (SY)'!F16/('5) Settled At Cost (SY)'!F16+'3) Nil Settled (SY)'!F16)</f>
        <v>13872.0234893617</v>
      </c>
      <c r="G92" s="244">
        <f>'8) Paid on Settled (SY)'!H16/('5) Settled At Cost (SY)'!H16+'3) Nil Settled (SY)'!H16)</f>
        <v>56886.996678535106</v>
      </c>
      <c r="H92" s="19"/>
      <c r="I92" s="19"/>
      <c r="J92" s="77">
        <f t="shared" si="23"/>
        <v>2013</v>
      </c>
      <c r="K92" s="29">
        <f>'8) Paid on Settled (SY)'!C16/'5) Settled At Cost (SY)'!C16</f>
        <v>8440.8204172661881</v>
      </c>
      <c r="L92" s="29">
        <f>'8) Paid on Settled (SY)'!D16/'5) Settled At Cost (SY)'!D16</f>
        <v>26180.171065011396</v>
      </c>
      <c r="M92" s="29">
        <f>'8) Paid on Settled (SY)'!E16/'5) Settled At Cost (SY)'!E16</f>
        <v>43708.008064516129</v>
      </c>
      <c r="N92" s="29">
        <f>'8) Paid on Settled (SY)'!F16/'5) Settled At Cost (SY)'!F16</f>
        <v>24418.917752808986</v>
      </c>
      <c r="O92" s="244">
        <f>'8) Paid on Settled (SY)'!H16/'5) Settled At Cost (SY)'!H16</f>
        <v>90779.087232142861</v>
      </c>
      <c r="P92" s="19"/>
      <c r="Q92" s="19"/>
      <c r="R92" s="77">
        <f t="shared" si="24"/>
        <v>2013</v>
      </c>
      <c r="S92" s="64">
        <f>'3) Nil Settled (SY)'!C16/('3) Nil Settled (SY)'!C16+'5) Settled At Cost (SY)'!C16)</f>
        <v>0.24702058504875407</v>
      </c>
      <c r="T92" s="64">
        <f>'3) Nil Settled (SY)'!D16/('3) Nil Settled (SY)'!D16+'5) Settled At Cost (SY)'!D16)</f>
        <v>0.48536355051935787</v>
      </c>
      <c r="U92" s="64">
        <f>'3) Nil Settled (SY)'!E16/('3) Nil Settled (SY)'!E16+'5) Settled At Cost (SY)'!E16)</f>
        <v>0.48844884488448848</v>
      </c>
      <c r="V92" s="64">
        <f>'3) Nil Settled (SY)'!F16/('3) Nil Settled (SY)'!F16+'5) Settled At Cost (SY)'!F16)</f>
        <v>0.43191489361702129</v>
      </c>
      <c r="W92" s="246">
        <f>'3) Nil Settled (SY)'!H16/('3) Nil Settled (SY)'!H16+'5) Settled At Cost (SY)'!H16)</f>
        <v>0.37334689725330622</v>
      </c>
      <c r="X92" s="66">
        <f>('3) Nil Settled (SY)'!D16+'3) Nil Settled (SY)'!F16)/('3) Nil Settled (SY)'!D16+'3) Nil Settled (SY)'!F16+'5) Settled At Cost (SY)'!D16+'5) Settled At Cost (SY)'!F16)</f>
        <v>0.46893394375408765</v>
      </c>
      <c r="Y92" s="75"/>
      <c r="Z92" s="19"/>
      <c r="AA92" s="78"/>
      <c r="AB92" s="19"/>
      <c r="AC92" s="19"/>
      <c r="AD92" s="19"/>
      <c r="AE92" s="19"/>
      <c r="AF92" s="19"/>
      <c r="AG92" s="19"/>
      <c r="AH92" s="19"/>
      <c r="AI92" s="19"/>
      <c r="AJ92" s="19"/>
      <c r="AK92" s="19"/>
      <c r="AL92" s="19"/>
      <c r="AM92" s="19"/>
      <c r="AN92" s="19"/>
    </row>
    <row r="93" spans="1:40" s="68" customFormat="1" x14ac:dyDescent="0.2">
      <c r="A93" s="19"/>
      <c r="B93" s="77">
        <f t="shared" si="22"/>
        <v>2014</v>
      </c>
      <c r="C93" s="29">
        <f>'8) Paid on Settled (SY)'!C17/('5) Settled At Cost (SY)'!C17+'3) Nil Settled (SY)'!C17)</f>
        <v>5260.8979441340798</v>
      </c>
      <c r="D93" s="29">
        <f>'8) Paid on Settled (SY)'!D17/('5) Settled At Cost (SY)'!D17+'3) Nil Settled (SY)'!D17)</f>
        <v>14173.495393586005</v>
      </c>
      <c r="E93" s="29">
        <f>'8) Paid on Settled (SY)'!E17/('5) Settled At Cost (SY)'!E17+'3) Nil Settled (SY)'!E17)</f>
        <v>22614.195113268608</v>
      </c>
      <c r="F93" s="29">
        <f>'8) Paid on Settled (SY)'!F17/('5) Settled At Cost (SY)'!F17+'3) Nil Settled (SY)'!F17)</f>
        <v>16839.029762376238</v>
      </c>
      <c r="G93" s="244">
        <f>'8) Paid on Settled (SY)'!H17/('5) Settled At Cost (SY)'!H17+'3) Nil Settled (SY)'!H17)</f>
        <v>61165.901651787834</v>
      </c>
      <c r="H93" s="19"/>
      <c r="I93" s="19"/>
      <c r="J93" s="77">
        <f t="shared" si="23"/>
        <v>2014</v>
      </c>
      <c r="K93" s="29">
        <f>'8) Paid on Settled (SY)'!C17/'5) Settled At Cost (SY)'!C17</f>
        <v>6576.1224301675993</v>
      </c>
      <c r="L93" s="29">
        <f>'8) Paid on Settled (SY)'!D17/'5) Settled At Cost (SY)'!D17</f>
        <v>26662.754588665448</v>
      </c>
      <c r="M93" s="29">
        <f>'8) Paid on Settled (SY)'!E17/'5) Settled At Cost (SY)'!E17</f>
        <v>44793.501858974356</v>
      </c>
      <c r="N93" s="29">
        <f>'8) Paid on Settled (SY)'!F17/'5) Settled At Cost (SY)'!F17</f>
        <v>28065.049603960393</v>
      </c>
      <c r="O93" s="244">
        <f>'8) Paid on Settled (SY)'!H17/'5) Settled At Cost (SY)'!H17</f>
        <v>90320.937700444891</v>
      </c>
      <c r="P93" s="19"/>
      <c r="Q93" s="19"/>
      <c r="R93" s="77">
        <f t="shared" si="24"/>
        <v>2014</v>
      </c>
      <c r="S93" s="64">
        <f>'3) Nil Settled (SY)'!C17/('3) Nil Settled (SY)'!C17+'5) Settled At Cost (SY)'!C17)</f>
        <v>0.2</v>
      </c>
      <c r="T93" s="64">
        <f>'3) Nil Settled (SY)'!D17/('3) Nil Settled (SY)'!D17+'5) Settled At Cost (SY)'!D17)</f>
        <v>0.46841593780369289</v>
      </c>
      <c r="U93" s="64">
        <f>'3) Nil Settled (SY)'!E17/('3) Nil Settled (SY)'!E17+'5) Settled At Cost (SY)'!E17)</f>
        <v>0.49514563106796117</v>
      </c>
      <c r="V93" s="64">
        <f>'3) Nil Settled (SY)'!F17/('3) Nil Settled (SY)'!F17+'5) Settled At Cost (SY)'!F17)</f>
        <v>0.4</v>
      </c>
      <c r="W93" s="246">
        <f>'3) Nil Settled (SY)'!H17/('3) Nil Settled (SY)'!H17+'5) Settled At Cost (SY)'!H17)</f>
        <v>0.32279377064653136</v>
      </c>
      <c r="X93" s="66">
        <f>('3) Nil Settled (SY)'!D17+'3) Nil Settled (SY)'!F17)/('3) Nil Settled (SY)'!D17+'3) Nil Settled (SY)'!F17+'5) Settled At Cost (SY)'!D17+'5) Settled At Cost (SY)'!F17)</f>
        <v>0.44589308996088656</v>
      </c>
      <c r="Y93" s="75"/>
      <c r="Z93" s="19"/>
      <c r="AA93" s="78"/>
      <c r="AB93" s="19"/>
      <c r="AC93" s="19"/>
      <c r="AD93" s="19"/>
      <c r="AE93" s="19"/>
      <c r="AF93" s="19"/>
      <c r="AG93" s="19"/>
      <c r="AH93" s="19"/>
      <c r="AI93" s="19"/>
      <c r="AJ93" s="19"/>
      <c r="AK93" s="19"/>
      <c r="AL93" s="19"/>
      <c r="AM93" s="19"/>
      <c r="AN93" s="19"/>
    </row>
    <row r="94" spans="1:40" s="68" customFormat="1" x14ac:dyDescent="0.2">
      <c r="A94" s="19"/>
      <c r="B94" s="77">
        <f t="shared" si="22"/>
        <v>2015</v>
      </c>
      <c r="C94" s="29">
        <f>'8) Paid on Settled (SY)'!C18/('5) Settled At Cost (SY)'!C18+'3) Nil Settled (SY)'!C18)</f>
        <v>4700.494806806726</v>
      </c>
      <c r="D94" s="29">
        <f>'8) Paid on Settled (SY)'!D18/('5) Settled At Cost (SY)'!D18+'3) Nil Settled (SY)'!D18)</f>
        <v>13262.859152726121</v>
      </c>
      <c r="E94" s="29">
        <f>'8) Paid on Settled (SY)'!E18/('5) Settled At Cost (SY)'!E18+'3) Nil Settled (SY)'!E18)</f>
        <v>24170.53756164384</v>
      </c>
      <c r="F94" s="29">
        <f>'8) Paid on Settled (SY)'!F18/('5) Settled At Cost (SY)'!F18+'3) Nil Settled (SY)'!F18)</f>
        <v>14744.832389937108</v>
      </c>
      <c r="G94" s="244">
        <f>'8) Paid on Settled (SY)'!H18/('5) Settled At Cost (SY)'!H18+'3) Nil Settled (SY)'!H18)</f>
        <v>57979.573906310492</v>
      </c>
      <c r="H94" s="19"/>
      <c r="I94" s="19"/>
      <c r="J94" s="77">
        <f t="shared" si="23"/>
        <v>2015</v>
      </c>
      <c r="K94" s="29">
        <f>'8) Paid on Settled (SY)'!C18/'5) Settled At Cost (SY)'!C18</f>
        <v>7061.0352645315634</v>
      </c>
      <c r="L94" s="29">
        <f>'8) Paid on Settled (SY)'!D18/'5) Settled At Cost (SY)'!D18</f>
        <v>26152.425912080809</v>
      </c>
      <c r="M94" s="29">
        <f>'8) Paid on Settled (SY)'!E18/'5) Settled At Cost (SY)'!E18</f>
        <v>45475.495927835058</v>
      </c>
      <c r="N94" s="29">
        <f>'8) Paid on Settled (SY)'!F18/'5) Settled At Cost (SY)'!F18</f>
        <v>23681.094444444447</v>
      </c>
      <c r="O94" s="244">
        <f>'8) Paid on Settled (SY)'!H18/'5) Settled At Cost (SY)'!H18</f>
        <v>89570.119258373205</v>
      </c>
      <c r="P94" s="19"/>
      <c r="Q94" s="19"/>
      <c r="R94" s="77">
        <f t="shared" si="24"/>
        <v>2015</v>
      </c>
      <c r="S94" s="64">
        <f>'3) Nil Settled (SY)'!C18/('3) Nil Settled (SY)'!C18+'5) Settled At Cost (SY)'!C18)</f>
        <v>0.33430515063168126</v>
      </c>
      <c r="T94" s="64">
        <f>'3) Nil Settled (SY)'!D18/('3) Nil Settled (SY)'!D18+'5) Settled At Cost (SY)'!D18)</f>
        <v>0.49286314021830396</v>
      </c>
      <c r="U94" s="64">
        <f>'3) Nil Settled (SY)'!E18/('3) Nil Settled (SY)'!E18+'5) Settled At Cost (SY)'!E18)</f>
        <v>0.46849315068493153</v>
      </c>
      <c r="V94" s="64">
        <f>'3) Nil Settled (SY)'!F18/('3) Nil Settled (SY)'!F18+'5) Settled At Cost (SY)'!F18)</f>
        <v>0.37735849056603776</v>
      </c>
      <c r="W94" s="246">
        <f>'3) Nil Settled (SY)'!H18/('3) Nil Settled (SY)'!H18+'5) Settled At Cost (SY)'!H18)</f>
        <v>0.3526906697638405</v>
      </c>
      <c r="X94" s="66">
        <f>('3) Nil Settled (SY)'!D18+'3) Nil Settled (SY)'!F18)/('3) Nil Settled (SY)'!D18+'3) Nil Settled (SY)'!F18+'5) Settled At Cost (SY)'!D18+'5) Settled At Cost (SY)'!F18)</f>
        <v>0.45265462506841819</v>
      </c>
      <c r="Y94" s="75"/>
      <c r="Z94" s="19"/>
      <c r="AA94" s="19"/>
      <c r="AB94" s="19"/>
      <c r="AC94" s="19"/>
      <c r="AD94" s="19"/>
      <c r="AE94" s="19"/>
      <c r="AF94" s="19"/>
      <c r="AG94" s="19"/>
      <c r="AH94" s="19"/>
      <c r="AI94" s="19"/>
      <c r="AJ94" s="19"/>
      <c r="AK94" s="19"/>
      <c r="AL94" s="19"/>
      <c r="AM94" s="19"/>
      <c r="AN94" s="19"/>
    </row>
    <row r="95" spans="1:40" s="68" customFormat="1" x14ac:dyDescent="0.2">
      <c r="A95" s="19"/>
      <c r="B95" s="77">
        <f t="shared" si="22"/>
        <v>2016</v>
      </c>
      <c r="C95" s="29">
        <f>'8) Paid on Settled (SY)'!C19/('5) Settled At Cost (SY)'!C19+'3) Nil Settled (SY)'!C19)</f>
        <v>6494.8351006711409</v>
      </c>
      <c r="D95" s="29">
        <f>'8) Paid on Settled (SY)'!D19/('5) Settled At Cost (SY)'!D19+'3) Nil Settled (SY)'!D19)</f>
        <v>11043.414104996838</v>
      </c>
      <c r="E95" s="29">
        <f>'8) Paid on Settled (SY)'!E19/('5) Settled At Cost (SY)'!E19+'3) Nil Settled (SY)'!E19)</f>
        <v>21955.901035196694</v>
      </c>
      <c r="F95" s="29">
        <f>'8) Paid on Settled (SY)'!F19/('5) Settled At Cost (SY)'!F19+'3) Nil Settled (SY)'!F19)</f>
        <v>17118.457821917811</v>
      </c>
      <c r="G95" s="244">
        <f>'8) Paid on Settled (SY)'!H19/('5) Settled At Cost (SY)'!H19+'3) Nil Settled (SY)'!H19)</f>
        <v>55330.60019649336</v>
      </c>
      <c r="H95" s="19"/>
      <c r="I95" s="19"/>
      <c r="J95" s="77">
        <f t="shared" si="23"/>
        <v>2016</v>
      </c>
      <c r="K95" s="29">
        <f>'8) Paid on Settled (SY)'!C19/'5) Settled At Cost (SY)'!C19</f>
        <v>9441.2724878048793</v>
      </c>
      <c r="L95" s="29">
        <f>'8) Paid on Settled (SY)'!D19/'5) Settled At Cost (SY)'!D19</f>
        <v>23033.822823219001</v>
      </c>
      <c r="M95" s="29">
        <f>'8) Paid on Settled (SY)'!E19/'5) Settled At Cost (SY)'!E19</f>
        <v>36694.464359861602</v>
      </c>
      <c r="N95" s="29">
        <f>'8) Paid on Settled (SY)'!F19/'5) Settled At Cost (SY)'!F19</f>
        <v>25872.617412008283</v>
      </c>
      <c r="O95" s="244">
        <f>'8) Paid on Settled (SY)'!H19/'5) Settled At Cost (SY)'!H19</f>
        <v>94983.718448365355</v>
      </c>
      <c r="P95" s="19"/>
      <c r="Q95" s="19"/>
      <c r="R95" s="77">
        <f t="shared" si="24"/>
        <v>2016</v>
      </c>
      <c r="S95" s="64">
        <f>'3) Nil Settled (SY)'!C19/('3) Nil Settled (SY)'!C19+'5) Settled At Cost (SY)'!C19)</f>
        <v>0.31208053691275167</v>
      </c>
      <c r="T95" s="64">
        <f>'3) Nil Settled (SY)'!D19/('3) Nil Settled (SY)'!D19+'5) Settled At Cost (SY)'!D19)</f>
        <v>0.52055660974067042</v>
      </c>
      <c r="U95" s="64">
        <f>'3) Nil Settled (SY)'!E19/('3) Nil Settled (SY)'!E19+'5) Settled At Cost (SY)'!E19)</f>
        <v>0.40165631469979296</v>
      </c>
      <c r="V95" s="64">
        <f>'3) Nil Settled (SY)'!F19/('3) Nil Settled (SY)'!F19+'5) Settled At Cost (SY)'!F19)</f>
        <v>0.33835616438356164</v>
      </c>
      <c r="W95" s="246">
        <f>'3) Nil Settled (SY)'!H19/('3) Nil Settled (SY)'!H19+'5) Settled At Cost (SY)'!H19)</f>
        <v>0.41747279322853686</v>
      </c>
      <c r="X95" s="66">
        <f>('3) Nil Settled (SY)'!D19+'3) Nil Settled (SY)'!F19)/('3) Nil Settled (SY)'!D19+'3) Nil Settled (SY)'!F19+'5) Settled At Cost (SY)'!D19+'5) Settled At Cost (SY)'!F19)</f>
        <v>0.46300302899177848</v>
      </c>
      <c r="Y95" s="75"/>
      <c r="Z95" s="19"/>
      <c r="AA95" s="19"/>
      <c r="AB95" s="19"/>
      <c r="AC95" s="19"/>
      <c r="AD95" s="19"/>
      <c r="AE95" s="19"/>
      <c r="AF95" s="19"/>
      <c r="AG95" s="19"/>
      <c r="AH95" s="19"/>
      <c r="AI95" s="19"/>
      <c r="AJ95" s="19"/>
      <c r="AK95" s="19"/>
      <c r="AL95" s="19"/>
      <c r="AM95" s="19"/>
      <c r="AN95" s="19"/>
    </row>
    <row r="96" spans="1:40" s="68" customFormat="1" x14ac:dyDescent="0.2">
      <c r="A96" s="19"/>
      <c r="B96" s="77">
        <f t="shared" si="22"/>
        <v>2017</v>
      </c>
      <c r="C96" s="29">
        <f>'8) Paid on Settled (SY)'!C20/('5) Settled At Cost (SY)'!C20+'3) Nil Settled (SY)'!C20)</f>
        <v>7088.6442512077283</v>
      </c>
      <c r="D96" s="29">
        <f>'8) Paid on Settled (SY)'!D20/('5) Settled At Cost (SY)'!D20+'3) Nil Settled (SY)'!D20)</f>
        <v>18993.723105679364</v>
      </c>
      <c r="E96" s="29">
        <f>'8) Paid on Settled (SY)'!E20/('5) Settled At Cost (SY)'!E20+'3) Nil Settled (SY)'!E20)</f>
        <v>29884.811711711707</v>
      </c>
      <c r="F96" s="29">
        <f>'8) Paid on Settled (SY)'!F20/('5) Settled At Cost (SY)'!F20+'3) Nil Settled (SY)'!F20)</f>
        <v>18535.641071913156</v>
      </c>
      <c r="G96" s="244">
        <f>'8) Paid on Settled (SY)'!H20/('5) Settled At Cost (SY)'!H20+'3) Nil Settled (SY)'!H20)</f>
        <v>73343.796116797617</v>
      </c>
      <c r="H96" s="19"/>
      <c r="I96" s="19"/>
      <c r="J96" s="77">
        <f t="shared" si="23"/>
        <v>2017</v>
      </c>
      <c r="K96" s="29">
        <f>'8) Paid on Settled (SY)'!C20/'5) Settled At Cost (SY)'!C20</f>
        <v>9326.3730508474564</v>
      </c>
      <c r="L96" s="29">
        <f>'8) Paid on Settled (SY)'!D20/'5) Settled At Cost (SY)'!D20</f>
        <v>28531.60781857451</v>
      </c>
      <c r="M96" s="29">
        <f>'8) Paid on Settled (SY)'!E20/'5) Settled At Cost (SY)'!E20</f>
        <v>47388.772857142852</v>
      </c>
      <c r="N96" s="29">
        <f>'8) Paid on Settled (SY)'!F20/'5) Settled At Cost (SY)'!F20</f>
        <v>25921.759905123334</v>
      </c>
      <c r="O96" s="244">
        <f>'8) Paid on Settled (SY)'!H20/'5) Settled At Cost (SY)'!H20</f>
        <v>100305.06696347089</v>
      </c>
      <c r="P96" s="19"/>
      <c r="Q96" s="19"/>
      <c r="R96" s="77">
        <f t="shared" si="24"/>
        <v>2017</v>
      </c>
      <c r="S96" s="64">
        <f>'3) Nil Settled (SY)'!C20/('3) Nil Settled (SY)'!C20+'5) Settled At Cost (SY)'!C20)</f>
        <v>0.23993558776167473</v>
      </c>
      <c r="T96" s="64">
        <f>'3) Nil Settled (SY)'!D20/('3) Nil Settled (SY)'!D20+'5) Settled At Cost (SY)'!D20)</f>
        <v>0.3342918763479511</v>
      </c>
      <c r="U96" s="64">
        <f>'3) Nil Settled (SY)'!E20/('3) Nil Settled (SY)'!E20+'5) Settled At Cost (SY)'!E20)</f>
        <v>0.36936936936936937</v>
      </c>
      <c r="V96" s="64">
        <f>'3) Nil Settled (SY)'!F20/('3) Nil Settled (SY)'!F20+'5) Settled At Cost (SY)'!F20)</f>
        <v>0.28493894165535955</v>
      </c>
      <c r="W96" s="246">
        <f>'3) Nil Settled (SY)'!H20/('3) Nil Settled (SY)'!H20+'5) Settled At Cost (SY)'!H20)</f>
        <v>0.26879271070615035</v>
      </c>
      <c r="X96" s="66">
        <f>('3) Nil Settled (SY)'!D20+'3) Nil Settled (SY)'!F20)/('3) Nil Settled (SY)'!D20+'3) Nil Settled (SY)'!F20+'5) Settled At Cost (SY)'!D20+'5) Settled At Cost (SY)'!F20)</f>
        <v>0.31719924812030076</v>
      </c>
      <c r="Y96" s="75"/>
      <c r="Z96" s="19"/>
      <c r="AA96" s="19"/>
      <c r="AB96" s="19"/>
      <c r="AC96" s="19"/>
      <c r="AD96" s="19"/>
      <c r="AE96" s="19"/>
      <c r="AF96" s="19"/>
      <c r="AG96" s="19"/>
      <c r="AH96" s="19"/>
      <c r="AI96" s="19"/>
      <c r="AJ96" s="19"/>
      <c r="AK96" s="19"/>
      <c r="AL96" s="19"/>
      <c r="AM96" s="19"/>
      <c r="AN96" s="19"/>
    </row>
    <row r="97" spans="1:40" s="68" customFormat="1" x14ac:dyDescent="0.2">
      <c r="A97" s="19"/>
      <c r="B97" s="77">
        <f t="shared" si="22"/>
        <v>2018</v>
      </c>
      <c r="C97" s="29">
        <f>'8) Paid on Settled (SY)'!C21/('5) Settled At Cost (SY)'!C21+'3) Nil Settled (SY)'!C21)</f>
        <v>8806.441691629956</v>
      </c>
      <c r="D97" s="29">
        <f>'8) Paid on Settled (SY)'!D21/('5) Settled At Cost (SY)'!D21+'3) Nil Settled (SY)'!D21)</f>
        <v>16820.921191804751</v>
      </c>
      <c r="E97" s="29">
        <f>'8) Paid on Settled (SY)'!E21/('5) Settled At Cost (SY)'!E21+'3) Nil Settled (SY)'!E21)</f>
        <v>24099.284160305349</v>
      </c>
      <c r="F97" s="29">
        <f>'8) Paid on Settled (SY)'!F21/('5) Settled At Cost (SY)'!F21+'3) Nil Settled (SY)'!F21)</f>
        <v>19908.156194968557</v>
      </c>
      <c r="G97" s="244">
        <f>'8) Paid on Settled (SY)'!H21/('5) Settled At Cost (SY)'!H21+'3) Nil Settled (SY)'!H21)</f>
        <v>67693.023228315826</v>
      </c>
      <c r="H97" s="19"/>
      <c r="I97" s="19"/>
      <c r="J97" s="77">
        <f t="shared" si="23"/>
        <v>2018</v>
      </c>
      <c r="K97" s="29">
        <f>'8) Paid on Settled (SY)'!C21/'5) Settled At Cost (SY)'!C21</f>
        <v>10983.858593406594</v>
      </c>
      <c r="L97" s="29">
        <f>'8) Paid on Settled (SY)'!D21/'5) Settled At Cost (SY)'!D21</f>
        <v>25231.381787707123</v>
      </c>
      <c r="M97" s="29">
        <f>'8) Paid on Settled (SY)'!E21/'5) Settled At Cost (SY)'!E21</f>
        <v>43246.660616438363</v>
      </c>
      <c r="N97" s="29">
        <f>'8) Paid on Settled (SY)'!F21/'5) Settled At Cost (SY)'!F21</f>
        <v>29107.097333333339</v>
      </c>
      <c r="O97" s="244">
        <f>'8) Paid on Settled (SY)'!H21/'5) Settled At Cost (SY)'!H21</f>
        <v>94999.324628820963</v>
      </c>
      <c r="P97" s="19"/>
      <c r="Q97" s="19"/>
      <c r="R97" s="77">
        <f t="shared" si="24"/>
        <v>2018</v>
      </c>
      <c r="S97" s="64">
        <f>'3) Nil Settled (SY)'!C21/('3) Nil Settled (SY)'!C21+'5) Settled At Cost (SY)'!C21)</f>
        <v>0.19823788546255505</v>
      </c>
      <c r="T97" s="64">
        <f>'3) Nil Settled (SY)'!D21/('3) Nil Settled (SY)'!D21+'5) Settled At Cost (SY)'!D21)</f>
        <v>0.33333333333333331</v>
      </c>
      <c r="U97" s="64">
        <f>'3) Nil Settled (SY)'!E21/('3) Nil Settled (SY)'!E21+'5) Settled At Cost (SY)'!E21)</f>
        <v>0.44274809160305345</v>
      </c>
      <c r="V97" s="64">
        <f>'3) Nil Settled (SY)'!F21/('3) Nil Settled (SY)'!F21+'5) Settled At Cost (SY)'!F21)</f>
        <v>0.31603773584905659</v>
      </c>
      <c r="W97" s="246">
        <f>'3) Nil Settled (SY)'!H21/('3) Nil Settled (SY)'!H21+'5) Settled At Cost (SY)'!H21)</f>
        <v>0.28743679502139247</v>
      </c>
      <c r="X97" s="66">
        <f>('3) Nil Settled (SY)'!D21+'3) Nil Settled (SY)'!F21)/('3) Nil Settled (SY)'!D21+'3) Nil Settled (SY)'!F21+'5) Settled At Cost (SY)'!D21+'5) Settled At Cost (SY)'!F21)</f>
        <v>0.32715008431703202</v>
      </c>
      <c r="Y97" s="75"/>
      <c r="Z97" s="19"/>
      <c r="AA97" s="19"/>
      <c r="AB97" s="19"/>
      <c r="AC97" s="19"/>
      <c r="AD97" s="19"/>
      <c r="AE97" s="19"/>
      <c r="AF97" s="19"/>
      <c r="AG97" s="19"/>
      <c r="AH97" s="19"/>
      <c r="AI97" s="19"/>
      <c r="AJ97" s="19"/>
      <c r="AK97" s="19"/>
      <c r="AL97" s="19"/>
      <c r="AM97" s="19"/>
      <c r="AN97" s="19"/>
    </row>
    <row r="98" spans="1:40" s="68" customFormat="1" x14ac:dyDescent="0.2">
      <c r="A98" s="19"/>
      <c r="B98" s="77">
        <f t="shared" si="22"/>
        <v>2019</v>
      </c>
      <c r="C98" s="29">
        <f>'8) Paid on Settled (SY)'!C22/('5) Settled At Cost (SY)'!C22+'3) Nil Settled (SY)'!C22)</f>
        <v>9472.8737320574146</v>
      </c>
      <c r="D98" s="29">
        <f>'8) Paid on Settled (SY)'!D22/('5) Settled At Cost (SY)'!D22+'3) Nil Settled (SY)'!D22)</f>
        <v>18548.653286637931</v>
      </c>
      <c r="E98" s="29">
        <f>'8) Paid on Settled (SY)'!E22/('5) Settled At Cost (SY)'!E22+'3) Nil Settled (SY)'!E22)</f>
        <v>23111.147111913353</v>
      </c>
      <c r="F98" s="29">
        <f>'8) Paid on Settled (SY)'!F22/('5) Settled At Cost (SY)'!F22+'3) Nil Settled (SY)'!F22)</f>
        <v>22151.120373665482</v>
      </c>
      <c r="G98" s="244">
        <f>'8) Paid on Settled (SY)'!H22/('5) Settled At Cost (SY)'!H22+'3) Nil Settled (SY)'!H22)</f>
        <v>79940.342224087304</v>
      </c>
      <c r="H98" s="19"/>
      <c r="I98" s="19"/>
      <c r="J98" s="77">
        <f t="shared" si="23"/>
        <v>2019</v>
      </c>
      <c r="K98" s="29">
        <f>'8) Paid on Settled (SY)'!C22/'5) Settled At Cost (SY)'!C22</f>
        <v>12131.315012254901</v>
      </c>
      <c r="L98" s="29">
        <f>'8) Paid on Settled (SY)'!D22/'5) Settled At Cost (SY)'!D22</f>
        <v>28264.614532019703</v>
      </c>
      <c r="M98" s="29">
        <f>'8) Paid on Settled (SY)'!E22/'5) Settled At Cost (SY)'!E22</f>
        <v>38105.87946428571</v>
      </c>
      <c r="N98" s="29">
        <f>'8) Paid on Settled (SY)'!F22/'5) Settled At Cost (SY)'!F22</f>
        <v>31757.473596938777</v>
      </c>
      <c r="O98" s="244">
        <f>'8) Paid on Settled (SY)'!H22/'5) Settled At Cost (SY)'!H22</f>
        <v>108360.54352673495</v>
      </c>
      <c r="P98" s="19"/>
      <c r="Q98" s="19"/>
      <c r="R98" s="77">
        <f t="shared" si="24"/>
        <v>2019</v>
      </c>
      <c r="S98" s="64">
        <f>'3) Nil Settled (SY)'!C22/('3) Nil Settled (SY)'!C22+'5) Settled At Cost (SY)'!C22)</f>
        <v>0.21913875598086124</v>
      </c>
      <c r="T98" s="64">
        <f>'3) Nil Settled (SY)'!D22/('3) Nil Settled (SY)'!D22+'5) Settled At Cost (SY)'!D22)</f>
        <v>0.34375</v>
      </c>
      <c r="U98" s="64">
        <f>'3) Nil Settled (SY)'!E22/('3) Nil Settled (SY)'!E22+'5) Settled At Cost (SY)'!E22)</f>
        <v>0.39350180505415161</v>
      </c>
      <c r="V98" s="64">
        <f>'3) Nil Settled (SY)'!F22/('3) Nil Settled (SY)'!F22+'5) Settled At Cost (SY)'!F22)</f>
        <v>0.302491103202847</v>
      </c>
      <c r="W98" s="246">
        <f>'3) Nil Settled (SY)'!H22/('3) Nil Settled (SY)'!H22+'5) Settled At Cost (SY)'!H22)</f>
        <v>0.26227444397817878</v>
      </c>
      <c r="X98" s="66">
        <f>('3) Nil Settled (SY)'!D22+'3) Nil Settled (SY)'!F22)/('3) Nil Settled (SY)'!D22+'3) Nil Settled (SY)'!F22+'5) Settled At Cost (SY)'!D22+'5) Settled At Cost (SY)'!F22)</f>
        <v>0.32818791946308723</v>
      </c>
      <c r="Y98" s="75"/>
      <c r="Z98" s="19"/>
      <c r="AA98" s="19"/>
      <c r="AB98" s="19"/>
      <c r="AC98" s="19"/>
      <c r="AD98" s="19"/>
      <c r="AE98" s="19"/>
      <c r="AF98" s="19"/>
      <c r="AG98" s="19"/>
      <c r="AH98" s="19"/>
      <c r="AI98" s="19"/>
      <c r="AJ98" s="19"/>
      <c r="AK98" s="19"/>
      <c r="AL98" s="19"/>
      <c r="AM98" s="19"/>
      <c r="AN98" s="19"/>
    </row>
    <row r="99" spans="1:40" s="68" customFormat="1" x14ac:dyDescent="0.2">
      <c r="A99" s="19"/>
      <c r="B99" s="77">
        <f t="shared" si="22"/>
        <v>2020</v>
      </c>
      <c r="C99" s="29">
        <f>'8) Paid on Settled (SY)'!C23/('5) Settled At Cost (SY)'!C23+'3) Nil Settled (SY)'!C23)</f>
        <v>10423.247843388961</v>
      </c>
      <c r="D99" s="29">
        <f>'8) Paid on Settled (SY)'!D23/('5) Settled At Cost (SY)'!D23+'3) Nil Settled (SY)'!D23)</f>
        <v>17879.141959459459</v>
      </c>
      <c r="E99" s="29">
        <f>'8) Paid on Settled (SY)'!E23/('5) Settled At Cost (SY)'!E23+'3) Nil Settled (SY)'!E23)</f>
        <v>27003.259589552239</v>
      </c>
      <c r="F99" s="29">
        <f>'8) Paid on Settled (SY)'!F23/('5) Settled At Cost (SY)'!F23+'3) Nil Settled (SY)'!F23)</f>
        <v>20603.451095152603</v>
      </c>
      <c r="G99" s="244">
        <f>'8) Paid on Settled (SY)'!H23/('5) Settled At Cost (SY)'!H23+'3) Nil Settled (SY)'!H23)</f>
        <v>86850.029289644794</v>
      </c>
      <c r="H99" s="19"/>
      <c r="I99" s="19"/>
      <c r="J99" s="77">
        <f t="shared" si="23"/>
        <v>2020</v>
      </c>
      <c r="K99" s="29">
        <f>'8) Paid on Settled (SY)'!C23/'5) Settled At Cost (SY)'!C23</f>
        <v>12358.767229832572</v>
      </c>
      <c r="L99" s="29">
        <f>'8) Paid on Settled (SY)'!D23/'5) Settled At Cost (SY)'!D23</f>
        <v>28150.138404255322</v>
      </c>
      <c r="M99" s="29">
        <f>'8) Paid on Settled (SY)'!E23/'5) Settled At Cost (SY)'!E23</f>
        <v>43334.572275449107</v>
      </c>
      <c r="N99" s="29">
        <f>'8) Paid on Settled (SY)'!F23/'5) Settled At Cost (SY)'!F23</f>
        <v>29275.822091836733</v>
      </c>
      <c r="O99" s="244">
        <f>'8) Paid on Settled (SY)'!H23/'5) Settled At Cost (SY)'!H23</f>
        <v>118913.15654109586</v>
      </c>
      <c r="P99" s="19"/>
      <c r="Q99" s="19"/>
      <c r="R99" s="77">
        <f t="shared" si="24"/>
        <v>2020</v>
      </c>
      <c r="S99" s="64">
        <f>'3) Nil Settled (SY)'!C23/('3) Nil Settled (SY)'!C23+'5) Settled At Cost (SY)'!C23)</f>
        <v>0.15661103979460847</v>
      </c>
      <c r="T99" s="64">
        <f>'3) Nil Settled (SY)'!D23/('3) Nil Settled (SY)'!D23+'5) Settled At Cost (SY)'!D23)</f>
        <v>0.36486486486486486</v>
      </c>
      <c r="U99" s="64">
        <f>'3) Nil Settled (SY)'!E23/('3) Nil Settled (SY)'!E23+'5) Settled At Cost (SY)'!E23)</f>
        <v>0.37686567164179102</v>
      </c>
      <c r="V99" s="64">
        <f>'3) Nil Settled (SY)'!F23/('3) Nil Settled (SY)'!F23+'5) Settled At Cost (SY)'!F23)</f>
        <v>0.29622980251346498</v>
      </c>
      <c r="W99" s="246">
        <f>'3) Nil Settled (SY)'!H23/('3) Nil Settled (SY)'!H23+'5) Settled At Cost (SY)'!H23)</f>
        <v>0.26963481740870437</v>
      </c>
      <c r="X99" s="66">
        <f>('3) Nil Settled (SY)'!D23+'3) Nil Settled (SY)'!F23)/('3) Nil Settled (SY)'!D23+'3) Nil Settled (SY)'!F23+'5) Settled At Cost (SY)'!D23+'5) Settled At Cost (SY)'!F23)</f>
        <v>0.33840830449826992</v>
      </c>
      <c r="Y99" s="75"/>
      <c r="Z99" s="19"/>
      <c r="AA99" s="19"/>
      <c r="AB99" s="19"/>
      <c r="AC99" s="19"/>
      <c r="AD99" s="19"/>
      <c r="AE99" s="19"/>
      <c r="AF99" s="19"/>
      <c r="AG99" s="19"/>
      <c r="AH99" s="19"/>
      <c r="AI99" s="19"/>
      <c r="AJ99" s="19"/>
      <c r="AK99" s="19"/>
      <c r="AL99" s="19"/>
      <c r="AM99" s="19"/>
      <c r="AN99" s="19"/>
    </row>
    <row r="100" spans="1:40" s="68" customFormat="1" x14ac:dyDescent="0.2">
      <c r="A100" s="19"/>
      <c r="B100" s="77">
        <f t="shared" si="22"/>
        <v>2021</v>
      </c>
      <c r="C100" s="29">
        <f>'8) Paid on Settled (SY)'!C24/('5) Settled At Cost (SY)'!C24+'3) Nil Settled (SY)'!C24)</f>
        <v>10474.877731196055</v>
      </c>
      <c r="D100" s="29">
        <f>'8) Paid on Settled (SY)'!D24/('5) Settled At Cost (SY)'!D24+'3) Nil Settled (SY)'!D24)</f>
        <v>21587.104667318981</v>
      </c>
      <c r="E100" s="29">
        <f>'8) Paid on Settled (SY)'!E24/('5) Settled At Cost (SY)'!E24+'3) Nil Settled (SY)'!E24)</f>
        <v>38066.945099337754</v>
      </c>
      <c r="F100" s="29">
        <f>'8) Paid on Settled (SY)'!F24/('5) Settled At Cost (SY)'!F24+'3) Nil Settled (SY)'!F24)</f>
        <v>23383.333423728811</v>
      </c>
      <c r="G100" s="244">
        <f>'8) Paid on Settled (SY)'!H24/('5) Settled At Cost (SY)'!H24+'3) Nil Settled (SY)'!H24)</f>
        <v>92100.305673676019</v>
      </c>
      <c r="H100" s="19"/>
      <c r="I100" s="19"/>
      <c r="J100" s="77">
        <f t="shared" si="23"/>
        <v>2021</v>
      </c>
      <c r="K100" s="29">
        <f>'8) Paid on Settled (SY)'!C24/'5) Settled At Cost (SY)'!C24</f>
        <v>13399.252113564669</v>
      </c>
      <c r="L100" s="29">
        <f>'8) Paid on Settled (SY)'!D24/'5) Settled At Cost (SY)'!D24</f>
        <v>32254.416622807017</v>
      </c>
      <c r="M100" s="29">
        <f>'8) Paid on Settled (SY)'!E24/'5) Settled At Cost (SY)'!E24</f>
        <v>55270.276057692317</v>
      </c>
      <c r="N100" s="29">
        <f>'8) Paid on Settled (SY)'!F24/'5) Settled At Cost (SY)'!F24</f>
        <v>31426.347881548973</v>
      </c>
      <c r="O100" s="244">
        <f>'8) Paid on Settled (SY)'!H24/'5) Settled At Cost (SY)'!H24</f>
        <v>118256.792485</v>
      </c>
      <c r="P100" s="19"/>
      <c r="Q100" s="19"/>
      <c r="R100" s="77">
        <f t="shared" si="24"/>
        <v>2021</v>
      </c>
      <c r="S100" s="64">
        <f>'3) Nil Settled (SY)'!C24/('3) Nil Settled (SY)'!C24+'5) Settled At Cost (SY)'!C24)</f>
        <v>0.21824907521578299</v>
      </c>
      <c r="T100" s="64">
        <f>'3) Nil Settled (SY)'!D24/('3) Nil Settled (SY)'!D24+'5) Settled At Cost (SY)'!D24)</f>
        <v>0.33072407045009783</v>
      </c>
      <c r="U100" s="64">
        <f>'3) Nil Settled (SY)'!E24/('3) Nil Settled (SY)'!E24+'5) Settled At Cost (SY)'!E24)</f>
        <v>0.31125827814569534</v>
      </c>
      <c r="V100" s="64">
        <f>'3) Nil Settled (SY)'!F24/('3) Nil Settled (SY)'!F24+'5) Settled At Cost (SY)'!F24)</f>
        <v>0.25593220338983053</v>
      </c>
      <c r="W100" s="246">
        <f>'3) Nil Settled (SY)'!H24/('3) Nil Settled (SY)'!H24+'5) Settled At Cost (SY)'!H24)</f>
        <v>0.22118380062305296</v>
      </c>
      <c r="X100" s="66">
        <f>('3) Nil Settled (SY)'!D24+'3) Nil Settled (SY)'!F24)/('3) Nil Settled (SY)'!D24+'3) Nil Settled (SY)'!F24+'5) Settled At Cost (SY)'!D24+'5) Settled At Cost (SY)'!F24)</f>
        <v>0.3033498759305211</v>
      </c>
      <c r="Y100" s="75"/>
      <c r="Z100" s="19"/>
      <c r="AA100" s="19"/>
      <c r="AB100" s="19"/>
      <c r="AC100" s="19"/>
      <c r="AD100" s="19"/>
      <c r="AE100" s="19"/>
      <c r="AF100" s="19"/>
      <c r="AG100" s="19"/>
      <c r="AH100" s="19"/>
      <c r="AI100" s="19"/>
      <c r="AJ100" s="19"/>
      <c r="AK100" s="19"/>
      <c r="AL100" s="19"/>
      <c r="AM100" s="19"/>
      <c r="AN100" s="19"/>
    </row>
    <row r="101" spans="1:40" s="68" customFormat="1" x14ac:dyDescent="0.2">
      <c r="A101" s="19"/>
      <c r="B101" s="77">
        <f t="shared" si="22"/>
        <v>2022</v>
      </c>
      <c r="C101" s="29">
        <f>'8) Paid on Settled (SY)'!C25/('5) Settled At Cost (SY)'!C25+'3) Nil Settled (SY)'!C25)</f>
        <v>10677.988118424679</v>
      </c>
      <c r="D101" s="29">
        <f>'8) Paid on Settled (SY)'!D25/('5) Settled At Cost (SY)'!D25+'3) Nil Settled (SY)'!D25)</f>
        <v>24031.059722033773</v>
      </c>
      <c r="E101" s="29">
        <f>'8) Paid on Settled (SY)'!E25/('5) Settled At Cost (SY)'!E25+'3) Nil Settled (SY)'!E25)</f>
        <v>41094.552499999998</v>
      </c>
      <c r="F101" s="29">
        <f>'8) Paid on Settled (SY)'!F25/('5) Settled At Cost (SY)'!F25+'3) Nil Settled (SY)'!F25)</f>
        <v>28987.016853707417</v>
      </c>
      <c r="G101" s="244">
        <f>'8) Paid on Settled (SY)'!H25/('5) Settled At Cost (SY)'!H25+'3) Nil Settled (SY)'!H25)</f>
        <v>98046.545133170745</v>
      </c>
      <c r="H101" s="19"/>
      <c r="I101" s="19"/>
      <c r="J101" s="77">
        <f t="shared" si="23"/>
        <v>2022</v>
      </c>
      <c r="K101" s="29">
        <f>'8) Paid on Settled (SY)'!C25/'5) Settled At Cost (SY)'!C25</f>
        <v>13779.185987802144</v>
      </c>
      <c r="L101" s="29">
        <f>'8) Paid on Settled (SY)'!D25/'5) Settled At Cost (SY)'!D25</f>
        <v>33380.764629963312</v>
      </c>
      <c r="M101" s="29">
        <f>'8) Paid on Settled (SY)'!E25/'5) Settled At Cost (SY)'!E25</f>
        <v>56129.144878048777</v>
      </c>
      <c r="N101" s="29">
        <f>'8) Paid on Settled (SY)'!F25/'5) Settled At Cost (SY)'!F25</f>
        <v>36161.303525000003</v>
      </c>
      <c r="O101" s="244">
        <f>'8) Paid on Settled (SY)'!H25/'5) Settled At Cost (SY)'!H25</f>
        <v>124951.13799293264</v>
      </c>
      <c r="P101" s="19"/>
      <c r="Q101" s="19"/>
      <c r="R101" s="77">
        <f t="shared" si="24"/>
        <v>2022</v>
      </c>
      <c r="S101" s="64">
        <f>'3) Nil Settled (SY)'!C25/('3) Nil Settled (SY)'!C25+'5) Settled At Cost (SY)'!C25)</f>
        <v>0.22506393861892582</v>
      </c>
      <c r="T101" s="64">
        <f>'3) Nil Settled (SY)'!D25/('3) Nil Settled (SY)'!D25+'5) Settled At Cost (SY)'!D25)</f>
        <v>0.28009259259259262</v>
      </c>
      <c r="U101" s="64">
        <f>'3) Nil Settled (SY)'!E25/('3) Nil Settled (SY)'!E25+'5) Settled At Cost (SY)'!E25)</f>
        <v>0.26785714285714285</v>
      </c>
      <c r="V101" s="64">
        <f>'3) Nil Settled (SY)'!F25/('3) Nil Settled (SY)'!F25+'5) Settled At Cost (SY)'!F25)</f>
        <v>0.19839679358717435</v>
      </c>
      <c r="W101" s="246">
        <f>'3) Nil Settled (SY)'!H25/('3) Nil Settled (SY)'!H25+'5) Settled At Cost (SY)'!H25)</f>
        <v>0.21532091097308489</v>
      </c>
      <c r="X101" s="66">
        <f>('3) Nil Settled (SY)'!D25+'3) Nil Settled (SY)'!F25)/('3) Nil Settled (SY)'!D25+'3) Nil Settled (SY)'!F25+'5) Settled At Cost (SY)'!D25+'5) Settled At Cost (SY)'!F25)</f>
        <v>0.25018341892883345</v>
      </c>
      <c r="Y101" s="75"/>
      <c r="Z101" s="19"/>
      <c r="AA101" s="19"/>
      <c r="AB101" s="19"/>
      <c r="AC101" s="19"/>
      <c r="AD101" s="19"/>
      <c r="AE101" s="19"/>
      <c r="AF101" s="19"/>
      <c r="AG101" s="19"/>
      <c r="AH101" s="19"/>
      <c r="AI101" s="19"/>
      <c r="AJ101" s="19"/>
      <c r="AK101" s="19"/>
      <c r="AL101" s="19"/>
      <c r="AM101" s="19"/>
      <c r="AN101" s="19"/>
    </row>
    <row r="102" spans="1:40" s="68" customFormat="1" x14ac:dyDescent="0.2">
      <c r="A102" s="19"/>
      <c r="B102" s="77">
        <f t="shared" si="22"/>
        <v>2023</v>
      </c>
      <c r="C102" s="29">
        <f>'8) Paid on Settled (SY)'!C26/('5) Settled At Cost (SY)'!C26+'3) Nil Settled (SY)'!C26)</f>
        <v>12179.11782067248</v>
      </c>
      <c r="D102" s="29">
        <f>'8) Paid on Settled (SY)'!D26/('5) Settled At Cost (SY)'!D26+'3) Nil Settled (SY)'!D26)</f>
        <v>28443.997941988953</v>
      </c>
      <c r="E102" s="29">
        <f>'8) Paid on Settled (SY)'!E26/('5) Settled At Cost (SY)'!E26+'3) Nil Settled (SY)'!E26)</f>
        <v>44910.27368421053</v>
      </c>
      <c r="F102" s="29">
        <f>'8) Paid on Settled (SY)'!F26/('5) Settled At Cost (SY)'!F26+'3) Nil Settled (SY)'!F26)</f>
        <v>29737.057488789236</v>
      </c>
      <c r="G102" s="244">
        <f>'8) Paid on Settled (SY)'!H26/('5) Settled At Cost (SY)'!H26+'3) Nil Settled (SY)'!H26)</f>
        <v>98033.221593420734</v>
      </c>
      <c r="H102" s="19"/>
      <c r="I102" s="19"/>
      <c r="J102" s="77">
        <f t="shared" si="23"/>
        <v>2023</v>
      </c>
      <c r="K102" s="29">
        <f>'8) Paid on Settled (SY)'!C26/'5) Settled At Cost (SY)'!C26</f>
        <v>14235.562751091706</v>
      </c>
      <c r="L102" s="29">
        <f>'8) Paid on Settled (SY)'!D26/'5) Settled At Cost (SY)'!D26</f>
        <v>36448.592053097345</v>
      </c>
      <c r="M102" s="29">
        <f>'8) Paid on Settled (SY)'!E26/'5) Settled At Cost (SY)'!E26</f>
        <v>64120.448554913302</v>
      </c>
      <c r="N102" s="29">
        <f>'8) Paid on Settled (SY)'!F26/'5) Settled At Cost (SY)'!F26</f>
        <v>37150.497591036408</v>
      </c>
      <c r="O102" s="244">
        <f>'8) Paid on Settled (SY)'!H26/'5) Settled At Cost (SY)'!H26</f>
        <v>130965.79753362207</v>
      </c>
      <c r="P102" s="19"/>
      <c r="Q102" s="19"/>
      <c r="R102" s="77">
        <f t="shared" si="24"/>
        <v>2023</v>
      </c>
      <c r="S102" s="64">
        <f>'3) Nil Settled (SY)'!C26/('3) Nil Settled (SY)'!C26+'5) Settled At Cost (SY)'!C26)</f>
        <v>0.14445828144458281</v>
      </c>
      <c r="T102" s="64">
        <f>'3) Nil Settled (SY)'!D26/('3) Nil Settled (SY)'!D26+'5) Settled At Cost (SY)'!D26)</f>
        <v>0.21961325966850828</v>
      </c>
      <c r="U102" s="64">
        <f>'3) Nil Settled (SY)'!E26/('3) Nil Settled (SY)'!E26+'5) Settled At Cost (SY)'!E26)</f>
        <v>0.29959514170040485</v>
      </c>
      <c r="V102" s="64">
        <f>'3) Nil Settled (SY)'!F26/('3) Nil Settled (SY)'!F26+'5) Settled At Cost (SY)'!F26)</f>
        <v>0.19955156950672645</v>
      </c>
      <c r="W102" s="246">
        <f>'3) Nil Settled (SY)'!H26/('3) Nil Settled (SY)'!H26+'5) Settled At Cost (SY)'!H26)</f>
        <v>0.25145936237090255</v>
      </c>
      <c r="X102" s="66">
        <f>('3) Nil Settled (SY)'!D26+'3) Nil Settled (SY)'!F26)/('3) Nil Settled (SY)'!D26+'3) Nil Settled (SY)'!F26+'5) Settled At Cost (SY)'!D26+'5) Settled At Cost (SY)'!F26)</f>
        <v>0.21196581196581196</v>
      </c>
      <c r="Y102" s="75"/>
      <c r="Z102" s="19"/>
      <c r="AA102" s="19"/>
      <c r="AB102" s="19"/>
      <c r="AC102" s="19"/>
      <c r="AD102" s="19"/>
      <c r="AE102" s="19"/>
      <c r="AF102" s="19"/>
      <c r="AG102" s="19"/>
      <c r="AH102" s="19"/>
      <c r="AI102" s="19"/>
      <c r="AJ102" s="19"/>
      <c r="AK102" s="19"/>
      <c r="AL102" s="19"/>
      <c r="AM102" s="19"/>
      <c r="AN102" s="19"/>
    </row>
    <row r="103" spans="1:40" s="68" customFormat="1" x14ac:dyDescent="0.2">
      <c r="A103" s="19"/>
      <c r="B103" s="79">
        <f t="shared" si="22"/>
        <v>2024</v>
      </c>
      <c r="C103" s="44">
        <f>'8) Paid on Settled (SY)'!C27/('5) Settled At Cost (SY)'!C27+'3) Nil Settled (SY)'!C27)</f>
        <v>12149.308310214379</v>
      </c>
      <c r="D103" s="44">
        <f>'8) Paid on Settled (SY)'!D27/('5) Settled At Cost (SY)'!D27+'3) Nil Settled (SY)'!D27)</f>
        <v>25081.488012139605</v>
      </c>
      <c r="E103" s="44">
        <f>'8) Paid on Settled (SY)'!E27/('5) Settled At Cost (SY)'!E27+'3) Nil Settled (SY)'!E27)</f>
        <v>43726.102009132417</v>
      </c>
      <c r="F103" s="44">
        <f>'8) Paid on Settled (SY)'!F27/('5) Settled At Cost (SY)'!F27+'3) Nil Settled (SY)'!F27)</f>
        <v>31553.607754629633</v>
      </c>
      <c r="G103" s="245">
        <f>'8) Paid on Settled (SY)'!H27/('5) Settled At Cost (SY)'!H27+'3) Nil Settled (SY)'!H27)</f>
        <v>111064.74438861717</v>
      </c>
      <c r="H103" s="19"/>
      <c r="I103" s="19"/>
      <c r="J103" s="79">
        <f t="shared" si="23"/>
        <v>2024</v>
      </c>
      <c r="K103" s="44">
        <f>'8) Paid on Settled (SY)'!C27/'5) Settled At Cost (SY)'!C27</f>
        <v>14664.233622526639</v>
      </c>
      <c r="L103" s="44">
        <f>'8) Paid on Settled (SY)'!D27/'5) Settled At Cost (SY)'!D27</f>
        <v>35469.314592274677</v>
      </c>
      <c r="M103" s="44">
        <f>'8) Paid on Settled (SY)'!E27/'5) Settled At Cost (SY)'!E27</f>
        <v>57686.845421686747</v>
      </c>
      <c r="N103" s="44">
        <f>'8) Paid on Settled (SY)'!F27/'5) Settled At Cost (SY)'!F27</f>
        <v>37448.237774725276</v>
      </c>
      <c r="O103" s="245">
        <f>'8) Paid on Settled (SY)'!H27/'5) Settled At Cost (SY)'!H27</f>
        <v>148240.12470623147</v>
      </c>
      <c r="P103" s="19"/>
      <c r="Q103" s="19"/>
      <c r="R103" s="79">
        <f t="shared" si="24"/>
        <v>2024</v>
      </c>
      <c r="S103" s="69">
        <f>'3) Nil Settled (SY)'!C27/('3) Nil Settled (SY)'!C27+'5) Settled At Cost (SY)'!C27)</f>
        <v>0.17150063051702397</v>
      </c>
      <c r="T103" s="69">
        <f>'3) Nil Settled (SY)'!D27/('3) Nil Settled (SY)'!D27+'5) Settled At Cost (SY)'!D27)</f>
        <v>0.29286798179059181</v>
      </c>
      <c r="U103" s="69">
        <f>'3) Nil Settled (SY)'!E27/('3) Nil Settled (SY)'!E27+'5) Settled At Cost (SY)'!E27)</f>
        <v>0.24200913242009131</v>
      </c>
      <c r="V103" s="69">
        <f>'3) Nil Settled (SY)'!F27/('3) Nil Settled (SY)'!F27+'5) Settled At Cost (SY)'!F27)</f>
        <v>0.15740740740740741</v>
      </c>
      <c r="W103" s="248">
        <f>'3) Nil Settled (SY)'!H27/('3) Nil Settled (SY)'!H27+'5) Settled At Cost (SY)'!H27)</f>
        <v>0.25077812361049356</v>
      </c>
      <c r="X103" s="66">
        <f>('3) Nil Settled (SY)'!D27+'3) Nil Settled (SY)'!F27)/('3) Nil Settled (SY)'!D27+'3) Nil Settled (SY)'!F27+'5) Settled At Cost (SY)'!D27+'5) Settled At Cost (SY)'!F27)</f>
        <v>0.23923006416131989</v>
      </c>
      <c r="Y103" s="75"/>
      <c r="Z103" s="19"/>
      <c r="AA103" s="19"/>
      <c r="AB103" s="19"/>
      <c r="AC103" s="19"/>
      <c r="AD103" s="19"/>
      <c r="AE103" s="19"/>
      <c r="AF103" s="19"/>
      <c r="AG103" s="19"/>
      <c r="AH103" s="19"/>
      <c r="AI103" s="19"/>
      <c r="AJ103" s="19"/>
      <c r="AK103" s="19"/>
      <c r="AL103" s="19"/>
      <c r="AM103" s="19"/>
      <c r="AN103" s="19"/>
    </row>
    <row r="104" spans="1:40" x14ac:dyDescent="0.2"/>
    <row r="105" spans="1:40" x14ac:dyDescent="0.2">
      <c r="R105" s="61" t="s">
        <v>18</v>
      </c>
      <c r="S105" s="71">
        <f>AVERAGE(S99:S103)</f>
        <v>0.18317659311818485</v>
      </c>
      <c r="T105" s="71">
        <f>AVERAGE(T99:T103)</f>
        <v>0.29763255387333104</v>
      </c>
      <c r="U105" s="71">
        <f>AVERAGE(U99:U103)</f>
        <v>0.29951707335302508</v>
      </c>
      <c r="V105" s="71">
        <f>AVERAGE(V99:V103)</f>
        <v>0.22150355528092072</v>
      </c>
      <c r="W105" s="71">
        <f>AVERAGE(W99:W103)</f>
        <v>0.24167540299724766</v>
      </c>
    </row>
    <row r="106" spans="1:40" x14ac:dyDescent="0.2">
      <c r="R106" s="61" t="s">
        <v>30</v>
      </c>
      <c r="S106" s="65">
        <f>SUM('3) Nil Settled (SY)'!C23:C27)/(SUM('3) Nil Settled (SY)'!C23:C27)+SUM('5) Settled At Cost (SY)'!C23:C27))</f>
        <v>0.18321572580645162</v>
      </c>
      <c r="T106" s="65">
        <f>SUM('3) Nil Settled (SY)'!D23:D27)/(SUM('3) Nil Settled (SY)'!D23:D27)+SUM('5) Settled At Cost (SY)'!D23:D27))</f>
        <v>0.30214096704354104</v>
      </c>
      <c r="U106" s="65">
        <f>SUM('3) Nil Settled (SY)'!E23:E27)/(SUM('3) Nil Settled (SY)'!E23:E27)+SUM('5) Settled At Cost (SY)'!E23:E27))</f>
        <v>0.30167173252279633</v>
      </c>
      <c r="V106" s="65">
        <f>SUM('3) Nil Settled (SY)'!F23:F27)/(SUM('3) Nil Settled (SY)'!F23:F27)+SUM('5) Settled At Cost (SY)'!F23:F27))</f>
        <v>0.22662440570522979</v>
      </c>
      <c r="W106" s="65">
        <f>SUM('3) Nil Settled (SY)'!H23:H27)/(SUM('3) Nil Settled (SY)'!H23:H27)+SUM('5) Settled At Cost (SY)'!H23:H27))</f>
        <v>0.24009425728748474</v>
      </c>
      <c r="X106" s="33"/>
    </row>
    <row r="107" spans="1:40" x14ac:dyDescent="0.2"/>
  </sheetData>
  <mergeCells count="14">
    <mergeCell ref="B55:G55"/>
    <mergeCell ref="J55:O55"/>
    <mergeCell ref="B81:G81"/>
    <mergeCell ref="J81:O81"/>
    <mergeCell ref="R81:W81"/>
    <mergeCell ref="B3:G3"/>
    <mergeCell ref="J3:O3"/>
    <mergeCell ref="Z3:AE3"/>
    <mergeCell ref="AH3:AM3"/>
    <mergeCell ref="B29:G29"/>
    <mergeCell ref="J29:O29"/>
    <mergeCell ref="R29:W29"/>
    <mergeCell ref="Z29:AE29"/>
    <mergeCell ref="AH29:AM29"/>
  </mergeCells>
  <pageMargins left="0.7" right="0.7" top="0.75" bottom="0.75" header="0.3" footer="0.3"/>
  <pageSetup paperSize="9" orientation="portrait" r:id="rId1"/>
  <ignoredErrors>
    <ignoredError sqref="S106:W10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7ED56-48DC-4AC6-AB5B-906E1BF591E7}">
  <sheetPr>
    <tabColor rgb="FF00B050"/>
  </sheetPr>
  <dimension ref="A2:BC30"/>
  <sheetViews>
    <sheetView showGridLines="0" showRowColHeaders="0" zoomScale="85" zoomScaleNormal="85" workbookViewId="0"/>
  </sheetViews>
  <sheetFormatPr defaultColWidth="7" defaultRowHeight="15.75" x14ac:dyDescent="0.25"/>
  <cols>
    <col min="1" max="1" width="7" style="16"/>
    <col min="2" max="4" width="10.77734375" style="16" customWidth="1"/>
    <col min="5" max="6" width="7" style="16"/>
    <col min="7" max="9" width="10.77734375" style="16" customWidth="1"/>
    <col min="10" max="11" width="7" style="16"/>
    <col min="12" max="14" width="10.77734375" style="16" customWidth="1"/>
    <col min="15" max="16" width="7" style="16"/>
    <col min="17" max="19" width="10.77734375" style="16" customWidth="1"/>
    <col min="20" max="21" width="7" style="16"/>
    <col min="22" max="24" width="10.77734375" style="16" customWidth="1"/>
    <col min="25" max="26" width="7" style="16"/>
    <col min="27" max="29" width="10.77734375" style="16" customWidth="1"/>
    <col min="30" max="31" width="7" style="16"/>
    <col min="32" max="34" width="10.77734375" style="16" customWidth="1"/>
    <col min="35" max="36" width="7" style="16"/>
    <col min="37" max="39" width="10.77734375" style="16" customWidth="1"/>
    <col min="40" max="41" width="7" style="16"/>
    <col min="42" max="44" width="10.77734375" style="16" customWidth="1"/>
    <col min="56" max="16384" width="7" style="16"/>
  </cols>
  <sheetData>
    <row r="2" spans="2:55" x14ac:dyDescent="0.25">
      <c r="B2" s="16" t="s">
        <v>31</v>
      </c>
      <c r="G2" s="16" t="s">
        <v>32</v>
      </c>
      <c r="L2" s="16" t="s">
        <v>33</v>
      </c>
      <c r="Q2" s="16" t="s">
        <v>34</v>
      </c>
      <c r="V2" s="16" t="s">
        <v>35</v>
      </c>
      <c r="AA2" s="16" t="s">
        <v>36</v>
      </c>
      <c r="AF2" s="16" t="s">
        <v>37</v>
      </c>
      <c r="AK2" s="16" t="s">
        <v>38</v>
      </c>
      <c r="AP2" s="16" t="s">
        <v>39</v>
      </c>
    </row>
    <row r="3" spans="2:55" s="160" customFormat="1" ht="25.5" x14ac:dyDescent="0.25">
      <c r="B3" s="6" t="s">
        <v>1</v>
      </c>
      <c r="C3" s="6" t="s">
        <v>40</v>
      </c>
      <c r="D3" s="81" t="s">
        <v>41</v>
      </c>
      <c r="G3" s="6" t="s">
        <v>1</v>
      </c>
      <c r="H3" s="6" t="s">
        <v>40</v>
      </c>
      <c r="I3" s="81" t="s">
        <v>41</v>
      </c>
      <c r="L3" s="6" t="s">
        <v>12</v>
      </c>
      <c r="M3" s="6" t="s">
        <v>40</v>
      </c>
      <c r="N3" s="81" t="s">
        <v>41</v>
      </c>
      <c r="Q3" s="6" t="s">
        <v>1</v>
      </c>
      <c r="R3" s="6" t="s">
        <v>40</v>
      </c>
      <c r="S3" s="81" t="s">
        <v>41</v>
      </c>
      <c r="V3" s="6" t="s">
        <v>12</v>
      </c>
      <c r="W3" s="6" t="s">
        <v>40</v>
      </c>
      <c r="X3" s="81" t="s">
        <v>41</v>
      </c>
      <c r="AA3" s="6" t="s">
        <v>1</v>
      </c>
      <c r="AB3" s="6" t="s">
        <v>40</v>
      </c>
      <c r="AC3" s="81" t="s">
        <v>41</v>
      </c>
      <c r="AF3" s="6" t="s">
        <v>1</v>
      </c>
      <c r="AG3" s="6" t="s">
        <v>40</v>
      </c>
      <c r="AH3" s="81" t="s">
        <v>41</v>
      </c>
      <c r="AK3" s="6" t="s">
        <v>12</v>
      </c>
      <c r="AL3" s="6" t="s">
        <v>40</v>
      </c>
      <c r="AM3" s="81" t="s">
        <v>41</v>
      </c>
      <c r="AP3" s="6" t="s">
        <v>1</v>
      </c>
      <c r="AQ3" s="6" t="s">
        <v>40</v>
      </c>
      <c r="AR3" s="81" t="s">
        <v>41</v>
      </c>
      <c r="AS3"/>
      <c r="AT3"/>
      <c r="AU3"/>
      <c r="AV3"/>
      <c r="AW3"/>
      <c r="AX3"/>
      <c r="AY3"/>
      <c r="AZ3"/>
      <c r="BA3"/>
      <c r="BB3"/>
      <c r="BC3"/>
    </row>
    <row r="4" spans="2:55" hidden="1" x14ac:dyDescent="0.25">
      <c r="B4" s="82">
        <v>2004</v>
      </c>
      <c r="C4" s="83"/>
      <c r="D4" s="159"/>
      <c r="G4" s="82">
        <v>2004</v>
      </c>
      <c r="H4" s="83"/>
      <c r="I4" s="159"/>
      <c r="L4" s="82">
        <v>2004</v>
      </c>
      <c r="M4" s="83"/>
      <c r="N4" s="159"/>
      <c r="Q4" s="82">
        <v>2004</v>
      </c>
      <c r="R4" s="83"/>
      <c r="S4" s="159"/>
      <c r="V4" s="82">
        <v>2004</v>
      </c>
      <c r="W4" s="83"/>
      <c r="X4" s="159"/>
      <c r="AA4" s="82">
        <v>2004</v>
      </c>
      <c r="AB4" s="83"/>
      <c r="AC4" s="159"/>
      <c r="AF4" s="82">
        <v>2004</v>
      </c>
      <c r="AG4" s="83"/>
      <c r="AH4" s="159"/>
      <c r="AK4" s="82">
        <v>2004</v>
      </c>
      <c r="AL4" s="83"/>
      <c r="AM4" s="159"/>
      <c r="AP4" s="82">
        <v>2004</v>
      </c>
      <c r="AQ4" s="83"/>
      <c r="AR4" s="159"/>
    </row>
    <row r="5" spans="2:55" hidden="1" x14ac:dyDescent="0.25">
      <c r="B5" s="84">
        <v>2005</v>
      </c>
      <c r="D5" s="161"/>
      <c r="G5" s="84">
        <v>2005</v>
      </c>
      <c r="I5" s="161"/>
      <c r="L5" s="84">
        <v>2005</v>
      </c>
      <c r="N5" s="161"/>
      <c r="Q5" s="84">
        <v>2005</v>
      </c>
      <c r="S5" s="161"/>
      <c r="V5" s="84">
        <v>2005</v>
      </c>
      <c r="X5" s="161"/>
      <c r="AA5" s="84">
        <v>2005</v>
      </c>
      <c r="AC5" s="161"/>
      <c r="AF5" s="84">
        <v>2005</v>
      </c>
      <c r="AH5" s="161"/>
      <c r="AK5" s="84">
        <v>2005</v>
      </c>
      <c r="AM5" s="161"/>
      <c r="AP5" s="84">
        <v>2005</v>
      </c>
      <c r="AR5" s="161"/>
    </row>
    <row r="6" spans="2:55" hidden="1" x14ac:dyDescent="0.25">
      <c r="B6" s="84">
        <v>2006</v>
      </c>
      <c r="D6" s="161"/>
      <c r="G6" s="84">
        <v>2006</v>
      </c>
      <c r="I6" s="161"/>
      <c r="L6" s="84">
        <v>2006</v>
      </c>
      <c r="N6" s="161"/>
      <c r="Q6" s="84">
        <v>2006</v>
      </c>
      <c r="S6" s="161"/>
      <c r="V6" s="84">
        <v>2006</v>
      </c>
      <c r="X6" s="161"/>
      <c r="AA6" s="84">
        <v>2006</v>
      </c>
      <c r="AC6" s="161"/>
      <c r="AF6" s="84">
        <v>2006</v>
      </c>
      <c r="AH6" s="161"/>
      <c r="AK6" s="84">
        <v>2006</v>
      </c>
      <c r="AM6" s="161"/>
      <c r="AP6" s="84">
        <v>2006</v>
      </c>
      <c r="AR6" s="161"/>
    </row>
    <row r="7" spans="2:55" hidden="1" x14ac:dyDescent="0.25">
      <c r="B7" s="84">
        <v>2007</v>
      </c>
      <c r="D7" s="161"/>
      <c r="G7" s="84">
        <v>2007</v>
      </c>
      <c r="I7" s="161"/>
      <c r="L7" s="84">
        <v>2007</v>
      </c>
      <c r="N7" s="161"/>
      <c r="Q7" s="84">
        <v>2007</v>
      </c>
      <c r="S7" s="161"/>
      <c r="V7" s="84">
        <v>2007</v>
      </c>
      <c r="X7" s="161"/>
      <c r="AA7" s="84">
        <v>2007</v>
      </c>
      <c r="AC7" s="161"/>
      <c r="AF7" s="84">
        <v>2007</v>
      </c>
      <c r="AH7" s="161"/>
      <c r="AK7" s="84">
        <v>2007</v>
      </c>
      <c r="AM7" s="161"/>
      <c r="AP7" s="84">
        <v>2007</v>
      </c>
      <c r="AR7" s="161"/>
    </row>
    <row r="8" spans="2:55" hidden="1" x14ac:dyDescent="0.25">
      <c r="B8" s="84">
        <v>2008</v>
      </c>
      <c r="D8" s="161"/>
      <c r="G8" s="84">
        <v>2008</v>
      </c>
      <c r="I8" s="161"/>
      <c r="L8" s="84">
        <v>2008</v>
      </c>
      <c r="N8" s="161"/>
      <c r="Q8" s="84">
        <v>2008</v>
      </c>
      <c r="S8" s="161"/>
      <c r="V8" s="84">
        <v>2008</v>
      </c>
      <c r="X8" s="161"/>
      <c r="AA8" s="84">
        <v>2008</v>
      </c>
      <c r="AC8" s="161"/>
      <c r="AF8" s="84">
        <v>2008</v>
      </c>
      <c r="AH8" s="161"/>
      <c r="AK8" s="84">
        <v>2008</v>
      </c>
      <c r="AM8" s="161"/>
      <c r="AP8" s="84">
        <v>2008</v>
      </c>
      <c r="AR8" s="161"/>
    </row>
    <row r="9" spans="2:55" hidden="1" x14ac:dyDescent="0.25">
      <c r="B9" s="84">
        <v>2009</v>
      </c>
      <c r="D9" s="161"/>
      <c r="G9" s="84">
        <v>2009</v>
      </c>
      <c r="I9" s="161"/>
      <c r="L9" s="84">
        <v>2009</v>
      </c>
      <c r="N9" s="161"/>
      <c r="Q9" s="84">
        <v>2009</v>
      </c>
      <c r="S9" s="161"/>
      <c r="V9" s="84">
        <v>2009</v>
      </c>
      <c r="X9" s="161"/>
      <c r="AA9" s="84">
        <v>2009</v>
      </c>
      <c r="AC9" s="161"/>
      <c r="AF9" s="84">
        <v>2009</v>
      </c>
      <c r="AH9" s="161"/>
      <c r="AK9" s="84">
        <v>2009</v>
      </c>
      <c r="AM9" s="161"/>
      <c r="AP9" s="84">
        <v>2009</v>
      </c>
      <c r="AR9" s="161"/>
    </row>
    <row r="10" spans="2:55" hidden="1" x14ac:dyDescent="0.25">
      <c r="B10" s="84">
        <v>2010</v>
      </c>
      <c r="D10" s="161"/>
      <c r="G10" s="84">
        <v>2010</v>
      </c>
      <c r="I10" s="161"/>
      <c r="L10" s="84">
        <v>2010</v>
      </c>
      <c r="N10" s="161"/>
      <c r="Q10" s="84">
        <v>2010</v>
      </c>
      <c r="S10" s="161"/>
      <c r="V10" s="84">
        <v>2010</v>
      </c>
      <c r="X10" s="161"/>
      <c r="AA10" s="84">
        <v>2010</v>
      </c>
      <c r="AC10" s="161"/>
      <c r="AF10" s="84">
        <v>2010</v>
      </c>
      <c r="AH10" s="161"/>
      <c r="AK10" s="84">
        <v>2010</v>
      </c>
      <c r="AM10" s="161"/>
      <c r="AP10" s="84">
        <v>2010</v>
      </c>
      <c r="AR10" s="161"/>
    </row>
    <row r="11" spans="2:55" hidden="1" x14ac:dyDescent="0.25">
      <c r="B11" s="84">
        <v>2011</v>
      </c>
      <c r="D11" s="161"/>
      <c r="G11" s="84">
        <v>2011</v>
      </c>
      <c r="I11" s="161"/>
      <c r="L11" s="84">
        <v>2011</v>
      </c>
      <c r="N11" s="161"/>
      <c r="Q11" s="84">
        <v>2011</v>
      </c>
      <c r="S11" s="161"/>
      <c r="V11" s="84">
        <v>2011</v>
      </c>
      <c r="X11" s="161"/>
      <c r="AA11" s="84">
        <v>2011</v>
      </c>
      <c r="AC11" s="161"/>
      <c r="AF11" s="84">
        <v>2011</v>
      </c>
      <c r="AH11" s="161"/>
      <c r="AK11" s="84">
        <v>2011</v>
      </c>
      <c r="AM11" s="161"/>
      <c r="AP11" s="84">
        <v>2011</v>
      </c>
      <c r="AR11" s="161"/>
    </row>
    <row r="12" spans="2:55" x14ac:dyDescent="0.25">
      <c r="B12" s="84">
        <v>2012</v>
      </c>
      <c r="C12" s="16">
        <v>8</v>
      </c>
      <c r="D12" s="161">
        <v>5</v>
      </c>
      <c r="G12" s="84">
        <v>2012</v>
      </c>
      <c r="H12" s="16">
        <v>8</v>
      </c>
      <c r="I12" s="161">
        <v>5</v>
      </c>
      <c r="L12" s="84">
        <v>2012</v>
      </c>
      <c r="M12" s="16">
        <v>8</v>
      </c>
      <c r="N12" s="161">
        <v>5</v>
      </c>
      <c r="Q12" s="84">
        <v>2012</v>
      </c>
      <c r="R12" s="16">
        <v>8</v>
      </c>
      <c r="S12" s="161">
        <v>5</v>
      </c>
      <c r="V12" s="84">
        <v>2012</v>
      </c>
      <c r="X12" s="161"/>
      <c r="AA12" s="84">
        <v>2012</v>
      </c>
      <c r="AB12" s="16">
        <v>8</v>
      </c>
      <c r="AC12" s="161">
        <v>5</v>
      </c>
      <c r="AF12" s="84">
        <v>2012</v>
      </c>
      <c r="AG12" s="16">
        <v>8</v>
      </c>
      <c r="AH12" s="161">
        <v>5</v>
      </c>
      <c r="AK12" s="84">
        <v>2012</v>
      </c>
      <c r="AL12" s="16">
        <v>8</v>
      </c>
      <c r="AM12" s="161">
        <v>5</v>
      </c>
      <c r="AP12" s="84">
        <v>2012</v>
      </c>
      <c r="AQ12" s="16">
        <v>5</v>
      </c>
      <c r="AR12" s="161">
        <v>3</v>
      </c>
    </row>
    <row r="13" spans="2:55" x14ac:dyDescent="0.25">
      <c r="B13" s="84">
        <v>2013</v>
      </c>
      <c r="C13" s="16">
        <v>8</v>
      </c>
      <c r="D13" s="161">
        <v>5</v>
      </c>
      <c r="G13" s="84">
        <v>2013</v>
      </c>
      <c r="H13" s="16">
        <v>8</v>
      </c>
      <c r="I13" s="161">
        <v>5</v>
      </c>
      <c r="L13" s="84">
        <v>2013</v>
      </c>
      <c r="M13" s="16">
        <v>8</v>
      </c>
      <c r="N13" s="161">
        <v>5</v>
      </c>
      <c r="Q13" s="84">
        <v>2013</v>
      </c>
      <c r="R13" s="16">
        <v>8</v>
      </c>
      <c r="S13" s="161">
        <v>5</v>
      </c>
      <c r="V13" s="84">
        <v>2013</v>
      </c>
      <c r="W13" s="16">
        <v>8</v>
      </c>
      <c r="X13" s="161">
        <v>5</v>
      </c>
      <c r="AA13" s="84">
        <v>2013</v>
      </c>
      <c r="AB13" s="16">
        <v>8</v>
      </c>
      <c r="AC13" s="161">
        <v>5</v>
      </c>
      <c r="AF13" s="84">
        <v>2013</v>
      </c>
      <c r="AG13" s="16">
        <v>8</v>
      </c>
      <c r="AH13" s="161">
        <v>5</v>
      </c>
      <c r="AK13" s="84">
        <v>2013</v>
      </c>
      <c r="AL13" s="16">
        <v>8</v>
      </c>
      <c r="AM13" s="161">
        <v>5</v>
      </c>
      <c r="AP13" s="84">
        <v>2013</v>
      </c>
      <c r="AQ13" s="16">
        <v>5</v>
      </c>
      <c r="AR13" s="161">
        <v>3</v>
      </c>
    </row>
    <row r="14" spans="2:55" x14ac:dyDescent="0.25">
      <c r="B14" s="84">
        <v>2014</v>
      </c>
      <c r="C14" s="16">
        <v>8</v>
      </c>
      <c r="D14" s="161">
        <v>5</v>
      </c>
      <c r="G14" s="84">
        <v>2014</v>
      </c>
      <c r="H14" s="16">
        <v>8</v>
      </c>
      <c r="I14" s="161">
        <v>5</v>
      </c>
      <c r="L14" s="84">
        <v>2014</v>
      </c>
      <c r="M14" s="16">
        <v>8</v>
      </c>
      <c r="N14" s="161">
        <v>5</v>
      </c>
      <c r="Q14" s="84">
        <v>2014</v>
      </c>
      <c r="R14" s="16">
        <v>8</v>
      </c>
      <c r="S14" s="161">
        <v>5</v>
      </c>
      <c r="V14" s="84">
        <v>2014</v>
      </c>
      <c r="W14" s="16">
        <v>8</v>
      </c>
      <c r="X14" s="161">
        <v>5</v>
      </c>
      <c r="AA14" s="84">
        <v>2014</v>
      </c>
      <c r="AB14" s="16">
        <v>8</v>
      </c>
      <c r="AC14" s="161">
        <v>5</v>
      </c>
      <c r="AF14" s="84">
        <v>2014</v>
      </c>
      <c r="AG14" s="16">
        <v>8</v>
      </c>
      <c r="AH14" s="161">
        <v>5</v>
      </c>
      <c r="AK14" s="84">
        <v>2014</v>
      </c>
      <c r="AL14" s="16">
        <v>8</v>
      </c>
      <c r="AM14" s="161">
        <v>5</v>
      </c>
      <c r="AP14" s="84">
        <v>2014</v>
      </c>
      <c r="AQ14" s="16">
        <v>5</v>
      </c>
      <c r="AR14" s="161">
        <v>3</v>
      </c>
    </row>
    <row r="15" spans="2:55" x14ac:dyDescent="0.25">
      <c r="B15" s="84">
        <v>2015</v>
      </c>
      <c r="C15" s="16">
        <v>8</v>
      </c>
      <c r="D15" s="161">
        <v>5</v>
      </c>
      <c r="G15" s="84">
        <v>2015</v>
      </c>
      <c r="H15" s="16">
        <v>8</v>
      </c>
      <c r="I15" s="161">
        <v>5</v>
      </c>
      <c r="L15" s="84">
        <v>2015</v>
      </c>
      <c r="M15" s="16">
        <v>8</v>
      </c>
      <c r="N15" s="161">
        <v>5</v>
      </c>
      <c r="Q15" s="84">
        <v>2015</v>
      </c>
      <c r="R15" s="16">
        <v>8</v>
      </c>
      <c r="S15" s="161">
        <v>5</v>
      </c>
      <c r="V15" s="84">
        <v>2015</v>
      </c>
      <c r="W15" s="16">
        <v>8</v>
      </c>
      <c r="X15" s="161">
        <v>5</v>
      </c>
      <c r="AA15" s="84">
        <v>2015</v>
      </c>
      <c r="AB15" s="16">
        <v>8</v>
      </c>
      <c r="AC15" s="161">
        <v>5</v>
      </c>
      <c r="AF15" s="84">
        <v>2015</v>
      </c>
      <c r="AG15" s="16">
        <v>8</v>
      </c>
      <c r="AH15" s="161">
        <v>5</v>
      </c>
      <c r="AK15" s="84">
        <v>2015</v>
      </c>
      <c r="AL15" s="16">
        <v>8</v>
      </c>
      <c r="AM15" s="161">
        <v>5</v>
      </c>
      <c r="AP15" s="84">
        <v>2015</v>
      </c>
      <c r="AQ15" s="16">
        <v>5</v>
      </c>
      <c r="AR15" s="161">
        <v>3</v>
      </c>
    </row>
    <row r="16" spans="2:55" x14ac:dyDescent="0.25">
      <c r="B16" s="84">
        <v>2016</v>
      </c>
      <c r="C16" s="16">
        <v>8</v>
      </c>
      <c r="D16" s="161">
        <v>5</v>
      </c>
      <c r="G16" s="84">
        <v>2016</v>
      </c>
      <c r="H16" s="16">
        <v>8</v>
      </c>
      <c r="I16" s="161">
        <v>5</v>
      </c>
      <c r="L16" s="84">
        <v>2016</v>
      </c>
      <c r="M16" s="16">
        <v>8</v>
      </c>
      <c r="N16" s="161">
        <v>5</v>
      </c>
      <c r="Q16" s="84">
        <v>2016</v>
      </c>
      <c r="R16" s="16">
        <v>8</v>
      </c>
      <c r="S16" s="161">
        <v>5</v>
      </c>
      <c r="V16" s="84">
        <v>2016</v>
      </c>
      <c r="W16" s="16">
        <v>8</v>
      </c>
      <c r="X16" s="161">
        <v>5</v>
      </c>
      <c r="AA16" s="84">
        <v>2016</v>
      </c>
      <c r="AB16" s="16">
        <v>8</v>
      </c>
      <c r="AC16" s="161">
        <v>5</v>
      </c>
      <c r="AF16" s="84">
        <v>2016</v>
      </c>
      <c r="AG16" s="16">
        <v>8</v>
      </c>
      <c r="AH16" s="161">
        <v>5</v>
      </c>
      <c r="AK16" s="84">
        <v>2016</v>
      </c>
      <c r="AL16" s="16">
        <v>8</v>
      </c>
      <c r="AM16" s="161">
        <v>5</v>
      </c>
      <c r="AP16" s="84">
        <v>2016</v>
      </c>
      <c r="AQ16" s="16">
        <v>5</v>
      </c>
      <c r="AR16" s="161">
        <v>3</v>
      </c>
    </row>
    <row r="17" spans="1:44" x14ac:dyDescent="0.25">
      <c r="B17" s="84">
        <v>2017</v>
      </c>
      <c r="C17" s="16">
        <v>8</v>
      </c>
      <c r="D17" s="161">
        <v>5</v>
      </c>
      <c r="G17" s="84">
        <v>2017</v>
      </c>
      <c r="H17" s="16">
        <v>8</v>
      </c>
      <c r="I17" s="161">
        <v>5</v>
      </c>
      <c r="L17" s="84">
        <v>2017</v>
      </c>
      <c r="M17" s="16">
        <v>8</v>
      </c>
      <c r="N17" s="161">
        <v>5</v>
      </c>
      <c r="Q17" s="84">
        <v>2017</v>
      </c>
      <c r="R17" s="16">
        <v>8</v>
      </c>
      <c r="S17" s="161">
        <v>5</v>
      </c>
      <c r="V17" s="84">
        <v>2017</v>
      </c>
      <c r="W17" s="16">
        <v>8</v>
      </c>
      <c r="X17" s="161">
        <v>5</v>
      </c>
      <c r="AA17" s="84">
        <v>2017</v>
      </c>
      <c r="AB17" s="16">
        <v>8</v>
      </c>
      <c r="AC17" s="161">
        <v>5</v>
      </c>
      <c r="AF17" s="84">
        <v>2017</v>
      </c>
      <c r="AG17" s="16">
        <v>8</v>
      </c>
      <c r="AH17" s="161">
        <v>5</v>
      </c>
      <c r="AK17" s="84">
        <v>2017</v>
      </c>
      <c r="AL17" s="16">
        <v>8</v>
      </c>
      <c r="AM17" s="161">
        <v>5</v>
      </c>
      <c r="AP17" s="84">
        <v>2017</v>
      </c>
      <c r="AQ17" s="16">
        <v>5</v>
      </c>
      <c r="AR17" s="161">
        <v>3</v>
      </c>
    </row>
    <row r="18" spans="1:44" x14ac:dyDescent="0.25">
      <c r="B18" s="84">
        <v>2018</v>
      </c>
      <c r="C18" s="16">
        <v>8</v>
      </c>
      <c r="D18" s="161">
        <v>5</v>
      </c>
      <c r="G18" s="84">
        <v>2018</v>
      </c>
      <c r="H18" s="16">
        <v>8</v>
      </c>
      <c r="I18" s="161">
        <v>5</v>
      </c>
      <c r="L18" s="84">
        <v>2018</v>
      </c>
      <c r="M18" s="16">
        <v>8</v>
      </c>
      <c r="N18" s="161">
        <v>5</v>
      </c>
      <c r="Q18" s="84">
        <v>2018</v>
      </c>
      <c r="R18" s="16">
        <v>8</v>
      </c>
      <c r="S18" s="161">
        <v>5</v>
      </c>
      <c r="V18" s="84">
        <v>2018</v>
      </c>
      <c r="W18" s="16">
        <v>8</v>
      </c>
      <c r="X18" s="161">
        <v>5</v>
      </c>
      <c r="AA18" s="84">
        <v>2018</v>
      </c>
      <c r="AB18" s="16">
        <v>8</v>
      </c>
      <c r="AC18" s="161">
        <v>5</v>
      </c>
      <c r="AF18" s="84">
        <v>2018</v>
      </c>
      <c r="AG18" s="16">
        <v>8</v>
      </c>
      <c r="AH18" s="161">
        <v>5</v>
      </c>
      <c r="AK18" s="84">
        <v>2018</v>
      </c>
      <c r="AL18" s="16">
        <v>8</v>
      </c>
      <c r="AM18" s="161">
        <v>5</v>
      </c>
      <c r="AP18" s="84">
        <v>2018</v>
      </c>
      <c r="AQ18" s="16">
        <v>5</v>
      </c>
      <c r="AR18" s="161">
        <v>3</v>
      </c>
    </row>
    <row r="19" spans="1:44" x14ac:dyDescent="0.25">
      <c r="B19" s="84">
        <v>2019</v>
      </c>
      <c r="C19" s="16">
        <v>8</v>
      </c>
      <c r="D19" s="161">
        <v>5</v>
      </c>
      <c r="G19" s="84">
        <v>2019</v>
      </c>
      <c r="H19" s="16">
        <v>8</v>
      </c>
      <c r="I19" s="161">
        <v>5</v>
      </c>
      <c r="L19" s="84">
        <v>2019</v>
      </c>
      <c r="M19" s="16">
        <v>8</v>
      </c>
      <c r="N19" s="161">
        <v>5</v>
      </c>
      <c r="Q19" s="84">
        <v>2019</v>
      </c>
      <c r="R19" s="16">
        <v>8</v>
      </c>
      <c r="S19" s="161">
        <v>5</v>
      </c>
      <c r="V19" s="84">
        <v>2019</v>
      </c>
      <c r="W19" s="16">
        <v>8</v>
      </c>
      <c r="X19" s="161">
        <v>5</v>
      </c>
      <c r="AA19" s="84">
        <v>2019</v>
      </c>
      <c r="AB19" s="16">
        <v>8</v>
      </c>
      <c r="AC19" s="161">
        <v>5</v>
      </c>
      <c r="AF19" s="84">
        <v>2019</v>
      </c>
      <c r="AG19" s="16">
        <v>8</v>
      </c>
      <c r="AH19" s="161">
        <v>5</v>
      </c>
      <c r="AK19" s="84">
        <v>2019</v>
      </c>
      <c r="AL19" s="16">
        <v>8</v>
      </c>
      <c r="AM19" s="161">
        <v>5</v>
      </c>
      <c r="AP19" s="84">
        <v>2019</v>
      </c>
      <c r="AQ19" s="16">
        <v>5</v>
      </c>
      <c r="AR19" s="161">
        <v>3</v>
      </c>
    </row>
    <row r="20" spans="1:44" x14ac:dyDescent="0.25">
      <c r="B20" s="84">
        <v>2020</v>
      </c>
      <c r="C20" s="16">
        <v>8</v>
      </c>
      <c r="D20" s="161">
        <v>5</v>
      </c>
      <c r="G20" s="84">
        <v>2020</v>
      </c>
      <c r="H20" s="16">
        <v>8</v>
      </c>
      <c r="I20" s="161">
        <v>5</v>
      </c>
      <c r="L20" s="84">
        <v>2020</v>
      </c>
      <c r="M20" s="16">
        <v>8</v>
      </c>
      <c r="N20" s="161">
        <v>5</v>
      </c>
      <c r="Q20" s="84">
        <v>2020</v>
      </c>
      <c r="R20" s="16">
        <v>8</v>
      </c>
      <c r="S20" s="161">
        <v>5</v>
      </c>
      <c r="V20" s="84">
        <v>2020</v>
      </c>
      <c r="W20" s="16">
        <v>8</v>
      </c>
      <c r="X20" s="161">
        <v>5</v>
      </c>
      <c r="AA20" s="84">
        <v>2020</v>
      </c>
      <c r="AB20" s="16">
        <v>8</v>
      </c>
      <c r="AC20" s="161">
        <v>5</v>
      </c>
      <c r="AF20" s="84">
        <v>2020</v>
      </c>
      <c r="AG20" s="16">
        <v>8</v>
      </c>
      <c r="AH20" s="161">
        <v>5</v>
      </c>
      <c r="AK20" s="84">
        <v>2020</v>
      </c>
      <c r="AL20" s="16">
        <v>8</v>
      </c>
      <c r="AM20" s="161">
        <v>5</v>
      </c>
      <c r="AP20" s="84">
        <v>2020</v>
      </c>
      <c r="AQ20" s="16">
        <v>5</v>
      </c>
      <c r="AR20" s="161">
        <v>3</v>
      </c>
    </row>
    <row r="21" spans="1:44" x14ac:dyDescent="0.25">
      <c r="B21" s="84">
        <v>2021</v>
      </c>
      <c r="C21" s="16">
        <v>8</v>
      </c>
      <c r="D21" s="161">
        <v>5</v>
      </c>
      <c r="G21" s="84">
        <v>2021</v>
      </c>
      <c r="H21" s="16">
        <v>8</v>
      </c>
      <c r="I21" s="161">
        <v>5</v>
      </c>
      <c r="L21" s="84">
        <v>2021</v>
      </c>
      <c r="M21" s="16">
        <v>8</v>
      </c>
      <c r="N21" s="161">
        <v>5</v>
      </c>
      <c r="Q21" s="84">
        <v>2021</v>
      </c>
      <c r="R21" s="16">
        <v>8</v>
      </c>
      <c r="S21" s="161">
        <v>5</v>
      </c>
      <c r="V21" s="84">
        <v>2021</v>
      </c>
      <c r="W21" s="16">
        <v>8</v>
      </c>
      <c r="X21" s="161">
        <v>5</v>
      </c>
      <c r="AA21" s="84">
        <v>2021</v>
      </c>
      <c r="AB21" s="16">
        <v>8</v>
      </c>
      <c r="AC21" s="161">
        <v>5</v>
      </c>
      <c r="AF21" s="84">
        <v>2021</v>
      </c>
      <c r="AG21" s="16">
        <v>8</v>
      </c>
      <c r="AH21" s="161">
        <v>5</v>
      </c>
      <c r="AK21" s="84">
        <v>2021</v>
      </c>
      <c r="AL21" s="16">
        <v>8</v>
      </c>
      <c r="AM21" s="161">
        <v>5</v>
      </c>
      <c r="AP21" s="84">
        <v>2021</v>
      </c>
      <c r="AQ21" s="16">
        <v>5</v>
      </c>
      <c r="AR21" s="161">
        <v>3</v>
      </c>
    </row>
    <row r="22" spans="1:44" x14ac:dyDescent="0.25">
      <c r="B22" s="84">
        <v>2022</v>
      </c>
      <c r="C22" s="16">
        <v>8</v>
      </c>
      <c r="D22" s="161">
        <v>5</v>
      </c>
      <c r="G22" s="84">
        <v>2022</v>
      </c>
      <c r="H22" s="16">
        <v>8</v>
      </c>
      <c r="I22" s="161">
        <v>5</v>
      </c>
      <c r="L22" s="84">
        <v>2022</v>
      </c>
      <c r="M22" s="16">
        <v>8</v>
      </c>
      <c r="N22" s="161">
        <v>5</v>
      </c>
      <c r="Q22" s="84">
        <v>2022</v>
      </c>
      <c r="R22" s="16">
        <v>8</v>
      </c>
      <c r="S22" s="161">
        <v>5</v>
      </c>
      <c r="V22" s="84">
        <v>2022</v>
      </c>
      <c r="W22" s="16">
        <v>8</v>
      </c>
      <c r="X22" s="161">
        <v>5</v>
      </c>
      <c r="AA22" s="84">
        <v>2022</v>
      </c>
      <c r="AB22" s="16">
        <v>8</v>
      </c>
      <c r="AC22" s="161">
        <v>5</v>
      </c>
      <c r="AF22" s="84">
        <v>2022</v>
      </c>
      <c r="AG22" s="16">
        <v>8</v>
      </c>
      <c r="AH22" s="161">
        <v>5</v>
      </c>
      <c r="AK22" s="84">
        <v>2022</v>
      </c>
      <c r="AL22" s="16">
        <v>8</v>
      </c>
      <c r="AM22" s="161">
        <v>5</v>
      </c>
      <c r="AP22" s="84">
        <v>2022</v>
      </c>
      <c r="AQ22" s="16">
        <v>5</v>
      </c>
      <c r="AR22" s="161">
        <v>3</v>
      </c>
    </row>
    <row r="23" spans="1:44" x14ac:dyDescent="0.25">
      <c r="B23" s="84">
        <v>2023</v>
      </c>
      <c r="C23" s="16">
        <v>8</v>
      </c>
      <c r="D23" s="161">
        <v>5</v>
      </c>
      <c r="G23" s="84">
        <v>2023</v>
      </c>
      <c r="H23" s="16">
        <v>8</v>
      </c>
      <c r="I23" s="161">
        <v>5</v>
      </c>
      <c r="L23" s="84">
        <v>2023</v>
      </c>
      <c r="M23" s="16">
        <v>8</v>
      </c>
      <c r="N23" s="161">
        <v>5</v>
      </c>
      <c r="Q23" s="84">
        <v>2023</v>
      </c>
      <c r="R23" s="16">
        <v>8</v>
      </c>
      <c r="S23" s="161">
        <v>5</v>
      </c>
      <c r="V23" s="84">
        <v>2023</v>
      </c>
      <c r="W23" s="16">
        <v>8</v>
      </c>
      <c r="X23" s="161">
        <v>5</v>
      </c>
      <c r="AA23" s="84">
        <v>2023</v>
      </c>
      <c r="AB23" s="16">
        <v>8</v>
      </c>
      <c r="AC23" s="161">
        <v>5</v>
      </c>
      <c r="AF23" s="84">
        <v>2023</v>
      </c>
      <c r="AG23" s="16">
        <v>8</v>
      </c>
      <c r="AH23" s="161">
        <v>5</v>
      </c>
      <c r="AK23" s="84">
        <v>2023</v>
      </c>
      <c r="AL23" s="16">
        <v>8</v>
      </c>
      <c r="AM23" s="161">
        <v>5</v>
      </c>
      <c r="AP23" s="84">
        <v>2023</v>
      </c>
      <c r="AQ23" s="16">
        <v>5</v>
      </c>
      <c r="AR23" s="161">
        <v>3</v>
      </c>
    </row>
    <row r="24" spans="1:44" ht="12" customHeight="1" x14ac:dyDescent="0.25">
      <c r="A24"/>
      <c r="B24" s="85">
        <v>2024</v>
      </c>
      <c r="C24" s="86">
        <v>8</v>
      </c>
      <c r="D24" s="139">
        <v>5</v>
      </c>
      <c r="E24"/>
      <c r="F24"/>
      <c r="G24" s="85">
        <v>2024</v>
      </c>
      <c r="H24" s="86">
        <v>8</v>
      </c>
      <c r="I24" s="139">
        <v>5</v>
      </c>
      <c r="J24"/>
      <c r="K24"/>
      <c r="L24" s="85">
        <v>2024</v>
      </c>
      <c r="M24" s="86">
        <v>8</v>
      </c>
      <c r="N24" s="139">
        <v>5</v>
      </c>
      <c r="O24"/>
      <c r="P24"/>
      <c r="Q24" s="85">
        <v>2024</v>
      </c>
      <c r="R24" s="86">
        <v>8</v>
      </c>
      <c r="S24" s="139">
        <v>5</v>
      </c>
      <c r="T24"/>
      <c r="U24"/>
      <c r="V24" s="85">
        <v>2024</v>
      </c>
      <c r="W24" s="86">
        <v>8</v>
      </c>
      <c r="X24" s="139">
        <v>5</v>
      </c>
      <c r="Y24"/>
      <c r="Z24"/>
      <c r="AA24" s="85">
        <v>2024</v>
      </c>
      <c r="AB24" s="86">
        <v>8</v>
      </c>
      <c r="AC24" s="139">
        <v>5</v>
      </c>
      <c r="AD24"/>
      <c r="AE24"/>
      <c r="AF24" s="85">
        <v>2024</v>
      </c>
      <c r="AG24" s="86">
        <v>8</v>
      </c>
      <c r="AH24" s="139">
        <v>5</v>
      </c>
      <c r="AI24"/>
      <c r="AJ24"/>
      <c r="AK24" s="85">
        <v>2024</v>
      </c>
      <c r="AL24" s="86">
        <v>8</v>
      </c>
      <c r="AM24" s="139">
        <v>5</v>
      </c>
      <c r="AN24"/>
      <c r="AO24"/>
      <c r="AP24" s="85">
        <v>2024</v>
      </c>
      <c r="AQ24" s="86">
        <v>5</v>
      </c>
      <c r="AR24" s="139">
        <v>3</v>
      </c>
    </row>
    <row r="25" spans="1:44" x14ac:dyDescent="0.25">
      <c r="A25"/>
      <c r="E25"/>
      <c r="F25"/>
      <c r="J25"/>
      <c r="K25"/>
      <c r="O25"/>
      <c r="P25"/>
      <c r="T25"/>
      <c r="U25"/>
      <c r="Y25"/>
      <c r="Z25"/>
      <c r="AD25"/>
      <c r="AE25"/>
      <c r="AI25"/>
      <c r="AJ25"/>
      <c r="AN25"/>
      <c r="AO25"/>
    </row>
    <row r="26" spans="1:44" x14ac:dyDescent="0.25">
      <c r="A26"/>
      <c r="E26"/>
      <c r="F26"/>
      <c r="J26"/>
      <c r="K26"/>
      <c r="O26"/>
      <c r="P26"/>
      <c r="T26"/>
      <c r="U26"/>
      <c r="Y26"/>
      <c r="Z26"/>
      <c r="AD26"/>
      <c r="AE26"/>
      <c r="AI26"/>
      <c r="AJ26"/>
      <c r="AN26"/>
      <c r="AO26"/>
    </row>
    <row r="27" spans="1:44" x14ac:dyDescent="0.25">
      <c r="A27"/>
      <c r="E27"/>
      <c r="F27"/>
      <c r="J27"/>
      <c r="K27"/>
      <c r="O27"/>
      <c r="P27"/>
      <c r="Y27"/>
      <c r="Z27"/>
      <c r="AD27"/>
      <c r="AE27"/>
      <c r="AI27"/>
      <c r="AJ27"/>
      <c r="AN27"/>
      <c r="AO27"/>
    </row>
    <row r="28" spans="1:44" x14ac:dyDescent="0.25">
      <c r="AN28"/>
      <c r="AO28"/>
    </row>
    <row r="29" spans="1:44" x14ac:dyDescent="0.25">
      <c r="AN29"/>
      <c r="AO29"/>
    </row>
    <row r="30" spans="1:44" x14ac:dyDescent="0.25">
      <c r="AN30"/>
      <c r="AO3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A64B9-E07B-40A4-B0C6-6780B7DB3F08}">
  <sheetPr>
    <pageSetUpPr autoPageBreaks="0" fitToPage="1"/>
  </sheetPr>
  <dimension ref="A1:AM64"/>
  <sheetViews>
    <sheetView showGridLines="0" showRowColHeaders="0" zoomScale="80" zoomScaleNormal="80" workbookViewId="0">
      <selection activeCell="I38" sqref="I38"/>
    </sheetView>
  </sheetViews>
  <sheetFormatPr defaultColWidth="0" defaultRowHeight="12.6" customHeight="1" zeroHeight="1" outlineLevelRow="1" x14ac:dyDescent="0.2"/>
  <cols>
    <col min="1" max="1" width="3.109375" style="16" customWidth="1"/>
    <col min="2" max="27" width="14.109375" style="16" customWidth="1"/>
    <col min="28" max="28" width="7.77734375" style="16" customWidth="1"/>
    <col min="29" max="30" width="0" style="16" hidden="1" customWidth="1"/>
    <col min="31" max="16384" width="7.77734375" style="16" hidden="1"/>
  </cols>
  <sheetData>
    <row r="1" spans="1:39" ht="15.75" x14ac:dyDescent="0.25">
      <c r="A1" s="17" t="s">
        <v>31</v>
      </c>
    </row>
    <row r="2" spans="1:39" ht="12.75" x14ac:dyDescent="0.2"/>
    <row r="3" spans="1:39" ht="12.75" x14ac:dyDescent="0.2">
      <c r="B3" s="80" t="s">
        <v>42</v>
      </c>
      <c r="C3" s="88">
        <v>45657</v>
      </c>
    </row>
    <row r="4" spans="1:39" ht="12.75" x14ac:dyDescent="0.2"/>
    <row r="5" spans="1:39" ht="15.75" x14ac:dyDescent="0.25">
      <c r="B5" s="265" t="s">
        <v>0</v>
      </c>
      <c r="C5" s="266"/>
      <c r="D5" s="266"/>
      <c r="E5" s="266"/>
      <c r="F5" s="266"/>
      <c r="G5" s="266"/>
      <c r="H5" s="266"/>
      <c r="I5" s="266"/>
      <c r="J5" s="266"/>
      <c r="K5" s="267"/>
      <c r="L5"/>
      <c r="M5" s="87"/>
      <c r="N5" s="15"/>
      <c r="O5" s="268" t="s">
        <v>66</v>
      </c>
      <c r="P5" s="269"/>
      <c r="Q5" s="269"/>
      <c r="R5" s="269"/>
      <c r="S5" s="270"/>
      <c r="T5" s="15"/>
      <c r="U5" s="268" t="s">
        <v>67</v>
      </c>
      <c r="V5" s="269"/>
      <c r="W5" s="269"/>
      <c r="X5" s="269"/>
      <c r="Y5" s="270"/>
      <c r="Z5" s="87"/>
      <c r="AB5" s="15"/>
      <c r="AC5" s="268" t="s">
        <v>66</v>
      </c>
      <c r="AD5" s="269"/>
      <c r="AE5" s="269"/>
      <c r="AF5" s="269"/>
      <c r="AG5" s="270"/>
      <c r="AH5" s="15"/>
      <c r="AI5" s="268" t="s">
        <v>67</v>
      </c>
      <c r="AJ5" s="269"/>
      <c r="AK5" s="269"/>
      <c r="AL5" s="269"/>
      <c r="AM5" s="270"/>
    </row>
    <row r="6" spans="1:39" ht="43.35" customHeight="1" x14ac:dyDescent="0.25">
      <c r="B6" s="1" t="s">
        <v>1</v>
      </c>
      <c r="C6" s="7" t="s">
        <v>2</v>
      </c>
      <c r="D6" s="2" t="s">
        <v>3</v>
      </c>
      <c r="E6" s="2" t="s">
        <v>4</v>
      </c>
      <c r="F6" s="2" t="s">
        <v>5</v>
      </c>
      <c r="G6" s="1" t="s">
        <v>6</v>
      </c>
      <c r="H6" s="2" t="s">
        <v>7</v>
      </c>
      <c r="I6" s="3" t="s">
        <v>8</v>
      </c>
      <c r="J6" s="4" t="s">
        <v>9</v>
      </c>
      <c r="K6" s="5" t="s">
        <v>10</v>
      </c>
      <c r="L6"/>
      <c r="M6" s="14"/>
      <c r="N6" s="163" t="s">
        <v>68</v>
      </c>
      <c r="O6" s="163" t="s">
        <v>2</v>
      </c>
      <c r="P6" s="164" t="s">
        <v>3</v>
      </c>
      <c r="Q6" s="164" t="s">
        <v>4</v>
      </c>
      <c r="R6" s="164" t="s">
        <v>5</v>
      </c>
      <c r="S6" s="165" t="s">
        <v>7</v>
      </c>
      <c r="T6" s="206"/>
      <c r="U6" s="163" t="s">
        <v>2</v>
      </c>
      <c r="V6" s="164" t="s">
        <v>3</v>
      </c>
      <c r="W6" s="164" t="s">
        <v>4</v>
      </c>
      <c r="X6" s="164" t="s">
        <v>5</v>
      </c>
      <c r="Y6" s="165" t="s">
        <v>7</v>
      </c>
      <c r="Z6" s="206"/>
      <c r="AA6" s="14"/>
      <c r="AB6" s="190"/>
      <c r="AC6" s="164" t="s">
        <v>2</v>
      </c>
      <c r="AD6" s="164" t="s">
        <v>3</v>
      </c>
      <c r="AE6" s="164" t="s">
        <v>4</v>
      </c>
      <c r="AF6" s="164" t="s">
        <v>5</v>
      </c>
      <c r="AG6" s="165" t="s">
        <v>7</v>
      </c>
      <c r="AH6" s="15"/>
      <c r="AI6" s="163" t="s">
        <v>2</v>
      </c>
      <c r="AJ6" s="164" t="s">
        <v>3</v>
      </c>
      <c r="AK6" s="164" t="s">
        <v>4</v>
      </c>
      <c r="AL6" s="164" t="s">
        <v>5</v>
      </c>
      <c r="AM6" s="165" t="s">
        <v>7</v>
      </c>
    </row>
    <row r="7" spans="1:39" ht="15.75" hidden="1" x14ac:dyDescent="0.25">
      <c r="B7" s="89">
        <v>2004</v>
      </c>
      <c r="C7" s="213"/>
      <c r="D7" s="213"/>
      <c r="E7" s="213"/>
      <c r="F7" s="213"/>
      <c r="G7" s="217"/>
      <c r="H7" s="213"/>
      <c r="I7" s="220"/>
      <c r="J7" s="213"/>
      <c r="K7" s="228"/>
      <c r="L7"/>
      <c r="M7" s="229"/>
      <c r="N7" s="230"/>
      <c r="O7" s="231"/>
      <c r="P7" s="231"/>
      <c r="Q7" s="231"/>
      <c r="R7" s="231"/>
      <c r="S7" s="232"/>
      <c r="T7" s="233"/>
      <c r="U7" s="234"/>
      <c r="V7" s="234"/>
      <c r="W7" s="234"/>
      <c r="X7" s="234"/>
      <c r="Y7" s="235"/>
      <c r="Z7" s="189"/>
      <c r="AB7" s="167"/>
      <c r="AC7" s="167" t="e">
        <f t="shared" ref="AC7:AC27" si="0">A7/($L7-$K7)</f>
        <v>#DIV/0!</v>
      </c>
      <c r="AD7" s="167" t="e">
        <f t="shared" ref="AD7:AD27" si="1">B7/($L7-$K7)</f>
        <v>#DIV/0!</v>
      </c>
      <c r="AE7" s="167" t="e">
        <f t="shared" ref="AE7:AE27" si="2">C7/($L7-$K7)</f>
        <v>#DIV/0!</v>
      </c>
      <c r="AF7" s="167" t="e">
        <f t="shared" ref="AF7:AF27" si="3">D7/($L7-$K7)</f>
        <v>#DIV/0!</v>
      </c>
      <c r="AG7" s="168" t="e">
        <f>F7/($L7-$K7)</f>
        <v>#DIV/0!</v>
      </c>
      <c r="AH7" s="169"/>
      <c r="AI7" s="170" t="e">
        <f t="shared" ref="AI7:AI27" si="4">A7+$K7*AC7</f>
        <v>#DIV/0!</v>
      </c>
      <c r="AJ7" s="171" t="e">
        <f t="shared" ref="AJ7:AJ27" si="5">B7+$K7*AD7</f>
        <v>#DIV/0!</v>
      </c>
      <c r="AK7" s="171" t="e">
        <f t="shared" ref="AK7:AK27" si="6">C7+$K7*AE7</f>
        <v>#DIV/0!</v>
      </c>
      <c r="AL7" s="171" t="e">
        <f t="shared" ref="AL7:AL27" si="7">D7+$K7*AF7</f>
        <v>#DIV/0!</v>
      </c>
      <c r="AM7" s="172" t="e">
        <f t="shared" ref="AM7:AM26" si="8">F7+$K7*AG7</f>
        <v>#DIV/0!</v>
      </c>
    </row>
    <row r="8" spans="1:39" ht="15.75" hidden="1" x14ac:dyDescent="0.25">
      <c r="B8" s="89">
        <f t="shared" ref="B8:B14" si="9">B7+1</f>
        <v>2005</v>
      </c>
      <c r="C8" s="213"/>
      <c r="D8" s="213"/>
      <c r="E8" s="213"/>
      <c r="F8" s="213"/>
      <c r="G8" s="217"/>
      <c r="H8" s="213"/>
      <c r="I8" s="220"/>
      <c r="J8" s="213"/>
      <c r="K8" s="236"/>
      <c r="L8"/>
      <c r="M8" s="229"/>
      <c r="N8" s="230"/>
      <c r="O8" s="231"/>
      <c r="P8" s="231"/>
      <c r="Q8" s="231"/>
      <c r="R8" s="231"/>
      <c r="S8" s="232"/>
      <c r="T8" s="233"/>
      <c r="U8" s="234"/>
      <c r="V8" s="234"/>
      <c r="W8" s="234"/>
      <c r="X8" s="234"/>
      <c r="Y8" s="235"/>
      <c r="Z8" s="189"/>
      <c r="AB8" s="173"/>
      <c r="AC8" s="173" t="e">
        <f t="shared" si="0"/>
        <v>#DIV/0!</v>
      </c>
      <c r="AD8" s="173" t="e">
        <f t="shared" si="1"/>
        <v>#DIV/0!</v>
      </c>
      <c r="AE8" s="173" t="e">
        <f t="shared" si="2"/>
        <v>#DIV/0!</v>
      </c>
      <c r="AF8" s="173" t="e">
        <f t="shared" si="3"/>
        <v>#DIV/0!</v>
      </c>
      <c r="AG8" s="174" t="e">
        <f t="shared" ref="AG8:AG26" si="10">F8/($L8-$K8)</f>
        <v>#DIV/0!</v>
      </c>
      <c r="AH8" s="15"/>
      <c r="AI8" s="175" t="e">
        <f t="shared" si="4"/>
        <v>#DIV/0!</v>
      </c>
      <c r="AJ8" s="176" t="e">
        <f t="shared" si="5"/>
        <v>#DIV/0!</v>
      </c>
      <c r="AK8" s="176" t="e">
        <f t="shared" si="6"/>
        <v>#DIV/0!</v>
      </c>
      <c r="AL8" s="176" t="e">
        <f t="shared" si="7"/>
        <v>#DIV/0!</v>
      </c>
      <c r="AM8" s="177" t="e">
        <f>F8+$K8*AG8</f>
        <v>#DIV/0!</v>
      </c>
    </row>
    <row r="9" spans="1:39" ht="15.75" hidden="1" x14ac:dyDescent="0.25">
      <c r="B9" s="89">
        <f t="shared" si="9"/>
        <v>2006</v>
      </c>
      <c r="C9" s="213"/>
      <c r="D9" s="213"/>
      <c r="E9" s="213"/>
      <c r="F9" s="213"/>
      <c r="G9" s="217"/>
      <c r="H9" s="213"/>
      <c r="I9" s="220"/>
      <c r="J9" s="213"/>
      <c r="K9" s="236"/>
      <c r="L9"/>
      <c r="M9" s="229"/>
      <c r="N9" s="230"/>
      <c r="O9" s="231"/>
      <c r="P9" s="231"/>
      <c r="Q9" s="231"/>
      <c r="R9" s="231"/>
      <c r="S9" s="232"/>
      <c r="T9" s="233"/>
      <c r="U9" s="234"/>
      <c r="V9" s="234"/>
      <c r="W9" s="234"/>
      <c r="X9" s="234"/>
      <c r="Y9" s="235"/>
      <c r="Z9" s="189"/>
      <c r="AB9" s="173"/>
      <c r="AC9" s="173" t="e">
        <f t="shared" si="0"/>
        <v>#DIV/0!</v>
      </c>
      <c r="AD9" s="173" t="e">
        <f t="shared" si="1"/>
        <v>#DIV/0!</v>
      </c>
      <c r="AE9" s="173" t="e">
        <f t="shared" si="2"/>
        <v>#DIV/0!</v>
      </c>
      <c r="AF9" s="173" t="e">
        <f t="shared" si="3"/>
        <v>#DIV/0!</v>
      </c>
      <c r="AG9" s="174" t="e">
        <f t="shared" si="10"/>
        <v>#DIV/0!</v>
      </c>
      <c r="AH9" s="15"/>
      <c r="AI9" s="175" t="e">
        <f t="shared" si="4"/>
        <v>#DIV/0!</v>
      </c>
      <c r="AJ9" s="176" t="e">
        <f t="shared" si="5"/>
        <v>#DIV/0!</v>
      </c>
      <c r="AK9" s="176" t="e">
        <f t="shared" si="6"/>
        <v>#DIV/0!</v>
      </c>
      <c r="AL9" s="176" t="e">
        <f t="shared" si="7"/>
        <v>#DIV/0!</v>
      </c>
      <c r="AM9" s="177" t="e">
        <f t="shared" si="8"/>
        <v>#DIV/0!</v>
      </c>
    </row>
    <row r="10" spans="1:39" ht="15.75" hidden="1" x14ac:dyDescent="0.25">
      <c r="B10" s="89">
        <f t="shared" si="9"/>
        <v>2007</v>
      </c>
      <c r="C10" s="213"/>
      <c r="D10" s="213"/>
      <c r="E10" s="213"/>
      <c r="F10" s="213"/>
      <c r="G10" s="217"/>
      <c r="H10" s="213"/>
      <c r="I10" s="220"/>
      <c r="J10" s="213"/>
      <c r="K10" s="236"/>
      <c r="L10"/>
      <c r="M10" s="229"/>
      <c r="N10" s="230"/>
      <c r="O10" s="231"/>
      <c r="P10" s="231"/>
      <c r="Q10" s="231"/>
      <c r="R10" s="231"/>
      <c r="S10" s="232"/>
      <c r="T10" s="233"/>
      <c r="U10" s="234"/>
      <c r="V10" s="234"/>
      <c r="W10" s="234"/>
      <c r="X10" s="234"/>
      <c r="Y10" s="235"/>
      <c r="Z10" s="189"/>
      <c r="AB10" s="173"/>
      <c r="AC10" s="173" t="e">
        <f t="shared" si="0"/>
        <v>#DIV/0!</v>
      </c>
      <c r="AD10" s="173" t="e">
        <f t="shared" si="1"/>
        <v>#DIV/0!</v>
      </c>
      <c r="AE10" s="173" t="e">
        <f t="shared" si="2"/>
        <v>#DIV/0!</v>
      </c>
      <c r="AF10" s="173" t="e">
        <f t="shared" si="3"/>
        <v>#DIV/0!</v>
      </c>
      <c r="AG10" s="174" t="e">
        <f t="shared" si="10"/>
        <v>#DIV/0!</v>
      </c>
      <c r="AH10" s="15"/>
      <c r="AI10" s="175" t="e">
        <f t="shared" si="4"/>
        <v>#DIV/0!</v>
      </c>
      <c r="AJ10" s="176" t="e">
        <f t="shared" si="5"/>
        <v>#DIV/0!</v>
      </c>
      <c r="AK10" s="176" t="e">
        <f t="shared" si="6"/>
        <v>#DIV/0!</v>
      </c>
      <c r="AL10" s="176" t="e">
        <f t="shared" si="7"/>
        <v>#DIV/0!</v>
      </c>
      <c r="AM10" s="177" t="e">
        <f t="shared" si="8"/>
        <v>#DIV/0!</v>
      </c>
    </row>
    <row r="11" spans="1:39" ht="15.75" hidden="1" x14ac:dyDescent="0.25">
      <c r="B11" s="89">
        <f t="shared" si="9"/>
        <v>2008</v>
      </c>
      <c r="C11" s="213"/>
      <c r="D11" s="213"/>
      <c r="E11" s="213"/>
      <c r="F11" s="213"/>
      <c r="G11" s="217"/>
      <c r="H11" s="213"/>
      <c r="I11" s="220"/>
      <c r="J11" s="213"/>
      <c r="K11" s="236"/>
      <c r="L11"/>
      <c r="M11" s="229"/>
      <c r="N11" s="230"/>
      <c r="O11" s="231"/>
      <c r="P11" s="231"/>
      <c r="Q11" s="231"/>
      <c r="R11" s="231"/>
      <c r="S11" s="232"/>
      <c r="T11" s="233"/>
      <c r="U11" s="234"/>
      <c r="V11" s="234"/>
      <c r="W11" s="234"/>
      <c r="X11" s="234"/>
      <c r="Y11" s="235"/>
      <c r="Z11" s="189"/>
      <c r="AB11" s="173"/>
      <c r="AC11" s="173" t="e">
        <f t="shared" si="0"/>
        <v>#DIV/0!</v>
      </c>
      <c r="AD11" s="173" t="e">
        <f t="shared" si="1"/>
        <v>#DIV/0!</v>
      </c>
      <c r="AE11" s="173" t="e">
        <f t="shared" si="2"/>
        <v>#DIV/0!</v>
      </c>
      <c r="AF11" s="173" t="e">
        <f t="shared" si="3"/>
        <v>#DIV/0!</v>
      </c>
      <c r="AG11" s="174" t="e">
        <f t="shared" si="10"/>
        <v>#DIV/0!</v>
      </c>
      <c r="AH11" s="15"/>
      <c r="AI11" s="175" t="e">
        <f t="shared" si="4"/>
        <v>#DIV/0!</v>
      </c>
      <c r="AJ11" s="176" t="e">
        <f t="shared" si="5"/>
        <v>#DIV/0!</v>
      </c>
      <c r="AK11" s="176" t="e">
        <f t="shared" si="6"/>
        <v>#DIV/0!</v>
      </c>
      <c r="AL11" s="176" t="e">
        <f t="shared" si="7"/>
        <v>#DIV/0!</v>
      </c>
      <c r="AM11" s="177" t="e">
        <f t="shared" si="8"/>
        <v>#DIV/0!</v>
      </c>
    </row>
    <row r="12" spans="1:39" ht="15.75" hidden="1" x14ac:dyDescent="0.25">
      <c r="B12" s="89">
        <f t="shared" si="9"/>
        <v>2009</v>
      </c>
      <c r="C12" s="213"/>
      <c r="D12" s="213"/>
      <c r="E12" s="213"/>
      <c r="F12" s="213"/>
      <c r="G12" s="217"/>
      <c r="H12" s="213"/>
      <c r="I12" s="220"/>
      <c r="J12" s="213"/>
      <c r="K12" s="236"/>
      <c r="L12"/>
      <c r="M12" s="229"/>
      <c r="N12" s="230"/>
      <c r="O12" s="231"/>
      <c r="P12" s="231"/>
      <c r="Q12" s="231"/>
      <c r="R12" s="231"/>
      <c r="S12" s="232"/>
      <c r="T12" s="233"/>
      <c r="U12" s="234"/>
      <c r="V12" s="234"/>
      <c r="W12" s="234"/>
      <c r="X12" s="234"/>
      <c r="Y12" s="235"/>
      <c r="Z12" s="189"/>
      <c r="AB12" s="173"/>
      <c r="AC12" s="173" t="e">
        <f t="shared" si="0"/>
        <v>#DIV/0!</v>
      </c>
      <c r="AD12" s="173" t="e">
        <f t="shared" si="1"/>
        <v>#DIV/0!</v>
      </c>
      <c r="AE12" s="173" t="e">
        <f t="shared" si="2"/>
        <v>#DIV/0!</v>
      </c>
      <c r="AF12" s="173" t="e">
        <f t="shared" si="3"/>
        <v>#DIV/0!</v>
      </c>
      <c r="AG12" s="174" t="e">
        <f t="shared" si="10"/>
        <v>#DIV/0!</v>
      </c>
      <c r="AH12" s="15"/>
      <c r="AI12" s="175" t="e">
        <f t="shared" si="4"/>
        <v>#DIV/0!</v>
      </c>
      <c r="AJ12" s="176" t="e">
        <f t="shared" si="5"/>
        <v>#DIV/0!</v>
      </c>
      <c r="AK12" s="176" t="e">
        <f t="shared" si="6"/>
        <v>#DIV/0!</v>
      </c>
      <c r="AL12" s="176" t="e">
        <f t="shared" si="7"/>
        <v>#DIV/0!</v>
      </c>
      <c r="AM12" s="177" t="e">
        <f t="shared" si="8"/>
        <v>#DIV/0!</v>
      </c>
    </row>
    <row r="13" spans="1:39" ht="15.75" hidden="1" x14ac:dyDescent="0.25">
      <c r="B13" s="89">
        <f t="shared" si="9"/>
        <v>2010</v>
      </c>
      <c r="C13" s="213"/>
      <c r="D13" s="213"/>
      <c r="E13" s="213"/>
      <c r="F13" s="213"/>
      <c r="G13" s="217"/>
      <c r="H13" s="213"/>
      <c r="I13" s="220"/>
      <c r="J13" s="213"/>
      <c r="K13" s="236"/>
      <c r="L13"/>
      <c r="M13" s="229"/>
      <c r="N13" s="230"/>
      <c r="O13" s="231"/>
      <c r="P13" s="231"/>
      <c r="Q13" s="231"/>
      <c r="R13" s="231"/>
      <c r="S13" s="232"/>
      <c r="T13" s="233"/>
      <c r="U13" s="234"/>
      <c r="V13" s="234"/>
      <c r="W13" s="234"/>
      <c r="X13" s="234"/>
      <c r="Y13" s="235"/>
      <c r="Z13" s="189"/>
      <c r="AB13" s="173"/>
      <c r="AC13" s="173" t="e">
        <f t="shared" si="0"/>
        <v>#DIV/0!</v>
      </c>
      <c r="AD13" s="173" t="e">
        <f t="shared" si="1"/>
        <v>#DIV/0!</v>
      </c>
      <c r="AE13" s="173" t="e">
        <f t="shared" si="2"/>
        <v>#DIV/0!</v>
      </c>
      <c r="AF13" s="173" t="e">
        <f t="shared" si="3"/>
        <v>#DIV/0!</v>
      </c>
      <c r="AG13" s="174" t="e">
        <f t="shared" si="10"/>
        <v>#DIV/0!</v>
      </c>
      <c r="AH13" s="15"/>
      <c r="AI13" s="175" t="e">
        <f t="shared" si="4"/>
        <v>#DIV/0!</v>
      </c>
      <c r="AJ13" s="176" t="e">
        <f t="shared" si="5"/>
        <v>#DIV/0!</v>
      </c>
      <c r="AK13" s="176" t="e">
        <f t="shared" si="6"/>
        <v>#DIV/0!</v>
      </c>
      <c r="AL13" s="176" t="e">
        <f t="shared" si="7"/>
        <v>#DIV/0!</v>
      </c>
      <c r="AM13" s="177" t="e">
        <f t="shared" si="8"/>
        <v>#DIV/0!</v>
      </c>
    </row>
    <row r="14" spans="1:39" ht="15.75" hidden="1" x14ac:dyDescent="0.25">
      <c r="B14" s="89">
        <f t="shared" si="9"/>
        <v>2011</v>
      </c>
      <c r="C14" s="213"/>
      <c r="D14" s="213"/>
      <c r="E14" s="213"/>
      <c r="F14" s="213"/>
      <c r="G14" s="217"/>
      <c r="H14" s="213"/>
      <c r="I14" s="220"/>
      <c r="J14" s="213"/>
      <c r="K14" s="236"/>
      <c r="L14"/>
      <c r="M14" s="229"/>
      <c r="N14" s="230"/>
      <c r="O14" s="231"/>
      <c r="P14" s="231"/>
      <c r="Q14" s="231"/>
      <c r="R14" s="231"/>
      <c r="S14" s="232"/>
      <c r="T14" s="233"/>
      <c r="U14" s="234"/>
      <c r="V14" s="234"/>
      <c r="W14" s="234"/>
      <c r="X14" s="234"/>
      <c r="Y14" s="235"/>
      <c r="Z14" s="189"/>
      <c r="AB14" s="173"/>
      <c r="AC14" s="173" t="e">
        <f t="shared" si="0"/>
        <v>#DIV/0!</v>
      </c>
      <c r="AD14" s="173" t="e">
        <f t="shared" si="1"/>
        <v>#DIV/0!</v>
      </c>
      <c r="AE14" s="173" t="e">
        <f t="shared" si="2"/>
        <v>#DIV/0!</v>
      </c>
      <c r="AF14" s="173" t="e">
        <f t="shared" si="3"/>
        <v>#DIV/0!</v>
      </c>
      <c r="AG14" s="174" t="e">
        <f t="shared" si="10"/>
        <v>#DIV/0!</v>
      </c>
      <c r="AH14" s="15"/>
      <c r="AI14" s="175" t="e">
        <f t="shared" si="4"/>
        <v>#DIV/0!</v>
      </c>
      <c r="AJ14" s="176" t="e">
        <f t="shared" si="5"/>
        <v>#DIV/0!</v>
      </c>
      <c r="AK14" s="176" t="e">
        <f t="shared" si="6"/>
        <v>#DIV/0!</v>
      </c>
      <c r="AL14" s="176" t="e">
        <f t="shared" si="7"/>
        <v>#DIV/0!</v>
      </c>
      <c r="AM14" s="177" t="e">
        <f t="shared" si="8"/>
        <v>#DIV/0!</v>
      </c>
    </row>
    <row r="15" spans="1:39" ht="15.75" x14ac:dyDescent="0.25">
      <c r="B15" s="89">
        <f>B14+1</f>
        <v>2012</v>
      </c>
      <c r="C15" s="9">
        <v>976</v>
      </c>
      <c r="D15" s="9">
        <v>1229</v>
      </c>
      <c r="E15" s="9">
        <v>425</v>
      </c>
      <c r="F15" s="9">
        <v>702</v>
      </c>
      <c r="G15" s="90">
        <v>3332</v>
      </c>
      <c r="H15" s="9">
        <v>2773</v>
      </c>
      <c r="I15" s="91">
        <v>6105</v>
      </c>
      <c r="J15" s="9">
        <v>59</v>
      </c>
      <c r="K15" s="92">
        <f t="shared" ref="K15:K27" si="11">SUM(I15:J15)</f>
        <v>6164</v>
      </c>
      <c r="L15"/>
      <c r="M15" s="189"/>
      <c r="N15" s="192">
        <f t="shared" ref="N15:N27" si="12">J15/K15</f>
        <v>9.5717066839714465E-3</v>
      </c>
      <c r="O15" s="166">
        <f t="shared" ref="O15:O30" si="13">C15/$I15</f>
        <v>0.15986895986895988</v>
      </c>
      <c r="P15" s="166">
        <f t="shared" ref="P15:P30" si="14">D15/$I15</f>
        <v>0.20131040131040132</v>
      </c>
      <c r="Q15" s="166">
        <f t="shared" ref="Q15:Q30" si="15">E15/$I15</f>
        <v>6.9615069615069622E-2</v>
      </c>
      <c r="R15" s="166">
        <f t="shared" ref="R15:R30" si="16">F15/$I15</f>
        <v>0.11498771498771498</v>
      </c>
      <c r="S15" s="193">
        <f t="shared" ref="S15:S30" si="17">H15/$I15</f>
        <v>0.45421785421785421</v>
      </c>
      <c r="T15" s="207"/>
      <c r="U15" s="170">
        <f t="shared" ref="U15:U30" si="18">C15+$J15*O15</f>
        <v>985.43226863226869</v>
      </c>
      <c r="V15" s="170">
        <f t="shared" ref="V15:V30" si="19">D15+$J15*P15</f>
        <v>1240.8773136773136</v>
      </c>
      <c r="W15" s="170">
        <f t="shared" ref="W15:W30" si="20">E15+$J15*Q15</f>
        <v>429.10728910728909</v>
      </c>
      <c r="X15" s="170">
        <f t="shared" ref="X15:X30" si="21">F15+$J15*R15</f>
        <v>708.7842751842752</v>
      </c>
      <c r="Y15" s="200">
        <f t="shared" ref="Y15:Y30" si="22">H15+$J15*S15</f>
        <v>2799.7988533988532</v>
      </c>
      <c r="Z15" s="189"/>
      <c r="AB15" s="173"/>
      <c r="AC15" s="173">
        <f t="shared" si="0"/>
        <v>0</v>
      </c>
      <c r="AD15" s="173">
        <f t="shared" si="1"/>
        <v>-0.32641142115509408</v>
      </c>
      <c r="AE15" s="173">
        <f t="shared" si="2"/>
        <v>-0.15833874107722259</v>
      </c>
      <c r="AF15" s="173">
        <f t="shared" si="3"/>
        <v>-0.19938351719662556</v>
      </c>
      <c r="AG15" s="174">
        <f t="shared" si="10"/>
        <v>-0.11388708630759248</v>
      </c>
      <c r="AH15" s="15"/>
      <c r="AI15" s="175">
        <f t="shared" si="4"/>
        <v>0</v>
      </c>
      <c r="AJ15" s="176">
        <f t="shared" si="5"/>
        <v>0</v>
      </c>
      <c r="AK15" s="176">
        <f t="shared" si="6"/>
        <v>0</v>
      </c>
      <c r="AL15" s="176">
        <f t="shared" si="7"/>
        <v>0</v>
      </c>
      <c r="AM15" s="177">
        <f t="shared" si="8"/>
        <v>0</v>
      </c>
    </row>
    <row r="16" spans="1:39" ht="15.75" x14ac:dyDescent="0.25">
      <c r="B16" s="89">
        <f t="shared" ref="B16:B27" si="23">B15+1</f>
        <v>2013</v>
      </c>
      <c r="C16" s="9">
        <v>909</v>
      </c>
      <c r="D16" s="9">
        <v>1338</v>
      </c>
      <c r="E16" s="9">
        <v>371</v>
      </c>
      <c r="F16" s="9">
        <v>732</v>
      </c>
      <c r="G16" s="90">
        <v>3350</v>
      </c>
      <c r="H16" s="9">
        <v>2841</v>
      </c>
      <c r="I16" s="91">
        <v>6191</v>
      </c>
      <c r="J16" s="9">
        <v>41</v>
      </c>
      <c r="K16" s="92">
        <f t="shared" si="11"/>
        <v>6232</v>
      </c>
      <c r="L16"/>
      <c r="M16" s="189"/>
      <c r="N16" s="192">
        <f t="shared" si="12"/>
        <v>6.5789473684210523E-3</v>
      </c>
      <c r="O16" s="166">
        <f t="shared" si="13"/>
        <v>0.14682603779680181</v>
      </c>
      <c r="P16" s="166">
        <f t="shared" si="14"/>
        <v>0.21612017444677759</v>
      </c>
      <c r="Q16" s="166">
        <f t="shared" si="15"/>
        <v>5.9925698594734289E-2</v>
      </c>
      <c r="R16" s="166">
        <f t="shared" si="16"/>
        <v>0.11823614924890971</v>
      </c>
      <c r="S16" s="193">
        <f t="shared" si="17"/>
        <v>0.4588919399127766</v>
      </c>
      <c r="T16" s="207"/>
      <c r="U16" s="170">
        <f t="shared" si="18"/>
        <v>915.0198675496689</v>
      </c>
      <c r="V16" s="170">
        <f t="shared" si="19"/>
        <v>1346.8609271523178</v>
      </c>
      <c r="W16" s="170">
        <f t="shared" si="20"/>
        <v>373.45695364238412</v>
      </c>
      <c r="X16" s="170">
        <f t="shared" si="21"/>
        <v>736.84768211920527</v>
      </c>
      <c r="Y16" s="200">
        <f t="shared" si="22"/>
        <v>2859.8145695364237</v>
      </c>
      <c r="Z16" s="189"/>
      <c r="AB16" s="173"/>
      <c r="AC16" s="173">
        <f t="shared" si="0"/>
        <v>0</v>
      </c>
      <c r="AD16" s="173">
        <f t="shared" si="1"/>
        <v>-0.32301026957637996</v>
      </c>
      <c r="AE16" s="173">
        <f t="shared" si="2"/>
        <v>-0.14586007702182285</v>
      </c>
      <c r="AF16" s="173">
        <f t="shared" si="3"/>
        <v>-0.21469833119383824</v>
      </c>
      <c r="AG16" s="174">
        <f t="shared" si="10"/>
        <v>-0.11745827984595636</v>
      </c>
      <c r="AH16" s="15"/>
      <c r="AI16" s="175">
        <f t="shared" si="4"/>
        <v>0</v>
      </c>
      <c r="AJ16" s="176">
        <f t="shared" si="5"/>
        <v>0</v>
      </c>
      <c r="AK16" s="176">
        <f t="shared" si="6"/>
        <v>0</v>
      </c>
      <c r="AL16" s="176">
        <f t="shared" si="7"/>
        <v>0</v>
      </c>
      <c r="AM16" s="177">
        <f t="shared" si="8"/>
        <v>0</v>
      </c>
    </row>
    <row r="17" spans="2:39" ht="15.75" x14ac:dyDescent="0.25">
      <c r="B17" s="89">
        <f t="shared" si="23"/>
        <v>2014</v>
      </c>
      <c r="C17" s="9">
        <v>976</v>
      </c>
      <c r="D17" s="9">
        <v>1286</v>
      </c>
      <c r="E17" s="9">
        <v>380</v>
      </c>
      <c r="F17" s="9">
        <v>636</v>
      </c>
      <c r="G17" s="90">
        <v>3278</v>
      </c>
      <c r="H17" s="9">
        <v>2892</v>
      </c>
      <c r="I17" s="91">
        <v>6170</v>
      </c>
      <c r="J17" s="9">
        <v>29</v>
      </c>
      <c r="K17" s="92">
        <f t="shared" si="11"/>
        <v>6199</v>
      </c>
      <c r="L17"/>
      <c r="M17" s="189"/>
      <c r="N17" s="192">
        <f t="shared" si="12"/>
        <v>4.6781738990159701E-3</v>
      </c>
      <c r="O17" s="166">
        <f t="shared" si="13"/>
        <v>0.15818476499189627</v>
      </c>
      <c r="P17" s="166">
        <f t="shared" si="14"/>
        <v>0.20842787682333874</v>
      </c>
      <c r="Q17" s="166">
        <f t="shared" si="15"/>
        <v>6.1588330632090758E-2</v>
      </c>
      <c r="R17" s="166">
        <f t="shared" si="16"/>
        <v>0.10307941653160453</v>
      </c>
      <c r="S17" s="193">
        <f t="shared" si="17"/>
        <v>0.46871961102106968</v>
      </c>
      <c r="T17" s="207"/>
      <c r="U17" s="170">
        <f t="shared" si="18"/>
        <v>980.58735818476498</v>
      </c>
      <c r="V17" s="170">
        <f t="shared" si="19"/>
        <v>1292.0444084278768</v>
      </c>
      <c r="W17" s="170">
        <f t="shared" si="20"/>
        <v>381.78606158833065</v>
      </c>
      <c r="X17" s="170">
        <f t="shared" si="21"/>
        <v>638.98930307941657</v>
      </c>
      <c r="Y17" s="200">
        <f t="shared" si="22"/>
        <v>2905.592868719611</v>
      </c>
      <c r="Z17" s="189"/>
      <c r="AB17" s="173"/>
      <c r="AC17" s="173">
        <f t="shared" si="0"/>
        <v>0</v>
      </c>
      <c r="AD17" s="173">
        <f t="shared" si="1"/>
        <v>-0.32489111146959188</v>
      </c>
      <c r="AE17" s="173">
        <f t="shared" si="2"/>
        <v>-0.1574447491530892</v>
      </c>
      <c r="AF17" s="173">
        <f t="shared" si="3"/>
        <v>-0.20745281497015647</v>
      </c>
      <c r="AG17" s="174">
        <f t="shared" si="10"/>
        <v>-0.10259719309566059</v>
      </c>
      <c r="AH17" s="15"/>
      <c r="AI17" s="175">
        <f t="shared" si="4"/>
        <v>0</v>
      </c>
      <c r="AJ17" s="176">
        <f t="shared" si="5"/>
        <v>0</v>
      </c>
      <c r="AK17" s="176">
        <f t="shared" si="6"/>
        <v>0</v>
      </c>
      <c r="AL17" s="176">
        <f t="shared" si="7"/>
        <v>0</v>
      </c>
      <c r="AM17" s="177">
        <f t="shared" si="8"/>
        <v>0</v>
      </c>
    </row>
    <row r="18" spans="2:39" ht="15.75" x14ac:dyDescent="0.25">
      <c r="B18" s="89">
        <f>B17+1</f>
        <v>2015</v>
      </c>
      <c r="C18" s="9">
        <v>1028</v>
      </c>
      <c r="D18" s="9">
        <v>1124</v>
      </c>
      <c r="E18" s="9">
        <v>352</v>
      </c>
      <c r="F18" s="9">
        <v>652</v>
      </c>
      <c r="G18" s="90">
        <v>3156</v>
      </c>
      <c r="H18" s="9">
        <v>3022</v>
      </c>
      <c r="I18" s="91">
        <v>6178</v>
      </c>
      <c r="J18" s="9">
        <v>21</v>
      </c>
      <c r="K18" s="92">
        <f t="shared" si="11"/>
        <v>6199</v>
      </c>
      <c r="L18"/>
      <c r="M18" s="189"/>
      <c r="N18" s="192">
        <f t="shared" si="12"/>
        <v>3.3876431682529442E-3</v>
      </c>
      <c r="O18" s="166">
        <f t="shared" si="13"/>
        <v>0.16639689219812237</v>
      </c>
      <c r="P18" s="166">
        <f t="shared" si="14"/>
        <v>0.18193590158627387</v>
      </c>
      <c r="Q18" s="166">
        <f t="shared" si="15"/>
        <v>5.697636775655552E-2</v>
      </c>
      <c r="R18" s="166">
        <f t="shared" si="16"/>
        <v>0.10553577209452897</v>
      </c>
      <c r="S18" s="193">
        <f t="shared" si="17"/>
        <v>0.48915506636451928</v>
      </c>
      <c r="T18" s="207"/>
      <c r="U18" s="170">
        <f t="shared" si="18"/>
        <v>1031.4943347361607</v>
      </c>
      <c r="V18" s="170">
        <f t="shared" si="19"/>
        <v>1127.8206539333119</v>
      </c>
      <c r="W18" s="170">
        <f t="shared" si="20"/>
        <v>353.19650372288766</v>
      </c>
      <c r="X18" s="170">
        <f t="shared" si="21"/>
        <v>654.21625121398506</v>
      </c>
      <c r="Y18" s="200">
        <f t="shared" si="22"/>
        <v>3032.272256393655</v>
      </c>
      <c r="Z18" s="189"/>
      <c r="AB18" s="173"/>
      <c r="AC18" s="173">
        <f t="shared" si="0"/>
        <v>0</v>
      </c>
      <c r="AD18" s="173">
        <f t="shared" si="1"/>
        <v>-0.32505242781093724</v>
      </c>
      <c r="AE18" s="173">
        <f t="shared" si="2"/>
        <v>-0.16583319890304887</v>
      </c>
      <c r="AF18" s="173">
        <f t="shared" si="3"/>
        <v>-0.1813195676722052</v>
      </c>
      <c r="AG18" s="174">
        <f t="shared" si="10"/>
        <v>-0.10517825455718664</v>
      </c>
      <c r="AH18" s="15"/>
      <c r="AI18" s="175">
        <f t="shared" si="4"/>
        <v>0</v>
      </c>
      <c r="AJ18" s="176">
        <f t="shared" si="5"/>
        <v>0</v>
      </c>
      <c r="AK18" s="176">
        <f t="shared" si="6"/>
        <v>0</v>
      </c>
      <c r="AL18" s="176">
        <f t="shared" si="7"/>
        <v>0</v>
      </c>
      <c r="AM18" s="177">
        <f t="shared" si="8"/>
        <v>0</v>
      </c>
    </row>
    <row r="19" spans="2:39" ht="15.75" x14ac:dyDescent="0.25">
      <c r="B19" s="89">
        <f t="shared" si="23"/>
        <v>2016</v>
      </c>
      <c r="C19" s="9">
        <v>896</v>
      </c>
      <c r="D19" s="9">
        <v>1024</v>
      </c>
      <c r="E19" s="9">
        <v>299</v>
      </c>
      <c r="F19" s="9">
        <v>554</v>
      </c>
      <c r="G19" s="90">
        <v>2773</v>
      </c>
      <c r="H19" s="9">
        <v>2790</v>
      </c>
      <c r="I19" s="91">
        <v>5563</v>
      </c>
      <c r="J19" s="9">
        <v>15</v>
      </c>
      <c r="K19" s="92">
        <f t="shared" si="11"/>
        <v>5578</v>
      </c>
      <c r="L19"/>
      <c r="M19" s="189"/>
      <c r="N19" s="192">
        <f t="shared" si="12"/>
        <v>2.6891358910003586E-3</v>
      </c>
      <c r="O19" s="166">
        <f t="shared" si="13"/>
        <v>0.16106417400683085</v>
      </c>
      <c r="P19" s="166">
        <f t="shared" si="14"/>
        <v>0.18407334172209239</v>
      </c>
      <c r="Q19" s="166">
        <f t="shared" si="15"/>
        <v>5.3747977709868777E-2</v>
      </c>
      <c r="R19" s="166">
        <f t="shared" si="16"/>
        <v>9.9586554017616388E-2</v>
      </c>
      <c r="S19" s="193">
        <f t="shared" si="17"/>
        <v>0.50152795254359162</v>
      </c>
      <c r="T19" s="207"/>
      <c r="U19" s="170">
        <f t="shared" si="18"/>
        <v>898.4159626101025</v>
      </c>
      <c r="V19" s="170">
        <f t="shared" si="19"/>
        <v>1026.7611001258315</v>
      </c>
      <c r="W19" s="170">
        <f t="shared" si="20"/>
        <v>299.80621966564803</v>
      </c>
      <c r="X19" s="170">
        <f t="shared" si="21"/>
        <v>555.4937983102642</v>
      </c>
      <c r="Y19" s="200">
        <f t="shared" si="22"/>
        <v>2797.5229192881538</v>
      </c>
      <c r="Z19" s="189"/>
      <c r="AB19" s="191"/>
      <c r="AC19" s="173">
        <f t="shared" si="0"/>
        <v>0</v>
      </c>
      <c r="AD19" s="173">
        <f t="shared" si="1"/>
        <v>-0.36141986375044821</v>
      </c>
      <c r="AE19" s="173">
        <f t="shared" si="2"/>
        <v>-0.16063105055575475</v>
      </c>
      <c r="AF19" s="173">
        <f t="shared" si="3"/>
        <v>-0.18357834349229116</v>
      </c>
      <c r="AG19" s="174">
        <f t="shared" si="10"/>
        <v>-9.9318752240946578E-2</v>
      </c>
      <c r="AH19" s="15"/>
      <c r="AI19" s="175">
        <f t="shared" si="4"/>
        <v>0</v>
      </c>
      <c r="AJ19" s="176">
        <f t="shared" si="5"/>
        <v>0</v>
      </c>
      <c r="AK19" s="176">
        <f t="shared" si="6"/>
        <v>0</v>
      </c>
      <c r="AL19" s="176">
        <f t="shared" si="7"/>
        <v>0</v>
      </c>
      <c r="AM19" s="177">
        <f t="shared" si="8"/>
        <v>0</v>
      </c>
    </row>
    <row r="20" spans="2:39" ht="15.75" x14ac:dyDescent="0.25">
      <c r="B20" s="89">
        <f t="shared" si="23"/>
        <v>2017</v>
      </c>
      <c r="C20" s="9">
        <v>1065</v>
      </c>
      <c r="D20" s="9">
        <v>958</v>
      </c>
      <c r="E20" s="9">
        <v>306</v>
      </c>
      <c r="F20" s="9">
        <v>554</v>
      </c>
      <c r="G20" s="90">
        <v>2883</v>
      </c>
      <c r="H20" s="9">
        <v>2415</v>
      </c>
      <c r="I20" s="91">
        <v>5298</v>
      </c>
      <c r="J20" s="9">
        <v>25</v>
      </c>
      <c r="K20" s="92">
        <f>SUM(I20:J20)</f>
        <v>5323</v>
      </c>
      <c r="L20"/>
      <c r="M20" s="189"/>
      <c r="N20" s="192">
        <f t="shared" si="12"/>
        <v>4.6965996618448247E-3</v>
      </c>
      <c r="O20" s="166">
        <f t="shared" si="13"/>
        <v>0.20101925254813138</v>
      </c>
      <c r="P20" s="166">
        <f t="shared" si="14"/>
        <v>0.18082295205738014</v>
      </c>
      <c r="Q20" s="166">
        <f t="shared" si="15"/>
        <v>5.7757644394110984E-2</v>
      </c>
      <c r="R20" s="166">
        <f t="shared" si="16"/>
        <v>0.10456776141940355</v>
      </c>
      <c r="S20" s="193">
        <f t="shared" si="17"/>
        <v>0.45583238958097394</v>
      </c>
      <c r="T20" s="207"/>
      <c r="U20" s="170">
        <f t="shared" si="18"/>
        <v>1070.0254813137033</v>
      </c>
      <c r="V20" s="170">
        <f t="shared" si="19"/>
        <v>962.52057380143447</v>
      </c>
      <c r="W20" s="170">
        <f t="shared" si="20"/>
        <v>307.4439411098528</v>
      </c>
      <c r="X20" s="170">
        <f t="shared" si="21"/>
        <v>556.61419403548507</v>
      </c>
      <c r="Y20" s="200">
        <f t="shared" si="22"/>
        <v>2426.3958097395243</v>
      </c>
      <c r="Z20" s="189"/>
      <c r="AB20" s="191"/>
      <c r="AC20" s="173">
        <f t="shared" si="0"/>
        <v>0</v>
      </c>
      <c r="AD20" s="173">
        <f t="shared" si="1"/>
        <v>-0.37892166071764044</v>
      </c>
      <c r="AE20" s="173">
        <f t="shared" si="2"/>
        <v>-0.20007514559458953</v>
      </c>
      <c r="AF20" s="173">
        <f t="shared" si="3"/>
        <v>-0.17997369904189367</v>
      </c>
      <c r="AG20" s="174">
        <f t="shared" si="10"/>
        <v>-0.10407664850648131</v>
      </c>
      <c r="AH20" s="15"/>
      <c r="AI20" s="175">
        <f t="shared" si="4"/>
        <v>0</v>
      </c>
      <c r="AJ20" s="176">
        <f t="shared" si="5"/>
        <v>0</v>
      </c>
      <c r="AK20" s="176">
        <f t="shared" si="6"/>
        <v>0</v>
      </c>
      <c r="AL20" s="176">
        <f t="shared" si="7"/>
        <v>0</v>
      </c>
      <c r="AM20" s="177">
        <f t="shared" si="8"/>
        <v>0</v>
      </c>
    </row>
    <row r="21" spans="2:39" ht="15.75" x14ac:dyDescent="0.25">
      <c r="B21" s="89">
        <f t="shared" si="23"/>
        <v>2018</v>
      </c>
      <c r="C21" s="9">
        <v>796</v>
      </c>
      <c r="D21" s="9">
        <v>916</v>
      </c>
      <c r="E21" s="9">
        <v>258</v>
      </c>
      <c r="F21" s="9">
        <v>612</v>
      </c>
      <c r="G21" s="90">
        <v>2582</v>
      </c>
      <c r="H21" s="9">
        <v>2476</v>
      </c>
      <c r="I21" s="91">
        <v>5058</v>
      </c>
      <c r="J21" s="9">
        <v>20</v>
      </c>
      <c r="K21" s="92">
        <f t="shared" si="11"/>
        <v>5078</v>
      </c>
      <c r="L21"/>
      <c r="M21" s="189"/>
      <c r="N21" s="192">
        <f t="shared" si="12"/>
        <v>3.9385584875935411E-3</v>
      </c>
      <c r="O21" s="166">
        <f t="shared" si="13"/>
        <v>0.15737445630684066</v>
      </c>
      <c r="P21" s="166">
        <f t="shared" si="14"/>
        <v>0.18109924871490707</v>
      </c>
      <c r="Q21" s="166">
        <f t="shared" si="15"/>
        <v>5.1008303677342826E-2</v>
      </c>
      <c r="R21" s="166">
        <f t="shared" si="16"/>
        <v>0.12099644128113879</v>
      </c>
      <c r="S21" s="193">
        <f t="shared" si="17"/>
        <v>0.48952155001977066</v>
      </c>
      <c r="T21" s="207"/>
      <c r="U21" s="170">
        <f t="shared" si="18"/>
        <v>799.14748912613686</v>
      </c>
      <c r="V21" s="170">
        <f t="shared" si="19"/>
        <v>919.62198497429813</v>
      </c>
      <c r="W21" s="170">
        <f t="shared" si="20"/>
        <v>259.02016607354687</v>
      </c>
      <c r="X21" s="170">
        <f t="shared" si="21"/>
        <v>614.41992882562272</v>
      </c>
      <c r="Y21" s="200">
        <f t="shared" si="22"/>
        <v>2485.7904310003955</v>
      </c>
      <c r="Z21" s="189"/>
      <c r="AB21" s="191"/>
      <c r="AC21" s="173">
        <f t="shared" si="0"/>
        <v>0</v>
      </c>
      <c r="AD21" s="173">
        <f t="shared" si="1"/>
        <v>-0.39740055139818825</v>
      </c>
      <c r="AE21" s="173">
        <f t="shared" si="2"/>
        <v>-0.15675462780622293</v>
      </c>
      <c r="AF21" s="173">
        <f t="shared" si="3"/>
        <v>-0.18038597873178416</v>
      </c>
      <c r="AG21" s="174">
        <f t="shared" si="10"/>
        <v>-0.12051988972036234</v>
      </c>
      <c r="AH21" s="15"/>
      <c r="AI21" s="175">
        <f t="shared" si="4"/>
        <v>0</v>
      </c>
      <c r="AJ21" s="176">
        <f t="shared" si="5"/>
        <v>0</v>
      </c>
      <c r="AK21" s="176">
        <f t="shared" si="6"/>
        <v>0</v>
      </c>
      <c r="AL21" s="176">
        <f t="shared" si="7"/>
        <v>0</v>
      </c>
      <c r="AM21" s="177">
        <f t="shared" si="8"/>
        <v>0</v>
      </c>
    </row>
    <row r="22" spans="2:39" ht="15.75" x14ac:dyDescent="0.25">
      <c r="B22" s="89">
        <f t="shared" si="23"/>
        <v>2019</v>
      </c>
      <c r="C22" s="9">
        <v>930</v>
      </c>
      <c r="D22" s="9">
        <v>1007</v>
      </c>
      <c r="E22" s="9">
        <v>338</v>
      </c>
      <c r="F22" s="9">
        <v>521</v>
      </c>
      <c r="G22" s="90">
        <v>2796</v>
      </c>
      <c r="H22" s="9">
        <v>2365</v>
      </c>
      <c r="I22" s="91">
        <v>5161</v>
      </c>
      <c r="J22" s="9">
        <v>15</v>
      </c>
      <c r="K22" s="92">
        <f t="shared" si="11"/>
        <v>5176</v>
      </c>
      <c r="L22"/>
      <c r="M22" s="189"/>
      <c r="N22" s="192">
        <f t="shared" si="12"/>
        <v>2.8979907264296756E-3</v>
      </c>
      <c r="O22" s="166">
        <f t="shared" si="13"/>
        <v>0.18019763611703157</v>
      </c>
      <c r="P22" s="166">
        <f t="shared" si="14"/>
        <v>0.19511722534392559</v>
      </c>
      <c r="Q22" s="166">
        <f t="shared" si="15"/>
        <v>6.5491183879093195E-2</v>
      </c>
      <c r="R22" s="166">
        <f t="shared" si="16"/>
        <v>0.1009494284053478</v>
      </c>
      <c r="S22" s="193">
        <f t="shared" si="17"/>
        <v>0.45824452625460182</v>
      </c>
      <c r="T22" s="207"/>
      <c r="U22" s="170">
        <f t="shared" si="18"/>
        <v>932.70296454175548</v>
      </c>
      <c r="V22" s="170">
        <f t="shared" si="19"/>
        <v>1009.9267583801588</v>
      </c>
      <c r="W22" s="170">
        <f t="shared" si="20"/>
        <v>338.9823677581864</v>
      </c>
      <c r="X22" s="170">
        <f t="shared" si="21"/>
        <v>522.51424142608016</v>
      </c>
      <c r="Y22" s="200">
        <f t="shared" si="22"/>
        <v>2371.8736678938189</v>
      </c>
      <c r="Z22" s="189"/>
      <c r="AB22" s="191"/>
      <c r="AC22" s="173">
        <f t="shared" si="0"/>
        <v>0</v>
      </c>
      <c r="AD22" s="173">
        <f t="shared" si="1"/>
        <v>-0.3900695517774343</v>
      </c>
      <c r="AE22" s="173">
        <f t="shared" si="2"/>
        <v>-0.17967542503863987</v>
      </c>
      <c r="AF22" s="173">
        <f t="shared" si="3"/>
        <v>-0.19455177743431221</v>
      </c>
      <c r="AG22" s="174">
        <f t="shared" si="10"/>
        <v>-0.10065687789799073</v>
      </c>
      <c r="AH22" s="15"/>
      <c r="AI22" s="175">
        <f t="shared" si="4"/>
        <v>0</v>
      </c>
      <c r="AJ22" s="176">
        <f t="shared" si="5"/>
        <v>0</v>
      </c>
      <c r="AK22" s="176">
        <f t="shared" si="6"/>
        <v>0</v>
      </c>
      <c r="AL22" s="176">
        <f t="shared" si="7"/>
        <v>0</v>
      </c>
      <c r="AM22" s="177">
        <f t="shared" si="8"/>
        <v>0</v>
      </c>
    </row>
    <row r="23" spans="2:39" ht="15.75" x14ac:dyDescent="0.25">
      <c r="B23" s="89">
        <f t="shared" si="23"/>
        <v>2020</v>
      </c>
      <c r="C23" s="9">
        <v>806</v>
      </c>
      <c r="D23" s="9">
        <v>787</v>
      </c>
      <c r="E23" s="9">
        <v>206</v>
      </c>
      <c r="F23" s="9">
        <v>440</v>
      </c>
      <c r="G23" s="90">
        <v>2239</v>
      </c>
      <c r="H23" s="9">
        <v>1958</v>
      </c>
      <c r="I23" s="91">
        <v>4197</v>
      </c>
      <c r="J23" s="9">
        <v>5</v>
      </c>
      <c r="K23" s="92">
        <f t="shared" si="11"/>
        <v>4202</v>
      </c>
      <c r="L23"/>
      <c r="M23" s="189"/>
      <c r="N23" s="192">
        <f t="shared" si="12"/>
        <v>1.1899095668729176E-3</v>
      </c>
      <c r="O23" s="166">
        <f t="shared" si="13"/>
        <v>0.19204193471527281</v>
      </c>
      <c r="P23" s="166">
        <f t="shared" si="14"/>
        <v>0.1875148915892304</v>
      </c>
      <c r="Q23" s="166">
        <f t="shared" si="15"/>
        <v>4.9082678103407197E-2</v>
      </c>
      <c r="R23" s="166">
        <f t="shared" si="16"/>
        <v>0.10483678818203479</v>
      </c>
      <c r="S23" s="193">
        <f t="shared" si="17"/>
        <v>0.46652370741005478</v>
      </c>
      <c r="T23" s="207"/>
      <c r="U23" s="170">
        <f t="shared" si="18"/>
        <v>806.9602096735764</v>
      </c>
      <c r="V23" s="170">
        <f t="shared" si="19"/>
        <v>787.9375744579462</v>
      </c>
      <c r="W23" s="170">
        <f t="shared" si="20"/>
        <v>206.24541339051703</v>
      </c>
      <c r="X23" s="170">
        <f t="shared" si="21"/>
        <v>440.52418394091018</v>
      </c>
      <c r="Y23" s="200">
        <f t="shared" si="22"/>
        <v>1960.3326185370502</v>
      </c>
      <c r="Z23" s="189"/>
      <c r="AB23" s="191"/>
      <c r="AC23" s="173">
        <f t="shared" si="0"/>
        <v>0</v>
      </c>
      <c r="AD23" s="173">
        <f t="shared" si="1"/>
        <v>-0.48072346501665875</v>
      </c>
      <c r="AE23" s="173">
        <f t="shared" si="2"/>
        <v>-0.19181342217991432</v>
      </c>
      <c r="AF23" s="173">
        <f t="shared" si="3"/>
        <v>-0.18729176582579724</v>
      </c>
      <c r="AG23" s="174">
        <f t="shared" si="10"/>
        <v>-0.10471204188481675</v>
      </c>
      <c r="AH23" s="15"/>
      <c r="AI23" s="175">
        <f t="shared" si="4"/>
        <v>0</v>
      </c>
      <c r="AJ23" s="176">
        <f t="shared" si="5"/>
        <v>0</v>
      </c>
      <c r="AK23" s="176">
        <f t="shared" si="6"/>
        <v>0</v>
      </c>
      <c r="AL23" s="176">
        <f t="shared" si="7"/>
        <v>0</v>
      </c>
      <c r="AM23" s="177">
        <f t="shared" si="8"/>
        <v>0</v>
      </c>
    </row>
    <row r="24" spans="2:39" ht="15.75" x14ac:dyDescent="0.25">
      <c r="B24" s="89">
        <f t="shared" si="23"/>
        <v>2021</v>
      </c>
      <c r="C24" s="9">
        <v>665</v>
      </c>
      <c r="D24" s="9">
        <v>541</v>
      </c>
      <c r="E24" s="9">
        <v>202</v>
      </c>
      <c r="F24" s="9">
        <v>350</v>
      </c>
      <c r="G24" s="90">
        <v>1758</v>
      </c>
      <c r="H24" s="9">
        <v>1987</v>
      </c>
      <c r="I24" s="91">
        <v>3745</v>
      </c>
      <c r="J24" s="9">
        <v>2</v>
      </c>
      <c r="K24" s="92">
        <f t="shared" si="11"/>
        <v>3747</v>
      </c>
      <c r="L24"/>
      <c r="M24" s="189"/>
      <c r="N24" s="192">
        <f t="shared" si="12"/>
        <v>5.3376034160661863E-4</v>
      </c>
      <c r="O24" s="166">
        <f t="shared" si="13"/>
        <v>0.17757009345794392</v>
      </c>
      <c r="P24" s="166">
        <f t="shared" si="14"/>
        <v>0.1444592790387183</v>
      </c>
      <c r="Q24" s="166">
        <f t="shared" si="15"/>
        <v>5.3938584779706276E-2</v>
      </c>
      <c r="R24" s="166">
        <f t="shared" si="16"/>
        <v>9.3457943925233641E-2</v>
      </c>
      <c r="S24" s="193">
        <f t="shared" si="17"/>
        <v>0.5305740987983979</v>
      </c>
      <c r="T24" s="207"/>
      <c r="U24" s="170">
        <f t="shared" si="18"/>
        <v>665.35514018691583</v>
      </c>
      <c r="V24" s="170">
        <f t="shared" si="19"/>
        <v>541.2889185580774</v>
      </c>
      <c r="W24" s="170">
        <f t="shared" si="20"/>
        <v>202.1078771695594</v>
      </c>
      <c r="X24" s="170">
        <f t="shared" si="21"/>
        <v>350.18691588785049</v>
      </c>
      <c r="Y24" s="200">
        <f t="shared" si="22"/>
        <v>1988.0611481975968</v>
      </c>
      <c r="Z24" s="189"/>
      <c r="AB24" s="191"/>
      <c r="AC24" s="173">
        <f t="shared" si="0"/>
        <v>0</v>
      </c>
      <c r="AD24" s="173">
        <f t="shared" si="1"/>
        <v>-0.53936482519348816</v>
      </c>
      <c r="AE24" s="173">
        <f t="shared" si="2"/>
        <v>-0.17747531358420068</v>
      </c>
      <c r="AF24" s="173">
        <f t="shared" si="3"/>
        <v>-0.14438217240459034</v>
      </c>
      <c r="AG24" s="174">
        <f t="shared" si="10"/>
        <v>-9.3408059781158265E-2</v>
      </c>
      <c r="AH24" s="15"/>
      <c r="AI24" s="175">
        <f t="shared" si="4"/>
        <v>0</v>
      </c>
      <c r="AJ24" s="176">
        <f t="shared" si="5"/>
        <v>0</v>
      </c>
      <c r="AK24" s="176">
        <f t="shared" si="6"/>
        <v>0</v>
      </c>
      <c r="AL24" s="176">
        <f t="shared" si="7"/>
        <v>0</v>
      </c>
      <c r="AM24" s="177">
        <f t="shared" si="8"/>
        <v>0</v>
      </c>
    </row>
    <row r="25" spans="2:39" ht="15.75" x14ac:dyDescent="0.25">
      <c r="B25" s="89">
        <f t="shared" si="23"/>
        <v>2022</v>
      </c>
      <c r="C25" s="9">
        <v>520</v>
      </c>
      <c r="D25" s="9">
        <v>485</v>
      </c>
      <c r="E25" s="9">
        <v>158</v>
      </c>
      <c r="F25" s="9">
        <v>337</v>
      </c>
      <c r="G25" s="90">
        <v>1500</v>
      </c>
      <c r="H25" s="9">
        <v>1901</v>
      </c>
      <c r="I25" s="91">
        <v>3401</v>
      </c>
      <c r="J25" s="9">
        <v>0</v>
      </c>
      <c r="K25" s="92">
        <f t="shared" si="11"/>
        <v>3401</v>
      </c>
      <c r="L25"/>
      <c r="M25" s="189"/>
      <c r="N25" s="192">
        <f t="shared" si="12"/>
        <v>0</v>
      </c>
      <c r="O25" s="166">
        <f t="shared" si="13"/>
        <v>0.15289620699794179</v>
      </c>
      <c r="P25" s="166">
        <f t="shared" si="14"/>
        <v>0.14260511614231108</v>
      </c>
      <c r="Q25" s="166">
        <f t="shared" si="15"/>
        <v>4.645692443399E-2</v>
      </c>
      <c r="R25" s="166">
        <f t="shared" si="16"/>
        <v>9.9088503381358425E-2</v>
      </c>
      <c r="S25" s="193">
        <f t="shared" si="17"/>
        <v>0.55895324904439869</v>
      </c>
      <c r="T25" s="207"/>
      <c r="U25" s="170">
        <f t="shared" si="18"/>
        <v>520</v>
      </c>
      <c r="V25" s="170">
        <f t="shared" si="19"/>
        <v>485</v>
      </c>
      <c r="W25" s="170">
        <f t="shared" si="20"/>
        <v>158</v>
      </c>
      <c r="X25" s="170">
        <f t="shared" si="21"/>
        <v>337</v>
      </c>
      <c r="Y25" s="200">
        <f t="shared" si="22"/>
        <v>1901</v>
      </c>
      <c r="Z25" s="189"/>
      <c r="AB25" s="191"/>
      <c r="AC25" s="173">
        <f t="shared" si="0"/>
        <v>0</v>
      </c>
      <c r="AD25" s="173">
        <f t="shared" si="1"/>
        <v>-0.59453102028815052</v>
      </c>
      <c r="AE25" s="173">
        <f t="shared" si="2"/>
        <v>-0.15289620699794179</v>
      </c>
      <c r="AF25" s="173">
        <f t="shared" si="3"/>
        <v>-0.14260511614231108</v>
      </c>
      <c r="AG25" s="174">
        <f t="shared" si="10"/>
        <v>-9.9088503381358425E-2</v>
      </c>
      <c r="AH25" s="15"/>
      <c r="AI25" s="175">
        <f t="shared" si="4"/>
        <v>0</v>
      </c>
      <c r="AJ25" s="176">
        <f t="shared" si="5"/>
        <v>0</v>
      </c>
      <c r="AK25" s="176">
        <f t="shared" si="6"/>
        <v>0</v>
      </c>
      <c r="AL25" s="176">
        <f t="shared" si="7"/>
        <v>0</v>
      </c>
      <c r="AM25" s="177">
        <f t="shared" si="8"/>
        <v>0</v>
      </c>
    </row>
    <row r="26" spans="2:39" ht="15.75" x14ac:dyDescent="0.25">
      <c r="B26" s="89">
        <f t="shared" si="23"/>
        <v>2023</v>
      </c>
      <c r="C26" s="9">
        <v>630</v>
      </c>
      <c r="D26" s="9">
        <v>462</v>
      </c>
      <c r="E26" s="9">
        <v>143</v>
      </c>
      <c r="F26" s="9">
        <v>306</v>
      </c>
      <c r="G26" s="90">
        <v>1541</v>
      </c>
      <c r="H26" s="9">
        <v>1855</v>
      </c>
      <c r="I26" s="91">
        <v>3396</v>
      </c>
      <c r="J26" s="9">
        <v>1</v>
      </c>
      <c r="K26" s="92">
        <f t="shared" si="11"/>
        <v>3397</v>
      </c>
      <c r="L26"/>
      <c r="M26" s="189"/>
      <c r="N26" s="192">
        <f t="shared" si="12"/>
        <v>2.9437739181630853E-4</v>
      </c>
      <c r="O26" s="166">
        <f t="shared" si="13"/>
        <v>0.18551236749116609</v>
      </c>
      <c r="P26" s="166">
        <f t="shared" si="14"/>
        <v>0.13604240282685512</v>
      </c>
      <c r="Q26" s="166">
        <f t="shared" si="15"/>
        <v>4.2108362779740872E-2</v>
      </c>
      <c r="R26" s="166">
        <f t="shared" si="16"/>
        <v>9.0106007067137811E-2</v>
      </c>
      <c r="S26" s="193">
        <f t="shared" si="17"/>
        <v>0.54623085983510011</v>
      </c>
      <c r="T26" s="207"/>
      <c r="U26" s="170">
        <f t="shared" si="18"/>
        <v>630.18551236749113</v>
      </c>
      <c r="V26" s="170">
        <f t="shared" si="19"/>
        <v>462.13604240282683</v>
      </c>
      <c r="W26" s="170">
        <f t="shared" si="20"/>
        <v>143.04210836277974</v>
      </c>
      <c r="X26" s="170">
        <f t="shared" si="21"/>
        <v>306.09010600706716</v>
      </c>
      <c r="Y26" s="200">
        <f t="shared" si="22"/>
        <v>1855.5462308598351</v>
      </c>
      <c r="Z26" s="189"/>
      <c r="AB26" s="191"/>
      <c r="AC26" s="173">
        <f t="shared" si="0"/>
        <v>0</v>
      </c>
      <c r="AD26" s="173">
        <f t="shared" si="1"/>
        <v>-0.59552546364439207</v>
      </c>
      <c r="AE26" s="173">
        <f t="shared" si="2"/>
        <v>-0.18545775684427435</v>
      </c>
      <c r="AF26" s="173">
        <f t="shared" si="3"/>
        <v>-0.13600235501913452</v>
      </c>
      <c r="AG26" s="174">
        <f t="shared" si="10"/>
        <v>-9.0079481895790403E-2</v>
      </c>
      <c r="AH26" s="15"/>
      <c r="AI26" s="175">
        <f t="shared" si="4"/>
        <v>0</v>
      </c>
      <c r="AJ26" s="176">
        <f t="shared" si="5"/>
        <v>0</v>
      </c>
      <c r="AK26" s="176">
        <f t="shared" si="6"/>
        <v>0</v>
      </c>
      <c r="AL26" s="176">
        <f t="shared" si="7"/>
        <v>0</v>
      </c>
      <c r="AM26" s="177">
        <f t="shared" si="8"/>
        <v>0</v>
      </c>
    </row>
    <row r="27" spans="2:39" ht="15.75" x14ac:dyDescent="0.25">
      <c r="B27" s="93">
        <f t="shared" si="23"/>
        <v>2024</v>
      </c>
      <c r="C27" s="94">
        <v>609</v>
      </c>
      <c r="D27" s="94">
        <v>551</v>
      </c>
      <c r="E27" s="94">
        <v>181</v>
      </c>
      <c r="F27" s="94">
        <v>275</v>
      </c>
      <c r="G27" s="90">
        <v>1616</v>
      </c>
      <c r="H27" s="94">
        <v>2008</v>
      </c>
      <c r="I27" s="91">
        <v>3624</v>
      </c>
      <c r="J27" s="94">
        <v>2</v>
      </c>
      <c r="K27" s="95">
        <f t="shared" si="11"/>
        <v>3626</v>
      </c>
      <c r="L27"/>
      <c r="M27" s="189"/>
      <c r="N27" s="194">
        <f t="shared" si="12"/>
        <v>5.5157198014340876E-4</v>
      </c>
      <c r="O27" s="195">
        <f t="shared" si="13"/>
        <v>0.16804635761589404</v>
      </c>
      <c r="P27" s="195">
        <f t="shared" si="14"/>
        <v>0.15204194260485651</v>
      </c>
      <c r="Q27" s="195">
        <f t="shared" si="15"/>
        <v>4.9944812362030903E-2</v>
      </c>
      <c r="R27" s="195">
        <f t="shared" si="16"/>
        <v>7.5883002207505518E-2</v>
      </c>
      <c r="S27" s="196">
        <f t="shared" si="17"/>
        <v>0.55408388520971308</v>
      </c>
      <c r="T27" s="207"/>
      <c r="U27" s="201">
        <f t="shared" si="18"/>
        <v>609.33609271523176</v>
      </c>
      <c r="V27" s="201">
        <f t="shared" si="19"/>
        <v>551.30408388520971</v>
      </c>
      <c r="W27" s="201">
        <f t="shared" si="20"/>
        <v>181.09988962472406</v>
      </c>
      <c r="X27" s="201">
        <f t="shared" si="21"/>
        <v>275.15176600441504</v>
      </c>
      <c r="Y27" s="202">
        <f t="shared" si="22"/>
        <v>2009.1081677704194</v>
      </c>
      <c r="Z27" s="189"/>
      <c r="AB27" s="191"/>
      <c r="AC27" s="178">
        <f t="shared" si="0"/>
        <v>0</v>
      </c>
      <c r="AD27" s="178">
        <f t="shared" si="1"/>
        <v>-0.55819084390512963</v>
      </c>
      <c r="AE27" s="178">
        <f t="shared" si="2"/>
        <v>-0.16795366795366795</v>
      </c>
      <c r="AF27" s="178">
        <f t="shared" si="3"/>
        <v>-0.1519580805295091</v>
      </c>
      <c r="AG27" s="179">
        <f>F27/($L27-$K27)</f>
        <v>-7.5841147269718703E-2</v>
      </c>
      <c r="AH27" s="15"/>
      <c r="AI27" s="180">
        <f t="shared" si="4"/>
        <v>0</v>
      </c>
      <c r="AJ27" s="181">
        <f t="shared" si="5"/>
        <v>0</v>
      </c>
      <c r="AK27" s="181">
        <f t="shared" si="6"/>
        <v>0</v>
      </c>
      <c r="AL27" s="181">
        <f t="shared" si="7"/>
        <v>0</v>
      </c>
      <c r="AM27" s="182">
        <f>F27+$K27*AG27</f>
        <v>0</v>
      </c>
    </row>
    <row r="28" spans="2:39" ht="12.75" x14ac:dyDescent="0.2">
      <c r="B28" s="93" t="s">
        <v>10</v>
      </c>
      <c r="C28" s="12">
        <f t="shared" ref="C28:K28" si="24">SUM(C7:C27)</f>
        <v>10806</v>
      </c>
      <c r="D28" s="96">
        <f t="shared" si="24"/>
        <v>11708</v>
      </c>
      <c r="E28" s="96">
        <f t="shared" si="24"/>
        <v>3619</v>
      </c>
      <c r="F28" s="96">
        <f t="shared" si="24"/>
        <v>6671</v>
      </c>
      <c r="G28" s="97">
        <f t="shared" si="24"/>
        <v>32804</v>
      </c>
      <c r="H28" s="97">
        <f t="shared" si="24"/>
        <v>31283</v>
      </c>
      <c r="I28" s="12">
        <f t="shared" si="24"/>
        <v>64087</v>
      </c>
      <c r="J28" s="98">
        <f t="shared" si="24"/>
        <v>235</v>
      </c>
      <c r="K28" s="11">
        <f t="shared" si="24"/>
        <v>64322</v>
      </c>
      <c r="L28" s="99"/>
      <c r="M28" s="99"/>
      <c r="N28" s="208"/>
      <c r="O28" s="209"/>
      <c r="P28" s="209"/>
      <c r="Q28" s="209"/>
      <c r="R28" s="209"/>
      <c r="S28" s="209"/>
      <c r="T28" s="207"/>
      <c r="U28" s="12">
        <f t="shared" ref="U28:Y28" si="25">SUM(U7:U27)</f>
        <v>10844.662681637776</v>
      </c>
      <c r="V28" s="12">
        <f t="shared" si="25"/>
        <v>11754.100339776605</v>
      </c>
      <c r="W28" s="12">
        <f t="shared" si="25"/>
        <v>3633.294791215706</v>
      </c>
      <c r="X28" s="12">
        <f t="shared" si="25"/>
        <v>6696.832646034577</v>
      </c>
      <c r="Y28" s="11">
        <f t="shared" si="25"/>
        <v>31393.10954133534</v>
      </c>
      <c r="Z28" s="99"/>
      <c r="AB28" s="183"/>
      <c r="AC28" s="183"/>
      <c r="AD28" s="183"/>
      <c r="AE28" s="183"/>
      <c r="AF28" s="183"/>
      <c r="AG28" s="183"/>
      <c r="AH28" s="183"/>
      <c r="AI28" s="183"/>
      <c r="AJ28" s="183"/>
      <c r="AK28" s="183"/>
      <c r="AL28" s="183"/>
      <c r="AM28" s="183"/>
    </row>
    <row r="29" spans="2:39" ht="15.75" x14ac:dyDescent="0.25">
      <c r="N29" s="210"/>
      <c r="O29" s="211"/>
      <c r="P29" s="211"/>
      <c r="Q29" s="211"/>
      <c r="R29" s="211"/>
      <c r="S29" s="211"/>
      <c r="T29" s="212"/>
      <c r="U29" s="171"/>
      <c r="V29" s="171"/>
      <c r="W29" s="171"/>
      <c r="X29" s="171"/>
      <c r="Y29" s="171"/>
      <c r="Z29" s="205"/>
      <c r="AB29"/>
      <c r="AC29"/>
      <c r="AD29"/>
      <c r="AE29"/>
      <c r="AF29"/>
      <c r="AG29"/>
      <c r="AH29"/>
      <c r="AI29"/>
      <c r="AJ29"/>
      <c r="AK29"/>
      <c r="AL29"/>
      <c r="AM29"/>
    </row>
    <row r="30" spans="2:39" ht="12.75" x14ac:dyDescent="0.2">
      <c r="B30" s="100" t="str">
        <f>B27&amp;" grossed up"</f>
        <v>2024 grossed up</v>
      </c>
      <c r="C30" s="101">
        <f t="shared" ref="C30:K30" si="26">IF($C$3&gt;DATE($B$27,12,31),C27,C27/(1-(DAYS360($C$3,DATE($B$27,12,31),TRUE)/360)))</f>
        <v>609</v>
      </c>
      <c r="D30" s="102">
        <f t="shared" si="26"/>
        <v>551</v>
      </c>
      <c r="E30" s="102">
        <f t="shared" si="26"/>
        <v>181</v>
      </c>
      <c r="F30" s="102">
        <f t="shared" si="26"/>
        <v>275</v>
      </c>
      <c r="G30" s="103">
        <f t="shared" si="26"/>
        <v>1616</v>
      </c>
      <c r="H30" s="103">
        <f t="shared" si="26"/>
        <v>2008</v>
      </c>
      <c r="I30" s="101">
        <f t="shared" si="26"/>
        <v>3624</v>
      </c>
      <c r="J30" s="104">
        <f t="shared" si="26"/>
        <v>2</v>
      </c>
      <c r="K30" s="105">
        <f t="shared" si="26"/>
        <v>3626</v>
      </c>
      <c r="N30" s="197">
        <f t="shared" ref="N30" si="27">J30/K30</f>
        <v>5.5157198014340876E-4</v>
      </c>
      <c r="O30" s="198">
        <f t="shared" si="13"/>
        <v>0.16804635761589404</v>
      </c>
      <c r="P30" s="198">
        <f t="shared" si="14"/>
        <v>0.15204194260485651</v>
      </c>
      <c r="Q30" s="198">
        <f t="shared" si="15"/>
        <v>4.9944812362030903E-2</v>
      </c>
      <c r="R30" s="198">
        <f t="shared" si="16"/>
        <v>7.5883002207505518E-2</v>
      </c>
      <c r="S30" s="199">
        <f t="shared" si="17"/>
        <v>0.55408388520971308</v>
      </c>
      <c r="T30" s="207"/>
      <c r="U30" s="203">
        <f t="shared" si="18"/>
        <v>609.33609271523176</v>
      </c>
      <c r="V30" s="203">
        <f t="shared" si="19"/>
        <v>551.30408388520971</v>
      </c>
      <c r="W30" s="203">
        <f t="shared" si="20"/>
        <v>181.09988962472406</v>
      </c>
      <c r="X30" s="203">
        <f t="shared" si="21"/>
        <v>275.15176600441504</v>
      </c>
      <c r="Y30" s="204">
        <f t="shared" si="22"/>
        <v>2009.1081677704194</v>
      </c>
      <c r="AB30" s="191"/>
      <c r="AC30" s="184">
        <f>A30/($L30-$K30)</f>
        <v>0</v>
      </c>
      <c r="AD30" s="184" t="e">
        <f>B30/($L30-$K30)</f>
        <v>#VALUE!</v>
      </c>
      <c r="AE30" s="184">
        <f>C30/($L30-$K30)</f>
        <v>-0.16795366795366795</v>
      </c>
      <c r="AF30" s="184">
        <f>D30/($L30-$K30)</f>
        <v>-0.1519580805295091</v>
      </c>
      <c r="AG30" s="185">
        <f>F30/($L30-$K30)</f>
        <v>-7.5841147269718703E-2</v>
      </c>
      <c r="AH30" s="15"/>
      <c r="AI30" s="186">
        <f>A30+$K30*AC30</f>
        <v>0</v>
      </c>
      <c r="AJ30" s="187" t="e">
        <f>B30+$K30*AD30</f>
        <v>#VALUE!</v>
      </c>
      <c r="AK30" s="187">
        <f>C30+$K30*AE30</f>
        <v>0</v>
      </c>
      <c r="AL30" s="187">
        <f>D30+$K30*AF30</f>
        <v>0</v>
      </c>
      <c r="AM30" s="188">
        <f>F30+$K30*AG30</f>
        <v>0</v>
      </c>
    </row>
    <row r="31" spans="2:39" ht="12.75" x14ac:dyDescent="0.2"/>
    <row r="32" spans="2:39" ht="12.75" x14ac:dyDescent="0.2">
      <c r="B32" s="106" t="s">
        <v>11</v>
      </c>
    </row>
    <row r="33" spans="1:27" ht="12.75" x14ac:dyDescent="0.2">
      <c r="B33" s="107" t="s">
        <v>43</v>
      </c>
    </row>
    <row r="34" spans="1:27" ht="12.75" x14ac:dyDescent="0.2">
      <c r="B34" s="107" t="s">
        <v>44</v>
      </c>
    </row>
    <row r="35" spans="1:27" ht="12.75" x14ac:dyDescent="0.2">
      <c r="B35" s="107" t="s">
        <v>45</v>
      </c>
      <c r="J35" s="108"/>
    </row>
    <row r="36" spans="1:27" ht="15.75" x14ac:dyDescent="0.25">
      <c r="B36" s="107" t="s">
        <v>46</v>
      </c>
      <c r="J36" s="109"/>
    </row>
    <row r="37" spans="1:27" ht="12.75" x14ac:dyDescent="0.2"/>
    <row r="38" spans="1:27" ht="12.75" x14ac:dyDescent="0.2"/>
    <row r="39" spans="1:27" ht="12.75" x14ac:dyDescent="0.2"/>
    <row r="40" spans="1:27" ht="12.75" x14ac:dyDescent="0.2"/>
    <row r="41" spans="1:27" ht="12.75" x14ac:dyDescent="0.2"/>
    <row r="42" spans="1:27" ht="38.25" hidden="1" outlineLevel="1" x14ac:dyDescent="0.2">
      <c r="A42" s="110"/>
      <c r="B42" s="13" t="s">
        <v>47</v>
      </c>
      <c r="C42" s="1" t="s">
        <v>2</v>
      </c>
      <c r="D42" s="2" t="s">
        <v>17</v>
      </c>
      <c r="E42" s="2" t="s">
        <v>3</v>
      </c>
      <c r="F42" s="2" t="s">
        <v>4</v>
      </c>
      <c r="G42" s="2" t="s">
        <v>5</v>
      </c>
      <c r="H42" s="1" t="s">
        <v>6</v>
      </c>
      <c r="I42" s="2" t="s">
        <v>7</v>
      </c>
      <c r="J42" s="3" t="s">
        <v>8</v>
      </c>
      <c r="K42" s="4" t="s">
        <v>9</v>
      </c>
      <c r="L42" s="5" t="s">
        <v>10</v>
      </c>
      <c r="M42" s="5"/>
      <c r="N42" s="5"/>
      <c r="O42" s="5"/>
      <c r="P42" s="5"/>
      <c r="Q42" s="5"/>
      <c r="R42" s="5"/>
      <c r="S42" s="5"/>
      <c r="T42" s="5"/>
      <c r="U42" s="5"/>
      <c r="V42" s="5"/>
      <c r="W42" s="5"/>
      <c r="X42" s="5"/>
      <c r="Y42" s="5"/>
      <c r="Z42" s="5"/>
      <c r="AA42" s="8" t="s">
        <v>48</v>
      </c>
    </row>
    <row r="43" spans="1:27" ht="12.75" hidden="1" outlineLevel="1" x14ac:dyDescent="0.2">
      <c r="A43" s="110"/>
      <c r="B43" s="111">
        <v>2001</v>
      </c>
      <c r="C43" s="112" t="e">
        <f>IF(#REF!=0,0,1)</f>
        <v>#REF!</v>
      </c>
      <c r="D43" s="113">
        <f t="shared" ref="D43:L58" si="28">IF(C7=0,0,1)</f>
        <v>0</v>
      </c>
      <c r="E43" s="113">
        <f t="shared" si="28"/>
        <v>0</v>
      </c>
      <c r="F43" s="113">
        <f t="shared" si="28"/>
        <v>0</v>
      </c>
      <c r="G43" s="113">
        <f t="shared" si="28"/>
        <v>0</v>
      </c>
      <c r="H43" s="114">
        <f t="shared" si="28"/>
        <v>0</v>
      </c>
      <c r="I43" s="113">
        <f t="shared" si="28"/>
        <v>0</v>
      </c>
      <c r="J43" s="115">
        <f t="shared" si="28"/>
        <v>0</v>
      </c>
      <c r="K43" s="116">
        <f t="shared" si="28"/>
        <v>0</v>
      </c>
      <c r="L43" s="117">
        <f t="shared" si="28"/>
        <v>0</v>
      </c>
      <c r="M43" s="117"/>
      <c r="N43" s="117"/>
      <c r="O43" s="117"/>
      <c r="P43" s="117"/>
      <c r="Q43" s="117"/>
      <c r="R43" s="117"/>
      <c r="S43" s="117"/>
      <c r="T43" s="117"/>
      <c r="U43" s="117"/>
      <c r="V43" s="117"/>
      <c r="W43" s="117"/>
      <c r="X43" s="117"/>
      <c r="Y43" s="117"/>
      <c r="Z43" s="117"/>
      <c r="AA43" s="118">
        <f t="shared" ref="AA43:AA63" si="29">IF(L7="Y",1,0)</f>
        <v>0</v>
      </c>
    </row>
    <row r="44" spans="1:27" ht="12.75" hidden="1" outlineLevel="1" x14ac:dyDescent="0.2">
      <c r="A44" s="110"/>
      <c r="B44" s="111">
        <f t="shared" ref="B44:B63" si="30">B43+1</f>
        <v>2002</v>
      </c>
      <c r="C44" s="112" t="e">
        <f>IF(#REF!=0,0,1)</f>
        <v>#REF!</v>
      </c>
      <c r="D44" s="113">
        <f t="shared" si="28"/>
        <v>0</v>
      </c>
      <c r="E44" s="113">
        <f t="shared" si="28"/>
        <v>0</v>
      </c>
      <c r="F44" s="113">
        <f t="shared" si="28"/>
        <v>0</v>
      </c>
      <c r="G44" s="113">
        <f t="shared" si="28"/>
        <v>0</v>
      </c>
      <c r="H44" s="114">
        <f t="shared" si="28"/>
        <v>0</v>
      </c>
      <c r="I44" s="113">
        <f t="shared" si="28"/>
        <v>0</v>
      </c>
      <c r="J44" s="115">
        <f t="shared" si="28"/>
        <v>0</v>
      </c>
      <c r="K44" s="116">
        <f t="shared" si="28"/>
        <v>0</v>
      </c>
      <c r="L44" s="117">
        <f t="shared" si="28"/>
        <v>0</v>
      </c>
      <c r="M44" s="117"/>
      <c r="N44" s="117"/>
      <c r="O44" s="117"/>
      <c r="P44" s="117"/>
      <c r="Q44" s="117"/>
      <c r="R44" s="117"/>
      <c r="S44" s="117"/>
      <c r="T44" s="117"/>
      <c r="U44" s="117"/>
      <c r="V44" s="117"/>
      <c r="W44" s="117"/>
      <c r="X44" s="117"/>
      <c r="Y44" s="117"/>
      <c r="Z44" s="117"/>
      <c r="AA44" s="119">
        <f t="shared" si="29"/>
        <v>0</v>
      </c>
    </row>
    <row r="45" spans="1:27" ht="12.75" hidden="1" outlineLevel="1" x14ac:dyDescent="0.2">
      <c r="A45" s="110"/>
      <c r="B45" s="111">
        <f t="shared" si="30"/>
        <v>2003</v>
      </c>
      <c r="C45" s="112" t="e">
        <f>IF(#REF!=0,0,1)</f>
        <v>#REF!</v>
      </c>
      <c r="D45" s="113">
        <f t="shared" si="28"/>
        <v>0</v>
      </c>
      <c r="E45" s="113">
        <f t="shared" si="28"/>
        <v>0</v>
      </c>
      <c r="F45" s="113">
        <f t="shared" si="28"/>
        <v>0</v>
      </c>
      <c r="G45" s="113">
        <f t="shared" si="28"/>
        <v>0</v>
      </c>
      <c r="H45" s="114">
        <f t="shared" si="28"/>
        <v>0</v>
      </c>
      <c r="I45" s="113">
        <f t="shared" si="28"/>
        <v>0</v>
      </c>
      <c r="J45" s="115">
        <f t="shared" si="28"/>
        <v>0</v>
      </c>
      <c r="K45" s="116">
        <f t="shared" si="28"/>
        <v>0</v>
      </c>
      <c r="L45" s="117">
        <f t="shared" si="28"/>
        <v>0</v>
      </c>
      <c r="M45" s="117"/>
      <c r="N45" s="117"/>
      <c r="O45" s="117"/>
      <c r="P45" s="117"/>
      <c r="Q45" s="117"/>
      <c r="R45" s="117"/>
      <c r="S45" s="117"/>
      <c r="T45" s="117"/>
      <c r="U45" s="117"/>
      <c r="V45" s="117"/>
      <c r="W45" s="117"/>
      <c r="X45" s="117"/>
      <c r="Y45" s="117"/>
      <c r="Z45" s="117"/>
      <c r="AA45" s="119">
        <f t="shared" si="29"/>
        <v>0</v>
      </c>
    </row>
    <row r="46" spans="1:27" ht="12.75" hidden="1" outlineLevel="1" x14ac:dyDescent="0.2">
      <c r="A46" s="110"/>
      <c r="B46" s="111">
        <f t="shared" si="30"/>
        <v>2004</v>
      </c>
      <c r="C46" s="112" t="e">
        <f>IF(#REF!=0,0,1)</f>
        <v>#REF!</v>
      </c>
      <c r="D46" s="113">
        <f t="shared" si="28"/>
        <v>0</v>
      </c>
      <c r="E46" s="113">
        <f t="shared" si="28"/>
        <v>0</v>
      </c>
      <c r="F46" s="113">
        <f t="shared" si="28"/>
        <v>0</v>
      </c>
      <c r="G46" s="113">
        <f t="shared" si="28"/>
        <v>0</v>
      </c>
      <c r="H46" s="114">
        <f t="shared" si="28"/>
        <v>0</v>
      </c>
      <c r="I46" s="113">
        <f t="shared" si="28"/>
        <v>0</v>
      </c>
      <c r="J46" s="115">
        <f t="shared" si="28"/>
        <v>0</v>
      </c>
      <c r="K46" s="116">
        <f t="shared" si="28"/>
        <v>0</v>
      </c>
      <c r="L46" s="117">
        <f t="shared" si="28"/>
        <v>0</v>
      </c>
      <c r="M46" s="117"/>
      <c r="N46" s="117"/>
      <c r="O46" s="117"/>
      <c r="P46" s="117"/>
      <c r="Q46" s="117"/>
      <c r="R46" s="117"/>
      <c r="S46" s="117"/>
      <c r="T46" s="117"/>
      <c r="U46" s="117"/>
      <c r="V46" s="117"/>
      <c r="W46" s="117"/>
      <c r="X46" s="117"/>
      <c r="Y46" s="117"/>
      <c r="Z46" s="117"/>
      <c r="AA46" s="119">
        <f t="shared" si="29"/>
        <v>0</v>
      </c>
    </row>
    <row r="47" spans="1:27" ht="12.75" hidden="1" outlineLevel="1" x14ac:dyDescent="0.2">
      <c r="A47" s="110"/>
      <c r="B47" s="111">
        <f t="shared" si="30"/>
        <v>2005</v>
      </c>
      <c r="C47" s="112" t="e">
        <f>IF(#REF!=0,0,1)</f>
        <v>#REF!</v>
      </c>
      <c r="D47" s="113">
        <f t="shared" si="28"/>
        <v>0</v>
      </c>
      <c r="E47" s="113">
        <f t="shared" si="28"/>
        <v>0</v>
      </c>
      <c r="F47" s="113">
        <f t="shared" si="28"/>
        <v>0</v>
      </c>
      <c r="G47" s="113">
        <f t="shared" si="28"/>
        <v>0</v>
      </c>
      <c r="H47" s="114">
        <f t="shared" si="28"/>
        <v>0</v>
      </c>
      <c r="I47" s="113">
        <f t="shared" si="28"/>
        <v>0</v>
      </c>
      <c r="J47" s="115">
        <f t="shared" si="28"/>
        <v>0</v>
      </c>
      <c r="K47" s="116">
        <f t="shared" si="28"/>
        <v>0</v>
      </c>
      <c r="L47" s="117">
        <f t="shared" si="28"/>
        <v>0</v>
      </c>
      <c r="M47" s="117"/>
      <c r="N47" s="117"/>
      <c r="O47" s="117"/>
      <c r="P47" s="117"/>
      <c r="Q47" s="117"/>
      <c r="R47" s="117"/>
      <c r="S47" s="117"/>
      <c r="T47" s="117"/>
      <c r="U47" s="117"/>
      <c r="V47" s="117"/>
      <c r="W47" s="117"/>
      <c r="X47" s="117"/>
      <c r="Y47" s="117"/>
      <c r="Z47" s="117"/>
      <c r="AA47" s="119">
        <f t="shared" si="29"/>
        <v>0</v>
      </c>
    </row>
    <row r="48" spans="1:27" ht="12.75" hidden="1" outlineLevel="1" x14ac:dyDescent="0.2">
      <c r="A48" s="110"/>
      <c r="B48" s="111">
        <f t="shared" si="30"/>
        <v>2006</v>
      </c>
      <c r="C48" s="112" t="e">
        <f>IF(#REF!=0,0,1)</f>
        <v>#REF!</v>
      </c>
      <c r="D48" s="113">
        <f t="shared" si="28"/>
        <v>0</v>
      </c>
      <c r="E48" s="113">
        <f t="shared" si="28"/>
        <v>0</v>
      </c>
      <c r="F48" s="113">
        <f t="shared" si="28"/>
        <v>0</v>
      </c>
      <c r="G48" s="113">
        <f t="shared" si="28"/>
        <v>0</v>
      </c>
      <c r="H48" s="114">
        <f t="shared" si="28"/>
        <v>0</v>
      </c>
      <c r="I48" s="113">
        <f t="shared" si="28"/>
        <v>0</v>
      </c>
      <c r="J48" s="115">
        <f t="shared" si="28"/>
        <v>0</v>
      </c>
      <c r="K48" s="116">
        <f t="shared" si="28"/>
        <v>0</v>
      </c>
      <c r="L48" s="117">
        <f t="shared" si="28"/>
        <v>0</v>
      </c>
      <c r="M48" s="117"/>
      <c r="N48" s="117"/>
      <c r="O48" s="117"/>
      <c r="P48" s="117"/>
      <c r="Q48" s="117"/>
      <c r="R48" s="117"/>
      <c r="S48" s="117"/>
      <c r="T48" s="117"/>
      <c r="U48" s="117"/>
      <c r="V48" s="117"/>
      <c r="W48" s="117"/>
      <c r="X48" s="117"/>
      <c r="Y48" s="117"/>
      <c r="Z48" s="117"/>
      <c r="AA48" s="119">
        <f t="shared" si="29"/>
        <v>0</v>
      </c>
    </row>
    <row r="49" spans="1:27" ht="12.75" hidden="1" outlineLevel="1" x14ac:dyDescent="0.2">
      <c r="A49" s="110"/>
      <c r="B49" s="111">
        <f t="shared" si="30"/>
        <v>2007</v>
      </c>
      <c r="C49" s="112" t="e">
        <f>IF(#REF!=0,0,1)</f>
        <v>#REF!</v>
      </c>
      <c r="D49" s="113">
        <f t="shared" si="28"/>
        <v>0</v>
      </c>
      <c r="E49" s="113">
        <f t="shared" si="28"/>
        <v>0</v>
      </c>
      <c r="F49" s="113">
        <f t="shared" si="28"/>
        <v>0</v>
      </c>
      <c r="G49" s="113">
        <f t="shared" si="28"/>
        <v>0</v>
      </c>
      <c r="H49" s="114">
        <f t="shared" si="28"/>
        <v>0</v>
      </c>
      <c r="I49" s="113">
        <f t="shared" si="28"/>
        <v>0</v>
      </c>
      <c r="J49" s="115">
        <f t="shared" si="28"/>
        <v>0</v>
      </c>
      <c r="K49" s="116">
        <f t="shared" si="28"/>
        <v>0</v>
      </c>
      <c r="L49" s="117">
        <f t="shared" si="28"/>
        <v>0</v>
      </c>
      <c r="M49" s="117"/>
      <c r="N49" s="117"/>
      <c r="O49" s="117"/>
      <c r="P49" s="117"/>
      <c r="Q49" s="117"/>
      <c r="R49" s="117"/>
      <c r="S49" s="117"/>
      <c r="T49" s="117"/>
      <c r="U49" s="117"/>
      <c r="V49" s="117"/>
      <c r="W49" s="117"/>
      <c r="X49" s="117"/>
      <c r="Y49" s="117"/>
      <c r="Z49" s="117"/>
      <c r="AA49" s="119">
        <f t="shared" si="29"/>
        <v>0</v>
      </c>
    </row>
    <row r="50" spans="1:27" ht="12.75" hidden="1" outlineLevel="1" x14ac:dyDescent="0.2">
      <c r="A50" s="110"/>
      <c r="B50" s="111">
        <f t="shared" si="30"/>
        <v>2008</v>
      </c>
      <c r="C50" s="112" t="e">
        <f>IF(#REF!=0,0,1)</f>
        <v>#REF!</v>
      </c>
      <c r="D50" s="113">
        <f t="shared" si="28"/>
        <v>0</v>
      </c>
      <c r="E50" s="113">
        <f t="shared" si="28"/>
        <v>0</v>
      </c>
      <c r="F50" s="113">
        <f t="shared" si="28"/>
        <v>0</v>
      </c>
      <c r="G50" s="113">
        <f t="shared" si="28"/>
        <v>0</v>
      </c>
      <c r="H50" s="114">
        <f t="shared" si="28"/>
        <v>0</v>
      </c>
      <c r="I50" s="113">
        <f t="shared" si="28"/>
        <v>0</v>
      </c>
      <c r="J50" s="115">
        <f t="shared" si="28"/>
        <v>0</v>
      </c>
      <c r="K50" s="116">
        <f t="shared" si="28"/>
        <v>0</v>
      </c>
      <c r="L50" s="117">
        <f t="shared" si="28"/>
        <v>0</v>
      </c>
      <c r="M50" s="117"/>
      <c r="N50" s="117"/>
      <c r="O50" s="117"/>
      <c r="P50" s="117"/>
      <c r="Q50" s="117"/>
      <c r="R50" s="117"/>
      <c r="S50" s="117"/>
      <c r="T50" s="117"/>
      <c r="U50" s="117"/>
      <c r="V50" s="117"/>
      <c r="W50" s="117"/>
      <c r="X50" s="117"/>
      <c r="Y50" s="117"/>
      <c r="Z50" s="117"/>
      <c r="AA50" s="119">
        <f t="shared" si="29"/>
        <v>0</v>
      </c>
    </row>
    <row r="51" spans="1:27" ht="12.75" hidden="1" outlineLevel="1" x14ac:dyDescent="0.2">
      <c r="A51" s="110"/>
      <c r="B51" s="111">
        <f>B50+1</f>
        <v>2009</v>
      </c>
      <c r="C51" s="112" t="e">
        <f>IF(#REF!=0,0,1)</f>
        <v>#REF!</v>
      </c>
      <c r="D51" s="113">
        <f t="shared" si="28"/>
        <v>1</v>
      </c>
      <c r="E51" s="113">
        <f t="shared" si="28"/>
        <v>1</v>
      </c>
      <c r="F51" s="113">
        <f t="shared" si="28"/>
        <v>1</v>
      </c>
      <c r="G51" s="113">
        <f t="shared" si="28"/>
        <v>1</v>
      </c>
      <c r="H51" s="114">
        <f t="shared" si="28"/>
        <v>1</v>
      </c>
      <c r="I51" s="113">
        <f t="shared" si="28"/>
        <v>1</v>
      </c>
      <c r="J51" s="115">
        <f t="shared" si="28"/>
        <v>1</v>
      </c>
      <c r="K51" s="116">
        <f t="shared" si="28"/>
        <v>1</v>
      </c>
      <c r="L51" s="117">
        <f t="shared" si="28"/>
        <v>1</v>
      </c>
      <c r="M51" s="117"/>
      <c r="N51" s="117"/>
      <c r="O51" s="117"/>
      <c r="P51" s="117"/>
      <c r="Q51" s="117"/>
      <c r="R51" s="117"/>
      <c r="S51" s="117"/>
      <c r="T51" s="117"/>
      <c r="U51" s="117"/>
      <c r="V51" s="117"/>
      <c r="W51" s="117"/>
      <c r="X51" s="117"/>
      <c r="Y51" s="117"/>
      <c r="Z51" s="117"/>
      <c r="AA51" s="119">
        <f t="shared" si="29"/>
        <v>0</v>
      </c>
    </row>
    <row r="52" spans="1:27" ht="12.75" hidden="1" outlineLevel="1" x14ac:dyDescent="0.2">
      <c r="A52" s="110"/>
      <c r="B52" s="111">
        <f t="shared" si="30"/>
        <v>2010</v>
      </c>
      <c r="C52" s="112" t="e">
        <f>IF(#REF!=0,0,1)</f>
        <v>#REF!</v>
      </c>
      <c r="D52" s="113">
        <f t="shared" si="28"/>
        <v>1</v>
      </c>
      <c r="E52" s="113">
        <f t="shared" si="28"/>
        <v>1</v>
      </c>
      <c r="F52" s="113">
        <f t="shared" si="28"/>
        <v>1</v>
      </c>
      <c r="G52" s="113">
        <f t="shared" si="28"/>
        <v>1</v>
      </c>
      <c r="H52" s="114">
        <f t="shared" si="28"/>
        <v>1</v>
      </c>
      <c r="I52" s="113">
        <f t="shared" si="28"/>
        <v>1</v>
      </c>
      <c r="J52" s="115">
        <f t="shared" si="28"/>
        <v>1</v>
      </c>
      <c r="K52" s="116">
        <f t="shared" si="28"/>
        <v>1</v>
      </c>
      <c r="L52" s="117">
        <f t="shared" si="28"/>
        <v>1</v>
      </c>
      <c r="M52" s="117"/>
      <c r="N52" s="117"/>
      <c r="O52" s="117"/>
      <c r="P52" s="117"/>
      <c r="Q52" s="117"/>
      <c r="R52" s="117"/>
      <c r="S52" s="117"/>
      <c r="T52" s="117"/>
      <c r="U52" s="117"/>
      <c r="V52" s="117"/>
      <c r="W52" s="117"/>
      <c r="X52" s="117"/>
      <c r="Y52" s="117"/>
      <c r="Z52" s="117"/>
      <c r="AA52" s="119">
        <f t="shared" si="29"/>
        <v>0</v>
      </c>
    </row>
    <row r="53" spans="1:27" ht="12.75" hidden="1" outlineLevel="1" x14ac:dyDescent="0.2">
      <c r="A53" s="110"/>
      <c r="B53" s="111">
        <f t="shared" si="30"/>
        <v>2011</v>
      </c>
      <c r="C53" s="112" t="e">
        <f>IF(#REF!=0,0,1)</f>
        <v>#REF!</v>
      </c>
      <c r="D53" s="113">
        <f t="shared" si="28"/>
        <v>1</v>
      </c>
      <c r="E53" s="113">
        <f t="shared" si="28"/>
        <v>1</v>
      </c>
      <c r="F53" s="113">
        <f t="shared" si="28"/>
        <v>1</v>
      </c>
      <c r="G53" s="113">
        <f t="shared" si="28"/>
        <v>1</v>
      </c>
      <c r="H53" s="114">
        <f t="shared" si="28"/>
        <v>1</v>
      </c>
      <c r="I53" s="113">
        <f t="shared" si="28"/>
        <v>1</v>
      </c>
      <c r="J53" s="115">
        <f t="shared" si="28"/>
        <v>1</v>
      </c>
      <c r="K53" s="116">
        <f t="shared" si="28"/>
        <v>1</v>
      </c>
      <c r="L53" s="117">
        <f t="shared" si="28"/>
        <v>1</v>
      </c>
      <c r="M53" s="117"/>
      <c r="N53" s="117"/>
      <c r="O53" s="117"/>
      <c r="P53" s="117"/>
      <c r="Q53" s="117"/>
      <c r="R53" s="117"/>
      <c r="S53" s="117"/>
      <c r="T53" s="117"/>
      <c r="U53" s="117"/>
      <c r="V53" s="117"/>
      <c r="W53" s="117"/>
      <c r="X53" s="117"/>
      <c r="Y53" s="117"/>
      <c r="Z53" s="117"/>
      <c r="AA53" s="119">
        <f t="shared" si="29"/>
        <v>0</v>
      </c>
    </row>
    <row r="54" spans="1:27" ht="12.75" hidden="1" outlineLevel="1" x14ac:dyDescent="0.2">
      <c r="A54" s="110"/>
      <c r="B54" s="111">
        <f>B53+1</f>
        <v>2012</v>
      </c>
      <c r="C54" s="112" t="e">
        <f>IF(#REF!=0,0,1)</f>
        <v>#REF!</v>
      </c>
      <c r="D54" s="113">
        <f t="shared" si="28"/>
        <v>1</v>
      </c>
      <c r="E54" s="113">
        <f t="shared" si="28"/>
        <v>1</v>
      </c>
      <c r="F54" s="113">
        <f t="shared" si="28"/>
        <v>1</v>
      </c>
      <c r="G54" s="113">
        <f t="shared" si="28"/>
        <v>1</v>
      </c>
      <c r="H54" s="114">
        <f t="shared" si="28"/>
        <v>1</v>
      </c>
      <c r="I54" s="113">
        <f t="shared" si="28"/>
        <v>1</v>
      </c>
      <c r="J54" s="115">
        <f t="shared" si="28"/>
        <v>1</v>
      </c>
      <c r="K54" s="116">
        <f t="shared" si="28"/>
        <v>1</v>
      </c>
      <c r="L54" s="117">
        <f t="shared" si="28"/>
        <v>1</v>
      </c>
      <c r="M54" s="117"/>
      <c r="N54" s="117"/>
      <c r="O54" s="117"/>
      <c r="P54" s="117"/>
      <c r="Q54" s="117"/>
      <c r="R54" s="117"/>
      <c r="S54" s="117"/>
      <c r="T54" s="117"/>
      <c r="U54" s="117"/>
      <c r="V54" s="117"/>
      <c r="W54" s="117"/>
      <c r="X54" s="117"/>
      <c r="Y54" s="117"/>
      <c r="Z54" s="117"/>
      <c r="AA54" s="119">
        <f t="shared" si="29"/>
        <v>0</v>
      </c>
    </row>
    <row r="55" spans="1:27" ht="12.75" hidden="1" outlineLevel="1" x14ac:dyDescent="0.2">
      <c r="A55" s="110"/>
      <c r="B55" s="111">
        <f t="shared" si="30"/>
        <v>2013</v>
      </c>
      <c r="C55" s="112" t="e">
        <f>IF(#REF!=0,0,1)</f>
        <v>#REF!</v>
      </c>
      <c r="D55" s="113">
        <f t="shared" si="28"/>
        <v>1</v>
      </c>
      <c r="E55" s="113">
        <f t="shared" si="28"/>
        <v>1</v>
      </c>
      <c r="F55" s="113">
        <f t="shared" si="28"/>
        <v>1</v>
      </c>
      <c r="G55" s="113">
        <f t="shared" si="28"/>
        <v>1</v>
      </c>
      <c r="H55" s="114">
        <f t="shared" si="28"/>
        <v>1</v>
      </c>
      <c r="I55" s="113">
        <f t="shared" si="28"/>
        <v>1</v>
      </c>
      <c r="J55" s="115">
        <f t="shared" si="28"/>
        <v>1</v>
      </c>
      <c r="K55" s="116">
        <f t="shared" si="28"/>
        <v>1</v>
      </c>
      <c r="L55" s="117">
        <f t="shared" si="28"/>
        <v>1</v>
      </c>
      <c r="M55" s="117"/>
      <c r="N55" s="117"/>
      <c r="O55" s="117"/>
      <c r="P55" s="117"/>
      <c r="Q55" s="117"/>
      <c r="R55" s="117"/>
      <c r="S55" s="117"/>
      <c r="T55" s="117"/>
      <c r="U55" s="117"/>
      <c r="V55" s="117"/>
      <c r="W55" s="117"/>
      <c r="X55" s="117"/>
      <c r="Y55" s="117"/>
      <c r="Z55" s="117"/>
      <c r="AA55" s="119">
        <f t="shared" si="29"/>
        <v>0</v>
      </c>
    </row>
    <row r="56" spans="1:27" ht="12.75" hidden="1" outlineLevel="1" x14ac:dyDescent="0.2">
      <c r="A56" s="110"/>
      <c r="B56" s="111">
        <f t="shared" si="30"/>
        <v>2014</v>
      </c>
      <c r="C56" s="112" t="e">
        <f>IF(#REF!=0,0,1)</f>
        <v>#REF!</v>
      </c>
      <c r="D56" s="113">
        <f t="shared" si="28"/>
        <v>1</v>
      </c>
      <c r="E56" s="113">
        <f t="shared" si="28"/>
        <v>1</v>
      </c>
      <c r="F56" s="113">
        <f t="shared" si="28"/>
        <v>1</v>
      </c>
      <c r="G56" s="113">
        <f t="shared" si="28"/>
        <v>1</v>
      </c>
      <c r="H56" s="114">
        <f t="shared" si="28"/>
        <v>1</v>
      </c>
      <c r="I56" s="113">
        <f t="shared" si="28"/>
        <v>1</v>
      </c>
      <c r="J56" s="115">
        <f t="shared" si="28"/>
        <v>1</v>
      </c>
      <c r="K56" s="116">
        <f t="shared" si="28"/>
        <v>1</v>
      </c>
      <c r="L56" s="117">
        <f t="shared" si="28"/>
        <v>1</v>
      </c>
      <c r="M56" s="117"/>
      <c r="N56" s="117"/>
      <c r="O56" s="117"/>
      <c r="P56" s="117"/>
      <c r="Q56" s="117"/>
      <c r="R56" s="117"/>
      <c r="S56" s="117"/>
      <c r="T56" s="117"/>
      <c r="U56" s="117"/>
      <c r="V56" s="117"/>
      <c r="W56" s="117"/>
      <c r="X56" s="117"/>
      <c r="Y56" s="117"/>
      <c r="Z56" s="117"/>
      <c r="AA56" s="119">
        <f t="shared" si="29"/>
        <v>0</v>
      </c>
    </row>
    <row r="57" spans="1:27" ht="12.75" hidden="1" outlineLevel="1" x14ac:dyDescent="0.2">
      <c r="A57" s="110"/>
      <c r="B57" s="111">
        <f t="shared" si="30"/>
        <v>2015</v>
      </c>
      <c r="C57" s="112" t="e">
        <f>IF(#REF!=0,0,1)</f>
        <v>#REF!</v>
      </c>
      <c r="D57" s="113">
        <f t="shared" si="28"/>
        <v>1</v>
      </c>
      <c r="E57" s="113">
        <f t="shared" si="28"/>
        <v>1</v>
      </c>
      <c r="F57" s="113">
        <f t="shared" si="28"/>
        <v>1</v>
      </c>
      <c r="G57" s="113">
        <f t="shared" si="28"/>
        <v>1</v>
      </c>
      <c r="H57" s="114">
        <f t="shared" si="28"/>
        <v>1</v>
      </c>
      <c r="I57" s="113">
        <f t="shared" si="28"/>
        <v>1</v>
      </c>
      <c r="J57" s="115">
        <f t="shared" si="28"/>
        <v>1</v>
      </c>
      <c r="K57" s="116">
        <f t="shared" si="28"/>
        <v>1</v>
      </c>
      <c r="L57" s="117">
        <f t="shared" si="28"/>
        <v>1</v>
      </c>
      <c r="M57" s="117"/>
      <c r="N57" s="117"/>
      <c r="O57" s="117"/>
      <c r="P57" s="117"/>
      <c r="Q57" s="117"/>
      <c r="R57" s="117"/>
      <c r="S57" s="117"/>
      <c r="T57" s="117"/>
      <c r="U57" s="117"/>
      <c r="V57" s="117"/>
      <c r="W57" s="117"/>
      <c r="X57" s="117"/>
      <c r="Y57" s="117"/>
      <c r="Z57" s="117"/>
      <c r="AA57" s="119">
        <f t="shared" si="29"/>
        <v>0</v>
      </c>
    </row>
    <row r="58" spans="1:27" ht="12.75" hidden="1" outlineLevel="1" x14ac:dyDescent="0.2">
      <c r="A58" s="110"/>
      <c r="B58" s="111">
        <f t="shared" si="30"/>
        <v>2016</v>
      </c>
      <c r="C58" s="112" t="e">
        <f>IF(#REF!=0,0,1)</f>
        <v>#REF!</v>
      </c>
      <c r="D58" s="113">
        <f t="shared" si="28"/>
        <v>1</v>
      </c>
      <c r="E58" s="113">
        <f t="shared" si="28"/>
        <v>1</v>
      </c>
      <c r="F58" s="113">
        <f t="shared" si="28"/>
        <v>1</v>
      </c>
      <c r="G58" s="113">
        <f t="shared" si="28"/>
        <v>1</v>
      </c>
      <c r="H58" s="114">
        <f t="shared" si="28"/>
        <v>1</v>
      </c>
      <c r="I58" s="113">
        <f t="shared" si="28"/>
        <v>1</v>
      </c>
      <c r="J58" s="115">
        <f t="shared" si="28"/>
        <v>1</v>
      </c>
      <c r="K58" s="116">
        <f t="shared" si="28"/>
        <v>1</v>
      </c>
      <c r="L58" s="117">
        <f t="shared" si="28"/>
        <v>1</v>
      </c>
      <c r="M58" s="117"/>
      <c r="N58" s="117"/>
      <c r="O58" s="117"/>
      <c r="P58" s="117"/>
      <c r="Q58" s="117"/>
      <c r="R58" s="117"/>
      <c r="S58" s="117"/>
      <c r="T58" s="117"/>
      <c r="U58" s="117"/>
      <c r="V58" s="117"/>
      <c r="W58" s="117"/>
      <c r="X58" s="117"/>
      <c r="Y58" s="117"/>
      <c r="Z58" s="117"/>
      <c r="AA58" s="119">
        <f t="shared" si="29"/>
        <v>0</v>
      </c>
    </row>
    <row r="59" spans="1:27" ht="12.75" hidden="1" outlineLevel="1" x14ac:dyDescent="0.2">
      <c r="A59" s="110"/>
      <c r="B59" s="111">
        <f t="shared" si="30"/>
        <v>2017</v>
      </c>
      <c r="C59" s="112" t="e">
        <f>IF(#REF!=0,0,1)</f>
        <v>#REF!</v>
      </c>
      <c r="D59" s="113">
        <f t="shared" ref="D59:L63" si="31">IF(C23=0,0,1)</f>
        <v>1</v>
      </c>
      <c r="E59" s="113">
        <f t="shared" si="31"/>
        <v>1</v>
      </c>
      <c r="F59" s="113">
        <f t="shared" si="31"/>
        <v>1</v>
      </c>
      <c r="G59" s="113">
        <f t="shared" si="31"/>
        <v>1</v>
      </c>
      <c r="H59" s="114">
        <f t="shared" si="31"/>
        <v>1</v>
      </c>
      <c r="I59" s="113">
        <f t="shared" si="31"/>
        <v>1</v>
      </c>
      <c r="J59" s="115">
        <f t="shared" si="31"/>
        <v>1</v>
      </c>
      <c r="K59" s="116">
        <f t="shared" si="31"/>
        <v>1</v>
      </c>
      <c r="L59" s="117">
        <f t="shared" si="31"/>
        <v>1</v>
      </c>
      <c r="M59" s="117"/>
      <c r="N59" s="117"/>
      <c r="O59" s="117"/>
      <c r="P59" s="117"/>
      <c r="Q59" s="117"/>
      <c r="R59" s="117"/>
      <c r="S59" s="117"/>
      <c r="T59" s="117"/>
      <c r="U59" s="117"/>
      <c r="V59" s="117"/>
      <c r="W59" s="117"/>
      <c r="X59" s="117"/>
      <c r="Y59" s="117"/>
      <c r="Z59" s="117"/>
      <c r="AA59" s="119">
        <f t="shared" si="29"/>
        <v>0</v>
      </c>
    </row>
    <row r="60" spans="1:27" ht="12.75" hidden="1" outlineLevel="1" x14ac:dyDescent="0.2">
      <c r="A60" s="110"/>
      <c r="B60" s="111">
        <f t="shared" si="30"/>
        <v>2018</v>
      </c>
      <c r="C60" s="112" t="e">
        <f>IF(#REF!=0,0,1)</f>
        <v>#REF!</v>
      </c>
      <c r="D60" s="113">
        <f t="shared" si="31"/>
        <v>1</v>
      </c>
      <c r="E60" s="113">
        <f t="shared" si="31"/>
        <v>1</v>
      </c>
      <c r="F60" s="113">
        <f t="shared" si="31"/>
        <v>1</v>
      </c>
      <c r="G60" s="113">
        <f t="shared" si="31"/>
        <v>1</v>
      </c>
      <c r="H60" s="114">
        <f t="shared" si="31"/>
        <v>1</v>
      </c>
      <c r="I60" s="113">
        <f t="shared" si="31"/>
        <v>1</v>
      </c>
      <c r="J60" s="115">
        <f t="shared" si="31"/>
        <v>1</v>
      </c>
      <c r="K60" s="116">
        <f t="shared" si="31"/>
        <v>1</v>
      </c>
      <c r="L60" s="117">
        <f t="shared" si="31"/>
        <v>1</v>
      </c>
      <c r="M60" s="117"/>
      <c r="N60" s="117"/>
      <c r="O60" s="117"/>
      <c r="P60" s="117"/>
      <c r="Q60" s="117"/>
      <c r="R60" s="117"/>
      <c r="S60" s="117"/>
      <c r="T60" s="117"/>
      <c r="U60" s="117"/>
      <c r="V60" s="117"/>
      <c r="W60" s="117"/>
      <c r="X60" s="117"/>
      <c r="Y60" s="117"/>
      <c r="Z60" s="117"/>
      <c r="AA60" s="119">
        <f t="shared" si="29"/>
        <v>0</v>
      </c>
    </row>
    <row r="61" spans="1:27" ht="12.75" hidden="1" outlineLevel="1" x14ac:dyDescent="0.2">
      <c r="A61" s="110"/>
      <c r="B61" s="111">
        <f t="shared" si="30"/>
        <v>2019</v>
      </c>
      <c r="C61" s="112" t="e">
        <f>IF(#REF!=0,0,1)</f>
        <v>#REF!</v>
      </c>
      <c r="D61" s="113">
        <f t="shared" si="31"/>
        <v>1</v>
      </c>
      <c r="E61" s="113">
        <f t="shared" si="31"/>
        <v>1</v>
      </c>
      <c r="F61" s="113">
        <f t="shared" si="31"/>
        <v>1</v>
      </c>
      <c r="G61" s="113">
        <f t="shared" si="31"/>
        <v>1</v>
      </c>
      <c r="H61" s="114">
        <f t="shared" si="31"/>
        <v>1</v>
      </c>
      <c r="I61" s="113">
        <f t="shared" si="31"/>
        <v>1</v>
      </c>
      <c r="J61" s="115">
        <f t="shared" si="31"/>
        <v>1</v>
      </c>
      <c r="K61" s="116">
        <f t="shared" si="31"/>
        <v>0</v>
      </c>
      <c r="L61" s="117">
        <f t="shared" si="31"/>
        <v>1</v>
      </c>
      <c r="M61" s="117"/>
      <c r="N61" s="117"/>
      <c r="O61" s="117"/>
      <c r="P61" s="117"/>
      <c r="Q61" s="117"/>
      <c r="R61" s="117"/>
      <c r="S61" s="117"/>
      <c r="T61" s="117"/>
      <c r="U61" s="117"/>
      <c r="V61" s="117"/>
      <c r="W61" s="117"/>
      <c r="X61" s="117"/>
      <c r="Y61" s="117"/>
      <c r="Z61" s="117"/>
      <c r="AA61" s="119">
        <f t="shared" si="29"/>
        <v>0</v>
      </c>
    </row>
    <row r="62" spans="1:27" ht="12.75" hidden="1" outlineLevel="1" x14ac:dyDescent="0.2">
      <c r="A62" s="110"/>
      <c r="B62" s="111">
        <f t="shared" si="30"/>
        <v>2020</v>
      </c>
      <c r="C62" s="112" t="e">
        <f>IF(#REF!=0,0,1)</f>
        <v>#REF!</v>
      </c>
      <c r="D62" s="113">
        <f t="shared" si="31"/>
        <v>1</v>
      </c>
      <c r="E62" s="113">
        <f t="shared" si="31"/>
        <v>1</v>
      </c>
      <c r="F62" s="113">
        <f t="shared" si="31"/>
        <v>1</v>
      </c>
      <c r="G62" s="113">
        <f t="shared" si="31"/>
        <v>1</v>
      </c>
      <c r="H62" s="114">
        <f t="shared" si="31"/>
        <v>1</v>
      </c>
      <c r="I62" s="113">
        <f t="shared" si="31"/>
        <v>1</v>
      </c>
      <c r="J62" s="115">
        <f t="shared" si="31"/>
        <v>1</v>
      </c>
      <c r="K62" s="116">
        <f t="shared" si="31"/>
        <v>1</v>
      </c>
      <c r="L62" s="117">
        <f t="shared" si="31"/>
        <v>1</v>
      </c>
      <c r="M62" s="117"/>
      <c r="N62" s="117"/>
      <c r="O62" s="117"/>
      <c r="P62" s="117"/>
      <c r="Q62" s="117"/>
      <c r="R62" s="117"/>
      <c r="S62" s="117"/>
      <c r="T62" s="117"/>
      <c r="U62" s="117"/>
      <c r="V62" s="117"/>
      <c r="W62" s="117"/>
      <c r="X62" s="117"/>
      <c r="Y62" s="117"/>
      <c r="Z62" s="117"/>
      <c r="AA62" s="119">
        <f t="shared" si="29"/>
        <v>0</v>
      </c>
    </row>
    <row r="63" spans="1:27" ht="12.75" hidden="1" collapsed="1" x14ac:dyDescent="0.2">
      <c r="A63" s="110"/>
      <c r="B63" s="120">
        <f t="shared" si="30"/>
        <v>2021</v>
      </c>
      <c r="C63" s="121" t="e">
        <f>IF(#REF!=0,0,1)</f>
        <v>#REF!</v>
      </c>
      <c r="D63" s="122">
        <f t="shared" si="31"/>
        <v>1</v>
      </c>
      <c r="E63" s="122">
        <f t="shared" si="31"/>
        <v>1</v>
      </c>
      <c r="F63" s="122">
        <f t="shared" si="31"/>
        <v>1</v>
      </c>
      <c r="G63" s="122">
        <f t="shared" si="31"/>
        <v>1</v>
      </c>
      <c r="H63" s="123">
        <f t="shared" si="31"/>
        <v>1</v>
      </c>
      <c r="I63" s="122">
        <f t="shared" si="31"/>
        <v>1</v>
      </c>
      <c r="J63" s="124">
        <f t="shared" si="31"/>
        <v>1</v>
      </c>
      <c r="K63" s="125">
        <f t="shared" si="31"/>
        <v>1</v>
      </c>
      <c r="L63" s="126">
        <f t="shared" si="31"/>
        <v>1</v>
      </c>
      <c r="M63" s="126"/>
      <c r="N63" s="126"/>
      <c r="O63" s="126"/>
      <c r="P63" s="126"/>
      <c r="Q63" s="126"/>
      <c r="R63" s="126"/>
      <c r="S63" s="126"/>
      <c r="T63" s="126"/>
      <c r="U63" s="126"/>
      <c r="V63" s="126"/>
      <c r="W63" s="126"/>
      <c r="X63" s="126"/>
      <c r="Y63" s="126"/>
      <c r="Z63" s="126"/>
      <c r="AA63" s="127">
        <f t="shared" si="29"/>
        <v>0</v>
      </c>
    </row>
    <row r="64" spans="1:27" ht="12.75" x14ac:dyDescent="0.2"/>
  </sheetData>
  <mergeCells count="5">
    <mergeCell ref="B5:K5"/>
    <mergeCell ref="AC5:AG5"/>
    <mergeCell ref="AI5:AM5"/>
    <mergeCell ref="O5:S5"/>
    <mergeCell ref="U5:Y5"/>
  </mergeCells>
  <dataValidations count="4">
    <dataValidation type="whole" operator="greaterThanOrEqual" allowBlank="1" showInputMessage="1" showErrorMessage="1" errorTitle="Whole number" error="Must be a whole number 0 or greater" sqref="C7:K27" xr:uid="{F9068990-D6DB-40D1-A919-9C6CAAD1411A}">
      <formula1>0</formula1>
    </dataValidation>
    <dataValidation type="list" showInputMessage="1" showErrorMessage="1" sqref="AB30:AM30 AB7:AM27 Z7:Z27 M7:M27" xr:uid="{EE043E05-F788-4921-84FF-DD826033EA1B}">
      <formula1>"Y,N"</formula1>
    </dataValidation>
    <dataValidation type="date" allowBlank="1" showInputMessage="1" showErrorMessage="1" errorTitle="Must be a date" error="dd/mm/yy format between 01/01/2004 and 31/12/2024" sqref="C3" xr:uid="{0B74EDB6-5C39-456F-9686-79FA1841D68C}">
      <formula1>37987</formula1>
      <formula2>45657</formula2>
    </dataValidation>
    <dataValidation showInputMessage="1" showErrorMessage="1" sqref="U29:Y30 U7:Y27 N7:S30" xr:uid="{E0CC4951-B589-40E9-A957-2CD3277E3C5C}"/>
  </dataValidations>
  <pageMargins left="0.7" right="0.7" top="0.75" bottom="0.75" header="0.3" footer="0.3"/>
  <pageSetup scale="62" orientation="landscape"/>
  <headerFooter>
    <oddFooter>&amp;L_x000D_&amp;1#&amp;"Aerial"&amp;8&amp;KFF0000 Aviva: Confidential</oddFooter>
  </headerFooter>
  <rowBreaks count="1" manualBreakCount="1">
    <brk id="27" min="1" max="11" man="1"/>
  </rowBreaks>
  <colBreaks count="1" manualBreakCount="1">
    <brk id="11" min="2" max="3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50B58-230F-471B-9C39-8FFF11529E88}">
  <sheetPr>
    <pageSetUpPr autoPageBreaks="0" fitToPage="1"/>
  </sheetPr>
  <dimension ref="A1:N64"/>
  <sheetViews>
    <sheetView showGridLines="0" showRowColHeaders="0" zoomScale="80" zoomScaleNormal="80" workbookViewId="0">
      <selection activeCell="I38" sqref="I38"/>
    </sheetView>
  </sheetViews>
  <sheetFormatPr defaultColWidth="0" defaultRowHeight="12.6" customHeight="1" zeroHeight="1" outlineLevelRow="1" x14ac:dyDescent="0.2"/>
  <cols>
    <col min="1" max="1" width="3.109375" style="16" customWidth="1"/>
    <col min="2" max="13" width="14.109375" style="16" customWidth="1"/>
    <col min="14" max="14" width="7.77734375" style="16" customWidth="1"/>
    <col min="15" max="16384" width="7.77734375" style="16" hidden="1"/>
  </cols>
  <sheetData>
    <row r="1" spans="1:12" ht="15.75" x14ac:dyDescent="0.25">
      <c r="A1" s="17" t="s">
        <v>32</v>
      </c>
    </row>
    <row r="2" spans="1:12" ht="12.75" x14ac:dyDescent="0.2"/>
    <row r="3" spans="1:12" ht="12.75" x14ac:dyDescent="0.2">
      <c r="B3" s="80" t="s">
        <v>42</v>
      </c>
      <c r="C3" s="88">
        <f>'1) Claims Notified'!C3</f>
        <v>45657</v>
      </c>
    </row>
    <row r="4" spans="1:12" ht="12.75" x14ac:dyDescent="0.2"/>
    <row r="5" spans="1:12" ht="15.75" x14ac:dyDescent="0.25">
      <c r="B5" s="265" t="s">
        <v>49</v>
      </c>
      <c r="C5" s="266"/>
      <c r="D5" s="266"/>
      <c r="E5" s="266"/>
      <c r="F5" s="266"/>
      <c r="G5" s="266"/>
      <c r="H5" s="266"/>
      <c r="I5" s="266"/>
      <c r="J5" s="266"/>
      <c r="K5" s="267"/>
      <c r="L5"/>
    </row>
    <row r="6" spans="1:12" ht="43.35" customHeight="1" x14ac:dyDescent="0.25">
      <c r="B6" s="1" t="s">
        <v>1</v>
      </c>
      <c r="C6" s="7" t="s">
        <v>2</v>
      </c>
      <c r="D6" s="2" t="s">
        <v>3</v>
      </c>
      <c r="E6" s="2" t="s">
        <v>4</v>
      </c>
      <c r="F6" s="2" t="s">
        <v>5</v>
      </c>
      <c r="G6" s="1" t="s">
        <v>6</v>
      </c>
      <c r="H6" s="2" t="s">
        <v>7</v>
      </c>
      <c r="I6" s="3" t="s">
        <v>8</v>
      </c>
      <c r="J6" s="4" t="s">
        <v>9</v>
      </c>
      <c r="K6" s="5" t="s">
        <v>10</v>
      </c>
      <c r="L6"/>
    </row>
    <row r="7" spans="1:12" ht="15.75" hidden="1" x14ac:dyDescent="0.25">
      <c r="B7" s="89">
        <f>'1) Claims Notified'!$B$7</f>
        <v>2004</v>
      </c>
      <c r="C7" s="213"/>
      <c r="D7" s="213"/>
      <c r="E7" s="213"/>
      <c r="F7" s="213"/>
      <c r="G7" s="217"/>
      <c r="H7" s="213"/>
      <c r="I7" s="220"/>
      <c r="J7" s="221"/>
      <c r="K7" s="222"/>
      <c r="L7"/>
    </row>
    <row r="8" spans="1:12" ht="15.75" hidden="1" x14ac:dyDescent="0.25">
      <c r="B8" s="89">
        <f t="shared" ref="B8:B27" si="0">B7+1</f>
        <v>2005</v>
      </c>
      <c r="C8" s="213"/>
      <c r="D8" s="213"/>
      <c r="E8" s="213"/>
      <c r="F8" s="213"/>
      <c r="G8" s="217"/>
      <c r="H8" s="213"/>
      <c r="I8" s="220"/>
      <c r="J8" s="221"/>
      <c r="K8" s="222"/>
      <c r="L8"/>
    </row>
    <row r="9" spans="1:12" ht="15.75" hidden="1" x14ac:dyDescent="0.25">
      <c r="B9" s="89">
        <f t="shared" si="0"/>
        <v>2006</v>
      </c>
      <c r="C9" s="213"/>
      <c r="D9" s="213"/>
      <c r="E9" s="213"/>
      <c r="F9" s="213"/>
      <c r="G9" s="217"/>
      <c r="H9" s="213"/>
      <c r="I9" s="220"/>
      <c r="J9" s="221"/>
      <c r="K9" s="222"/>
      <c r="L9"/>
    </row>
    <row r="10" spans="1:12" ht="15.75" hidden="1" x14ac:dyDescent="0.25">
      <c r="B10" s="89">
        <f t="shared" si="0"/>
        <v>2007</v>
      </c>
      <c r="C10" s="213"/>
      <c r="D10" s="213"/>
      <c r="E10" s="213"/>
      <c r="F10" s="213"/>
      <c r="G10" s="217"/>
      <c r="H10" s="213"/>
      <c r="I10" s="220"/>
      <c r="J10" s="221"/>
      <c r="K10" s="222"/>
      <c r="L10"/>
    </row>
    <row r="11" spans="1:12" ht="15.75" hidden="1" x14ac:dyDescent="0.25">
      <c r="B11" s="89">
        <f t="shared" si="0"/>
        <v>2008</v>
      </c>
      <c r="C11" s="213"/>
      <c r="D11" s="213"/>
      <c r="E11" s="213"/>
      <c r="F11" s="213"/>
      <c r="G11" s="217"/>
      <c r="H11" s="213"/>
      <c r="I11" s="220"/>
      <c r="J11" s="221"/>
      <c r="K11" s="222"/>
      <c r="L11"/>
    </row>
    <row r="12" spans="1:12" ht="15.75" hidden="1" x14ac:dyDescent="0.25">
      <c r="B12" s="89">
        <f t="shared" si="0"/>
        <v>2009</v>
      </c>
      <c r="C12" s="213"/>
      <c r="D12" s="213"/>
      <c r="E12" s="213"/>
      <c r="F12" s="213"/>
      <c r="G12" s="217"/>
      <c r="H12" s="213"/>
      <c r="I12" s="220"/>
      <c r="J12" s="221"/>
      <c r="K12" s="222"/>
      <c r="L12"/>
    </row>
    <row r="13" spans="1:12" ht="15.75" hidden="1" x14ac:dyDescent="0.25">
      <c r="B13" s="89">
        <f t="shared" si="0"/>
        <v>2010</v>
      </c>
      <c r="C13" s="213"/>
      <c r="D13" s="213"/>
      <c r="E13" s="213"/>
      <c r="F13" s="213"/>
      <c r="G13" s="217"/>
      <c r="H13" s="213"/>
      <c r="I13" s="220"/>
      <c r="J13" s="221"/>
      <c r="K13" s="222"/>
      <c r="L13"/>
    </row>
    <row r="14" spans="1:12" ht="15.75" hidden="1" x14ac:dyDescent="0.25">
      <c r="B14" s="89">
        <f t="shared" si="0"/>
        <v>2011</v>
      </c>
      <c r="C14" s="213"/>
      <c r="D14" s="213"/>
      <c r="E14" s="213"/>
      <c r="F14" s="213"/>
      <c r="G14" s="217"/>
      <c r="H14" s="213"/>
      <c r="I14" s="220"/>
      <c r="J14" s="221"/>
      <c r="K14" s="222"/>
      <c r="L14"/>
    </row>
    <row r="15" spans="1:12" ht="15.75" x14ac:dyDescent="0.25">
      <c r="B15" s="89">
        <f t="shared" si="0"/>
        <v>2012</v>
      </c>
      <c r="C15" s="9">
        <v>251</v>
      </c>
      <c r="D15" s="9">
        <v>532</v>
      </c>
      <c r="E15" s="9">
        <v>199</v>
      </c>
      <c r="F15" s="9">
        <v>221</v>
      </c>
      <c r="G15" s="90">
        <v>1203</v>
      </c>
      <c r="H15" s="9">
        <v>827</v>
      </c>
      <c r="I15" s="91">
        <v>2030</v>
      </c>
      <c r="J15" s="10">
        <v>53</v>
      </c>
      <c r="K15" s="128">
        <f t="shared" ref="K15:K27" si="1">SUM(I15:J15)</f>
        <v>2083</v>
      </c>
      <c r="L15"/>
    </row>
    <row r="16" spans="1:12" ht="15.75" x14ac:dyDescent="0.25">
      <c r="B16" s="89">
        <f t="shared" si="0"/>
        <v>2013</v>
      </c>
      <c r="C16" s="9">
        <v>213</v>
      </c>
      <c r="D16" s="9">
        <v>647</v>
      </c>
      <c r="E16" s="9">
        <v>159</v>
      </c>
      <c r="F16" s="9">
        <v>256</v>
      </c>
      <c r="G16" s="90">
        <v>1275</v>
      </c>
      <c r="H16" s="9">
        <v>898</v>
      </c>
      <c r="I16" s="91">
        <v>2173</v>
      </c>
      <c r="J16" s="10">
        <v>38</v>
      </c>
      <c r="K16" s="128">
        <f t="shared" si="1"/>
        <v>2211</v>
      </c>
      <c r="L16"/>
    </row>
    <row r="17" spans="2:12" ht="15.75" x14ac:dyDescent="0.25">
      <c r="B17" s="89">
        <f t="shared" si="0"/>
        <v>2014</v>
      </c>
      <c r="C17" s="9">
        <v>232</v>
      </c>
      <c r="D17" s="9">
        <v>590</v>
      </c>
      <c r="E17" s="9">
        <v>161</v>
      </c>
      <c r="F17" s="9">
        <v>223</v>
      </c>
      <c r="G17" s="90">
        <v>1206</v>
      </c>
      <c r="H17" s="9">
        <v>917</v>
      </c>
      <c r="I17" s="91">
        <v>2123</v>
      </c>
      <c r="J17" s="10">
        <v>25</v>
      </c>
      <c r="K17" s="128">
        <f t="shared" si="1"/>
        <v>2148</v>
      </c>
      <c r="L17"/>
    </row>
    <row r="18" spans="2:12" ht="15.75" x14ac:dyDescent="0.25">
      <c r="B18" s="89">
        <f>B17+1</f>
        <v>2015</v>
      </c>
      <c r="C18" s="9">
        <v>235</v>
      </c>
      <c r="D18" s="9">
        <v>488</v>
      </c>
      <c r="E18" s="9">
        <v>165</v>
      </c>
      <c r="F18" s="9">
        <v>208</v>
      </c>
      <c r="G18" s="90">
        <v>1096</v>
      </c>
      <c r="H18" s="9">
        <v>945</v>
      </c>
      <c r="I18" s="91">
        <v>2041</v>
      </c>
      <c r="J18" s="10">
        <v>18</v>
      </c>
      <c r="K18" s="128">
        <f t="shared" si="1"/>
        <v>2059</v>
      </c>
      <c r="L18"/>
    </row>
    <row r="19" spans="2:12" ht="15.75" x14ac:dyDescent="0.25">
      <c r="B19" s="89">
        <f t="shared" si="0"/>
        <v>2016</v>
      </c>
      <c r="C19" s="9">
        <v>256</v>
      </c>
      <c r="D19" s="9">
        <v>414</v>
      </c>
      <c r="E19" s="9">
        <v>124</v>
      </c>
      <c r="F19" s="9">
        <v>169</v>
      </c>
      <c r="G19" s="90">
        <v>963</v>
      </c>
      <c r="H19" s="9">
        <v>862</v>
      </c>
      <c r="I19" s="91">
        <v>1825</v>
      </c>
      <c r="J19" s="10">
        <v>9</v>
      </c>
      <c r="K19" s="128">
        <f t="shared" si="1"/>
        <v>1834</v>
      </c>
      <c r="L19"/>
    </row>
    <row r="20" spans="2:12" ht="15.75" x14ac:dyDescent="0.25">
      <c r="B20" s="89">
        <f t="shared" si="0"/>
        <v>2017</v>
      </c>
      <c r="C20" s="9">
        <v>256</v>
      </c>
      <c r="D20" s="9">
        <v>318</v>
      </c>
      <c r="E20" s="9">
        <v>118</v>
      </c>
      <c r="F20" s="9">
        <v>166</v>
      </c>
      <c r="G20" s="90">
        <v>858</v>
      </c>
      <c r="H20" s="9">
        <v>617</v>
      </c>
      <c r="I20" s="91">
        <v>1475</v>
      </c>
      <c r="J20" s="10">
        <v>15</v>
      </c>
      <c r="K20" s="128">
        <f>SUM(I20:J20)</f>
        <v>1490</v>
      </c>
      <c r="L20"/>
    </row>
    <row r="21" spans="2:12" ht="15.75" x14ac:dyDescent="0.25">
      <c r="B21" s="89">
        <f t="shared" si="0"/>
        <v>2018</v>
      </c>
      <c r="C21" s="9">
        <v>169</v>
      </c>
      <c r="D21" s="9">
        <v>332</v>
      </c>
      <c r="E21" s="9">
        <v>101</v>
      </c>
      <c r="F21" s="9">
        <v>208</v>
      </c>
      <c r="G21" s="90">
        <v>810</v>
      </c>
      <c r="H21" s="9">
        <v>605</v>
      </c>
      <c r="I21" s="91">
        <v>1415</v>
      </c>
      <c r="J21" s="10">
        <v>14</v>
      </c>
      <c r="K21" s="128">
        <f t="shared" si="1"/>
        <v>1429</v>
      </c>
      <c r="L21"/>
    </row>
    <row r="22" spans="2:12" ht="15.75" x14ac:dyDescent="0.25">
      <c r="B22" s="89">
        <f t="shared" si="0"/>
        <v>2019</v>
      </c>
      <c r="C22" s="9">
        <v>190</v>
      </c>
      <c r="D22" s="9">
        <v>376</v>
      </c>
      <c r="E22" s="9">
        <v>116</v>
      </c>
      <c r="F22" s="9">
        <v>153</v>
      </c>
      <c r="G22" s="90">
        <v>835</v>
      </c>
      <c r="H22" s="9">
        <v>593</v>
      </c>
      <c r="I22" s="91">
        <v>1428</v>
      </c>
      <c r="J22" s="10">
        <v>11</v>
      </c>
      <c r="K22" s="128">
        <f t="shared" si="1"/>
        <v>1439</v>
      </c>
      <c r="L22"/>
    </row>
    <row r="23" spans="2:12" ht="15.75" x14ac:dyDescent="0.25">
      <c r="B23" s="89">
        <f t="shared" si="0"/>
        <v>2020</v>
      </c>
      <c r="C23" s="9">
        <v>157</v>
      </c>
      <c r="D23" s="9">
        <v>275</v>
      </c>
      <c r="E23" s="9">
        <v>68</v>
      </c>
      <c r="F23" s="9">
        <v>135</v>
      </c>
      <c r="G23" s="90">
        <v>635</v>
      </c>
      <c r="H23" s="9">
        <v>510</v>
      </c>
      <c r="I23" s="91">
        <v>1145</v>
      </c>
      <c r="J23" s="10">
        <v>1</v>
      </c>
      <c r="K23" s="128">
        <f t="shared" si="1"/>
        <v>1146</v>
      </c>
      <c r="L23"/>
    </row>
    <row r="24" spans="2:12" ht="15.75" x14ac:dyDescent="0.25">
      <c r="B24" s="89">
        <f t="shared" si="0"/>
        <v>2021</v>
      </c>
      <c r="C24" s="9">
        <v>128</v>
      </c>
      <c r="D24" s="9">
        <v>169</v>
      </c>
      <c r="E24" s="9">
        <v>50</v>
      </c>
      <c r="F24" s="9">
        <v>69</v>
      </c>
      <c r="G24" s="90">
        <v>416</v>
      </c>
      <c r="H24" s="9">
        <v>445</v>
      </c>
      <c r="I24" s="91">
        <v>861</v>
      </c>
      <c r="J24" s="10">
        <v>1</v>
      </c>
      <c r="K24" s="128">
        <f t="shared" si="1"/>
        <v>862</v>
      </c>
      <c r="L24"/>
    </row>
    <row r="25" spans="2:12" ht="15.75" x14ac:dyDescent="0.25">
      <c r="B25" s="89">
        <f t="shared" si="0"/>
        <v>2022</v>
      </c>
      <c r="C25" s="9">
        <v>100</v>
      </c>
      <c r="D25" s="9">
        <v>136</v>
      </c>
      <c r="E25" s="9">
        <v>47</v>
      </c>
      <c r="F25" s="9">
        <v>69</v>
      </c>
      <c r="G25" s="90">
        <v>352</v>
      </c>
      <c r="H25" s="9">
        <v>447</v>
      </c>
      <c r="I25" s="91">
        <v>799</v>
      </c>
      <c r="J25" s="10">
        <v>0</v>
      </c>
      <c r="K25" s="128">
        <f t="shared" si="1"/>
        <v>799</v>
      </c>
      <c r="L25"/>
    </row>
    <row r="26" spans="2:12" ht="15.75" x14ac:dyDescent="0.25">
      <c r="B26" s="89">
        <f t="shared" si="0"/>
        <v>2023</v>
      </c>
      <c r="C26" s="9">
        <v>75</v>
      </c>
      <c r="D26" s="9">
        <v>99</v>
      </c>
      <c r="E26" s="9">
        <v>33</v>
      </c>
      <c r="F26" s="9">
        <v>44</v>
      </c>
      <c r="G26" s="90">
        <v>251</v>
      </c>
      <c r="H26" s="9">
        <v>330</v>
      </c>
      <c r="I26" s="91">
        <v>581</v>
      </c>
      <c r="J26" s="10">
        <v>1</v>
      </c>
      <c r="K26" s="128">
        <f t="shared" si="1"/>
        <v>582</v>
      </c>
      <c r="L26"/>
    </row>
    <row r="27" spans="2:12" ht="15.75" x14ac:dyDescent="0.25">
      <c r="B27" s="93">
        <f t="shared" si="0"/>
        <v>2024</v>
      </c>
      <c r="C27" s="9">
        <v>34</v>
      </c>
      <c r="D27" s="9">
        <v>49</v>
      </c>
      <c r="E27" s="9">
        <v>10</v>
      </c>
      <c r="F27" s="9">
        <v>19</v>
      </c>
      <c r="G27" s="90">
        <v>112</v>
      </c>
      <c r="H27" s="9">
        <v>141</v>
      </c>
      <c r="I27" s="91">
        <v>253</v>
      </c>
      <c r="J27" s="10">
        <v>0</v>
      </c>
      <c r="K27" s="128">
        <f t="shared" si="1"/>
        <v>253</v>
      </c>
      <c r="L27"/>
    </row>
    <row r="28" spans="2:12" ht="12.75" x14ac:dyDescent="0.2">
      <c r="B28" s="93" t="s">
        <v>10</v>
      </c>
      <c r="C28" s="12">
        <f t="shared" ref="C28:K28" si="2">SUM(C7:C27)</f>
        <v>2296</v>
      </c>
      <c r="D28" s="96">
        <f t="shared" si="2"/>
        <v>4425</v>
      </c>
      <c r="E28" s="96">
        <f t="shared" si="2"/>
        <v>1351</v>
      </c>
      <c r="F28" s="96">
        <f t="shared" si="2"/>
        <v>1940</v>
      </c>
      <c r="G28" s="97">
        <f t="shared" si="2"/>
        <v>10012</v>
      </c>
      <c r="H28" s="97">
        <f t="shared" si="2"/>
        <v>8137</v>
      </c>
      <c r="I28" s="12">
        <f t="shared" si="2"/>
        <v>18149</v>
      </c>
      <c r="J28" s="98">
        <f t="shared" si="2"/>
        <v>186</v>
      </c>
      <c r="K28" s="11">
        <f t="shared" si="2"/>
        <v>18335</v>
      </c>
      <c r="L28" s="99"/>
    </row>
    <row r="29" spans="2:12" ht="12.75" x14ac:dyDescent="0.2"/>
    <row r="30" spans="2:12" ht="12.75" x14ac:dyDescent="0.2">
      <c r="B30" s="100" t="str">
        <f>B27&amp;" grossed up"</f>
        <v>2024 grossed up</v>
      </c>
      <c r="C30" s="101">
        <f t="shared" ref="C30:K30" si="3">IF($C$3&gt;DATE($B$27,12,31),C27,C27/(1-(DAYS360($C$3,DATE($B$27,12,31),TRUE)/360)))</f>
        <v>34</v>
      </c>
      <c r="D30" s="102">
        <f t="shared" si="3"/>
        <v>49</v>
      </c>
      <c r="E30" s="102">
        <f t="shared" si="3"/>
        <v>10</v>
      </c>
      <c r="F30" s="102">
        <f t="shared" si="3"/>
        <v>19</v>
      </c>
      <c r="G30" s="103">
        <f t="shared" si="3"/>
        <v>112</v>
      </c>
      <c r="H30" s="103">
        <f t="shared" si="3"/>
        <v>141</v>
      </c>
      <c r="I30" s="101">
        <f t="shared" si="3"/>
        <v>253</v>
      </c>
      <c r="J30" s="104">
        <f t="shared" si="3"/>
        <v>0</v>
      </c>
      <c r="K30" s="105">
        <f t="shared" si="3"/>
        <v>253</v>
      </c>
    </row>
    <row r="31" spans="2:12" ht="12.75" x14ac:dyDescent="0.2"/>
    <row r="32" spans="2:12" ht="12.75" x14ac:dyDescent="0.2">
      <c r="B32" s="106" t="s">
        <v>11</v>
      </c>
    </row>
    <row r="33" spans="2:13" ht="12.75" x14ac:dyDescent="0.2">
      <c r="B33" s="107" t="s">
        <v>50</v>
      </c>
    </row>
    <row r="34" spans="2:13" ht="12.75" x14ac:dyDescent="0.2">
      <c r="B34" s="107" t="s">
        <v>44</v>
      </c>
    </row>
    <row r="35" spans="2:13" ht="12.75" x14ac:dyDescent="0.2">
      <c r="B35" s="107" t="s">
        <v>45</v>
      </c>
    </row>
    <row r="36" spans="2:13" ht="12.75" x14ac:dyDescent="0.2">
      <c r="B36" s="107" t="s">
        <v>46</v>
      </c>
    </row>
    <row r="37" spans="2:13" ht="12.75" x14ac:dyDescent="0.2"/>
    <row r="38" spans="2:13" ht="12.75" x14ac:dyDescent="0.2"/>
    <row r="39" spans="2:13" ht="12.75" x14ac:dyDescent="0.2"/>
    <row r="40" spans="2:13" ht="12.75" x14ac:dyDescent="0.2"/>
    <row r="41" spans="2:13" ht="12.75" x14ac:dyDescent="0.2"/>
    <row r="42" spans="2:13" ht="12.75" hidden="1" outlineLevel="1" x14ac:dyDescent="0.2"/>
    <row r="43" spans="2:13" ht="38.25" hidden="1" outlineLevel="1" x14ac:dyDescent="0.2">
      <c r="B43" s="1" t="s">
        <v>47</v>
      </c>
      <c r="C43" s="1" t="s">
        <v>2</v>
      </c>
      <c r="D43" s="2" t="s">
        <v>17</v>
      </c>
      <c r="E43" s="2" t="s">
        <v>3</v>
      </c>
      <c r="F43" s="2" t="s">
        <v>4</v>
      </c>
      <c r="G43" s="2" t="s">
        <v>5</v>
      </c>
      <c r="H43" s="1" t="s">
        <v>6</v>
      </c>
      <c r="I43" s="2" t="s">
        <v>7</v>
      </c>
      <c r="J43" s="3" t="s">
        <v>8</v>
      </c>
      <c r="K43" s="4" t="s">
        <v>9</v>
      </c>
      <c r="L43" s="5" t="s">
        <v>10</v>
      </c>
      <c r="M43" s="8" t="s">
        <v>48</v>
      </c>
    </row>
    <row r="44" spans="2:13" ht="12.75" hidden="1" outlineLevel="1" x14ac:dyDescent="0.2">
      <c r="B44" s="89">
        <v>2001</v>
      </c>
      <c r="C44" s="112" t="e">
        <f>IF(#REF!=0,0,1)</f>
        <v>#REF!</v>
      </c>
      <c r="D44" s="113">
        <f t="shared" ref="D44:L59" si="4">IF(C7=0,0,1)</f>
        <v>0</v>
      </c>
      <c r="E44" s="113">
        <f t="shared" si="4"/>
        <v>0</v>
      </c>
      <c r="F44" s="113">
        <f t="shared" si="4"/>
        <v>0</v>
      </c>
      <c r="G44" s="113">
        <f t="shared" si="4"/>
        <v>0</v>
      </c>
      <c r="H44" s="114">
        <f t="shared" si="4"/>
        <v>0</v>
      </c>
      <c r="I44" s="113">
        <f t="shared" si="4"/>
        <v>0</v>
      </c>
      <c r="J44" s="115">
        <f t="shared" si="4"/>
        <v>0</v>
      </c>
      <c r="K44" s="116">
        <f t="shared" si="4"/>
        <v>0</v>
      </c>
      <c r="L44" s="117">
        <f t="shared" si="4"/>
        <v>0</v>
      </c>
      <c r="M44" s="118">
        <f t="shared" ref="M44:M64" si="5">IF(L7="Y",1,0)</f>
        <v>0</v>
      </c>
    </row>
    <row r="45" spans="2:13" ht="12.75" hidden="1" outlineLevel="1" x14ac:dyDescent="0.2">
      <c r="B45" s="89">
        <f t="shared" ref="B45:B64" si="6">B44+1</f>
        <v>2002</v>
      </c>
      <c r="C45" s="112" t="e">
        <f>IF(#REF!=0,0,1)</f>
        <v>#REF!</v>
      </c>
      <c r="D45" s="113">
        <f t="shared" si="4"/>
        <v>0</v>
      </c>
      <c r="E45" s="113">
        <f t="shared" si="4"/>
        <v>0</v>
      </c>
      <c r="F45" s="113">
        <f t="shared" si="4"/>
        <v>0</v>
      </c>
      <c r="G45" s="113">
        <f t="shared" si="4"/>
        <v>0</v>
      </c>
      <c r="H45" s="114">
        <f t="shared" si="4"/>
        <v>0</v>
      </c>
      <c r="I45" s="113">
        <f t="shared" si="4"/>
        <v>0</v>
      </c>
      <c r="J45" s="115">
        <f t="shared" si="4"/>
        <v>0</v>
      </c>
      <c r="K45" s="116">
        <f t="shared" si="4"/>
        <v>0</v>
      </c>
      <c r="L45" s="117">
        <f t="shared" si="4"/>
        <v>0</v>
      </c>
      <c r="M45" s="119">
        <f t="shared" si="5"/>
        <v>0</v>
      </c>
    </row>
    <row r="46" spans="2:13" ht="12.75" hidden="1" outlineLevel="1" x14ac:dyDescent="0.2">
      <c r="B46" s="89">
        <f t="shared" si="6"/>
        <v>2003</v>
      </c>
      <c r="C46" s="112" t="e">
        <f>IF(#REF!=0,0,1)</f>
        <v>#REF!</v>
      </c>
      <c r="D46" s="113">
        <f t="shared" si="4"/>
        <v>0</v>
      </c>
      <c r="E46" s="113">
        <f t="shared" si="4"/>
        <v>0</v>
      </c>
      <c r="F46" s="113">
        <f t="shared" si="4"/>
        <v>0</v>
      </c>
      <c r="G46" s="113">
        <f t="shared" si="4"/>
        <v>0</v>
      </c>
      <c r="H46" s="114">
        <f t="shared" si="4"/>
        <v>0</v>
      </c>
      <c r="I46" s="113">
        <f t="shared" si="4"/>
        <v>0</v>
      </c>
      <c r="J46" s="115">
        <f t="shared" si="4"/>
        <v>0</v>
      </c>
      <c r="K46" s="116">
        <f t="shared" si="4"/>
        <v>0</v>
      </c>
      <c r="L46" s="117">
        <f t="shared" si="4"/>
        <v>0</v>
      </c>
      <c r="M46" s="119">
        <f t="shared" si="5"/>
        <v>0</v>
      </c>
    </row>
    <row r="47" spans="2:13" ht="12.75" hidden="1" outlineLevel="1" x14ac:dyDescent="0.2">
      <c r="B47" s="89">
        <f t="shared" si="6"/>
        <v>2004</v>
      </c>
      <c r="C47" s="112" t="e">
        <f>IF(#REF!=0,0,1)</f>
        <v>#REF!</v>
      </c>
      <c r="D47" s="113">
        <f t="shared" si="4"/>
        <v>0</v>
      </c>
      <c r="E47" s="113">
        <f t="shared" si="4"/>
        <v>0</v>
      </c>
      <c r="F47" s="113">
        <f t="shared" si="4"/>
        <v>0</v>
      </c>
      <c r="G47" s="113">
        <f t="shared" si="4"/>
        <v>0</v>
      </c>
      <c r="H47" s="114">
        <f t="shared" si="4"/>
        <v>0</v>
      </c>
      <c r="I47" s="113">
        <f t="shared" si="4"/>
        <v>0</v>
      </c>
      <c r="J47" s="115">
        <f t="shared" si="4"/>
        <v>0</v>
      </c>
      <c r="K47" s="116">
        <f t="shared" si="4"/>
        <v>0</v>
      </c>
      <c r="L47" s="117">
        <f t="shared" si="4"/>
        <v>0</v>
      </c>
      <c r="M47" s="119">
        <f t="shared" si="5"/>
        <v>0</v>
      </c>
    </row>
    <row r="48" spans="2:13" ht="12.75" hidden="1" outlineLevel="1" x14ac:dyDescent="0.2">
      <c r="B48" s="89">
        <f t="shared" si="6"/>
        <v>2005</v>
      </c>
      <c r="C48" s="112" t="e">
        <f>IF(#REF!=0,0,1)</f>
        <v>#REF!</v>
      </c>
      <c r="D48" s="113">
        <f t="shared" si="4"/>
        <v>0</v>
      </c>
      <c r="E48" s="113">
        <f t="shared" si="4"/>
        <v>0</v>
      </c>
      <c r="F48" s="113">
        <f t="shared" si="4"/>
        <v>0</v>
      </c>
      <c r="G48" s="113">
        <f t="shared" si="4"/>
        <v>0</v>
      </c>
      <c r="H48" s="114">
        <f t="shared" si="4"/>
        <v>0</v>
      </c>
      <c r="I48" s="113">
        <f t="shared" si="4"/>
        <v>0</v>
      </c>
      <c r="J48" s="115">
        <f t="shared" si="4"/>
        <v>0</v>
      </c>
      <c r="K48" s="116">
        <f t="shared" si="4"/>
        <v>0</v>
      </c>
      <c r="L48" s="117">
        <f t="shared" si="4"/>
        <v>0</v>
      </c>
      <c r="M48" s="119">
        <f t="shared" si="5"/>
        <v>0</v>
      </c>
    </row>
    <row r="49" spans="2:13" ht="12.75" hidden="1" outlineLevel="1" x14ac:dyDescent="0.2">
      <c r="B49" s="89">
        <f t="shared" si="6"/>
        <v>2006</v>
      </c>
      <c r="C49" s="112" t="e">
        <f>IF(#REF!=0,0,1)</f>
        <v>#REF!</v>
      </c>
      <c r="D49" s="113">
        <f t="shared" si="4"/>
        <v>0</v>
      </c>
      <c r="E49" s="113">
        <f t="shared" si="4"/>
        <v>0</v>
      </c>
      <c r="F49" s="113">
        <f t="shared" si="4"/>
        <v>0</v>
      </c>
      <c r="G49" s="113">
        <f t="shared" si="4"/>
        <v>0</v>
      </c>
      <c r="H49" s="114">
        <f t="shared" si="4"/>
        <v>0</v>
      </c>
      <c r="I49" s="113">
        <f t="shared" si="4"/>
        <v>0</v>
      </c>
      <c r="J49" s="115">
        <f t="shared" si="4"/>
        <v>0</v>
      </c>
      <c r="K49" s="116">
        <f t="shared" si="4"/>
        <v>0</v>
      </c>
      <c r="L49" s="117">
        <f t="shared" si="4"/>
        <v>0</v>
      </c>
      <c r="M49" s="119">
        <f t="shared" si="5"/>
        <v>0</v>
      </c>
    </row>
    <row r="50" spans="2:13" ht="12.75" hidden="1" outlineLevel="1" x14ac:dyDescent="0.2">
      <c r="B50" s="89">
        <f t="shared" si="6"/>
        <v>2007</v>
      </c>
      <c r="C50" s="112" t="e">
        <f>IF(#REF!=0,0,1)</f>
        <v>#REF!</v>
      </c>
      <c r="D50" s="113">
        <f t="shared" si="4"/>
        <v>0</v>
      </c>
      <c r="E50" s="113">
        <f t="shared" si="4"/>
        <v>0</v>
      </c>
      <c r="F50" s="113">
        <f t="shared" si="4"/>
        <v>0</v>
      </c>
      <c r="G50" s="113">
        <f t="shared" si="4"/>
        <v>0</v>
      </c>
      <c r="H50" s="114">
        <f t="shared" si="4"/>
        <v>0</v>
      </c>
      <c r="I50" s="113">
        <f t="shared" si="4"/>
        <v>0</v>
      </c>
      <c r="J50" s="115">
        <f t="shared" si="4"/>
        <v>0</v>
      </c>
      <c r="K50" s="116">
        <f t="shared" si="4"/>
        <v>0</v>
      </c>
      <c r="L50" s="117">
        <f t="shared" si="4"/>
        <v>0</v>
      </c>
      <c r="M50" s="119">
        <f t="shared" si="5"/>
        <v>0</v>
      </c>
    </row>
    <row r="51" spans="2:13" ht="12.75" hidden="1" outlineLevel="1" x14ac:dyDescent="0.2">
      <c r="B51" s="89">
        <f t="shared" si="6"/>
        <v>2008</v>
      </c>
      <c r="C51" s="112" t="e">
        <f>IF(#REF!=0,0,1)</f>
        <v>#REF!</v>
      </c>
      <c r="D51" s="113">
        <f t="shared" si="4"/>
        <v>0</v>
      </c>
      <c r="E51" s="113">
        <f t="shared" si="4"/>
        <v>0</v>
      </c>
      <c r="F51" s="113">
        <f t="shared" si="4"/>
        <v>0</v>
      </c>
      <c r="G51" s="113">
        <f t="shared" si="4"/>
        <v>0</v>
      </c>
      <c r="H51" s="114">
        <f t="shared" si="4"/>
        <v>0</v>
      </c>
      <c r="I51" s="113">
        <f t="shared" si="4"/>
        <v>0</v>
      </c>
      <c r="J51" s="115">
        <f t="shared" si="4"/>
        <v>0</v>
      </c>
      <c r="K51" s="116">
        <f t="shared" si="4"/>
        <v>0</v>
      </c>
      <c r="L51" s="117">
        <f t="shared" si="4"/>
        <v>0</v>
      </c>
      <c r="M51" s="119">
        <f t="shared" si="5"/>
        <v>0</v>
      </c>
    </row>
    <row r="52" spans="2:13" ht="12.75" hidden="1" outlineLevel="1" x14ac:dyDescent="0.2">
      <c r="B52" s="89">
        <f>B51+1</f>
        <v>2009</v>
      </c>
      <c r="C52" s="112" t="e">
        <f>IF(#REF!=0,0,1)</f>
        <v>#REF!</v>
      </c>
      <c r="D52" s="113">
        <f t="shared" si="4"/>
        <v>1</v>
      </c>
      <c r="E52" s="113">
        <f t="shared" si="4"/>
        <v>1</v>
      </c>
      <c r="F52" s="113">
        <f t="shared" si="4"/>
        <v>1</v>
      </c>
      <c r="G52" s="113">
        <f t="shared" si="4"/>
        <v>1</v>
      </c>
      <c r="H52" s="114">
        <f t="shared" si="4"/>
        <v>1</v>
      </c>
      <c r="I52" s="113">
        <f t="shared" si="4"/>
        <v>1</v>
      </c>
      <c r="J52" s="115">
        <f t="shared" si="4"/>
        <v>1</v>
      </c>
      <c r="K52" s="116">
        <f t="shared" si="4"/>
        <v>1</v>
      </c>
      <c r="L52" s="117">
        <f t="shared" si="4"/>
        <v>1</v>
      </c>
      <c r="M52" s="119">
        <f t="shared" si="5"/>
        <v>0</v>
      </c>
    </row>
    <row r="53" spans="2:13" ht="12.75" hidden="1" outlineLevel="1" x14ac:dyDescent="0.2">
      <c r="B53" s="89">
        <f t="shared" si="6"/>
        <v>2010</v>
      </c>
      <c r="C53" s="112" t="e">
        <f>IF(#REF!=0,0,1)</f>
        <v>#REF!</v>
      </c>
      <c r="D53" s="113">
        <f t="shared" si="4"/>
        <v>1</v>
      </c>
      <c r="E53" s="113">
        <f t="shared" si="4"/>
        <v>1</v>
      </c>
      <c r="F53" s="113">
        <f t="shared" si="4"/>
        <v>1</v>
      </c>
      <c r="G53" s="113">
        <f t="shared" si="4"/>
        <v>1</v>
      </c>
      <c r="H53" s="114">
        <f t="shared" si="4"/>
        <v>1</v>
      </c>
      <c r="I53" s="113">
        <f t="shared" si="4"/>
        <v>1</v>
      </c>
      <c r="J53" s="115">
        <f t="shared" si="4"/>
        <v>1</v>
      </c>
      <c r="K53" s="116">
        <f t="shared" si="4"/>
        <v>1</v>
      </c>
      <c r="L53" s="117">
        <f t="shared" si="4"/>
        <v>1</v>
      </c>
      <c r="M53" s="119">
        <f t="shared" si="5"/>
        <v>0</v>
      </c>
    </row>
    <row r="54" spans="2:13" ht="12.75" hidden="1" outlineLevel="1" x14ac:dyDescent="0.2">
      <c r="B54" s="89">
        <f t="shared" si="6"/>
        <v>2011</v>
      </c>
      <c r="C54" s="112" t="e">
        <f>IF(#REF!=0,0,1)</f>
        <v>#REF!</v>
      </c>
      <c r="D54" s="113">
        <f t="shared" si="4"/>
        <v>1</v>
      </c>
      <c r="E54" s="113">
        <f t="shared" si="4"/>
        <v>1</v>
      </c>
      <c r="F54" s="113">
        <f t="shared" si="4"/>
        <v>1</v>
      </c>
      <c r="G54" s="113">
        <f t="shared" si="4"/>
        <v>1</v>
      </c>
      <c r="H54" s="114">
        <f t="shared" si="4"/>
        <v>1</v>
      </c>
      <c r="I54" s="113">
        <f t="shared" si="4"/>
        <v>1</v>
      </c>
      <c r="J54" s="115">
        <f t="shared" si="4"/>
        <v>1</v>
      </c>
      <c r="K54" s="116">
        <f t="shared" si="4"/>
        <v>1</v>
      </c>
      <c r="L54" s="117">
        <f t="shared" si="4"/>
        <v>1</v>
      </c>
      <c r="M54" s="119">
        <f t="shared" si="5"/>
        <v>0</v>
      </c>
    </row>
    <row r="55" spans="2:13" ht="12.75" hidden="1" outlineLevel="1" x14ac:dyDescent="0.2">
      <c r="B55" s="89">
        <f>B54+1</f>
        <v>2012</v>
      </c>
      <c r="C55" s="112" t="e">
        <f>IF(#REF!=0,0,1)</f>
        <v>#REF!</v>
      </c>
      <c r="D55" s="113">
        <f t="shared" si="4"/>
        <v>1</v>
      </c>
      <c r="E55" s="113">
        <f t="shared" si="4"/>
        <v>1</v>
      </c>
      <c r="F55" s="113">
        <f t="shared" si="4"/>
        <v>1</v>
      </c>
      <c r="G55" s="113">
        <f t="shared" si="4"/>
        <v>1</v>
      </c>
      <c r="H55" s="114">
        <f t="shared" si="4"/>
        <v>1</v>
      </c>
      <c r="I55" s="113">
        <f t="shared" si="4"/>
        <v>1</v>
      </c>
      <c r="J55" s="115">
        <f t="shared" si="4"/>
        <v>1</v>
      </c>
      <c r="K55" s="116">
        <f t="shared" si="4"/>
        <v>1</v>
      </c>
      <c r="L55" s="117">
        <f t="shared" si="4"/>
        <v>1</v>
      </c>
      <c r="M55" s="119">
        <f t="shared" si="5"/>
        <v>0</v>
      </c>
    </row>
    <row r="56" spans="2:13" ht="12.75" hidden="1" outlineLevel="1" x14ac:dyDescent="0.2">
      <c r="B56" s="89">
        <f t="shared" si="6"/>
        <v>2013</v>
      </c>
      <c r="C56" s="112" t="e">
        <f>IF(#REF!=0,0,1)</f>
        <v>#REF!</v>
      </c>
      <c r="D56" s="113">
        <f t="shared" si="4"/>
        <v>1</v>
      </c>
      <c r="E56" s="113">
        <f t="shared" si="4"/>
        <v>1</v>
      </c>
      <c r="F56" s="113">
        <f t="shared" si="4"/>
        <v>1</v>
      </c>
      <c r="G56" s="113">
        <f t="shared" si="4"/>
        <v>1</v>
      </c>
      <c r="H56" s="114">
        <f t="shared" si="4"/>
        <v>1</v>
      </c>
      <c r="I56" s="113">
        <f t="shared" si="4"/>
        <v>1</v>
      </c>
      <c r="J56" s="115">
        <f t="shared" si="4"/>
        <v>1</v>
      </c>
      <c r="K56" s="116">
        <f t="shared" si="4"/>
        <v>1</v>
      </c>
      <c r="L56" s="117">
        <f t="shared" si="4"/>
        <v>1</v>
      </c>
      <c r="M56" s="119">
        <f t="shared" si="5"/>
        <v>0</v>
      </c>
    </row>
    <row r="57" spans="2:13" ht="12.75" hidden="1" outlineLevel="1" x14ac:dyDescent="0.2">
      <c r="B57" s="89">
        <f t="shared" si="6"/>
        <v>2014</v>
      </c>
      <c r="C57" s="112" t="e">
        <f>IF(#REF!=0,0,1)</f>
        <v>#REF!</v>
      </c>
      <c r="D57" s="113">
        <f t="shared" si="4"/>
        <v>1</v>
      </c>
      <c r="E57" s="113">
        <f t="shared" si="4"/>
        <v>1</v>
      </c>
      <c r="F57" s="113">
        <f t="shared" si="4"/>
        <v>1</v>
      </c>
      <c r="G57" s="113">
        <f t="shared" si="4"/>
        <v>1</v>
      </c>
      <c r="H57" s="114">
        <f t="shared" si="4"/>
        <v>1</v>
      </c>
      <c r="I57" s="113">
        <f t="shared" si="4"/>
        <v>1</v>
      </c>
      <c r="J57" s="115">
        <f t="shared" si="4"/>
        <v>1</v>
      </c>
      <c r="K57" s="116">
        <f t="shared" si="4"/>
        <v>1</v>
      </c>
      <c r="L57" s="117">
        <f t="shared" si="4"/>
        <v>1</v>
      </c>
      <c r="M57" s="119">
        <f t="shared" si="5"/>
        <v>0</v>
      </c>
    </row>
    <row r="58" spans="2:13" ht="12.75" hidden="1" outlineLevel="1" x14ac:dyDescent="0.2">
      <c r="B58" s="89">
        <f t="shared" si="6"/>
        <v>2015</v>
      </c>
      <c r="C58" s="112" t="e">
        <f>IF(#REF!=0,0,1)</f>
        <v>#REF!</v>
      </c>
      <c r="D58" s="113">
        <f t="shared" si="4"/>
        <v>1</v>
      </c>
      <c r="E58" s="113">
        <f t="shared" si="4"/>
        <v>1</v>
      </c>
      <c r="F58" s="113">
        <f t="shared" si="4"/>
        <v>1</v>
      </c>
      <c r="G58" s="113">
        <f t="shared" si="4"/>
        <v>1</v>
      </c>
      <c r="H58" s="114">
        <f t="shared" si="4"/>
        <v>1</v>
      </c>
      <c r="I58" s="113">
        <f t="shared" si="4"/>
        <v>1</v>
      </c>
      <c r="J58" s="115">
        <f t="shared" si="4"/>
        <v>1</v>
      </c>
      <c r="K58" s="116">
        <f t="shared" si="4"/>
        <v>1</v>
      </c>
      <c r="L58" s="117">
        <f t="shared" si="4"/>
        <v>1</v>
      </c>
      <c r="M58" s="119">
        <f t="shared" si="5"/>
        <v>0</v>
      </c>
    </row>
    <row r="59" spans="2:13" ht="12.75" hidden="1" outlineLevel="1" x14ac:dyDescent="0.2">
      <c r="B59" s="89">
        <f t="shared" si="6"/>
        <v>2016</v>
      </c>
      <c r="C59" s="112" t="e">
        <f>IF(#REF!=0,0,1)</f>
        <v>#REF!</v>
      </c>
      <c r="D59" s="113">
        <f t="shared" si="4"/>
        <v>1</v>
      </c>
      <c r="E59" s="113">
        <f t="shared" si="4"/>
        <v>1</v>
      </c>
      <c r="F59" s="113">
        <f t="shared" si="4"/>
        <v>1</v>
      </c>
      <c r="G59" s="113">
        <f t="shared" si="4"/>
        <v>1</v>
      </c>
      <c r="H59" s="114">
        <f t="shared" si="4"/>
        <v>1</v>
      </c>
      <c r="I59" s="113">
        <f t="shared" si="4"/>
        <v>1</v>
      </c>
      <c r="J59" s="115">
        <f t="shared" si="4"/>
        <v>1</v>
      </c>
      <c r="K59" s="116">
        <f t="shared" si="4"/>
        <v>1</v>
      </c>
      <c r="L59" s="117">
        <f t="shared" si="4"/>
        <v>1</v>
      </c>
      <c r="M59" s="119">
        <f t="shared" si="5"/>
        <v>0</v>
      </c>
    </row>
    <row r="60" spans="2:13" ht="12.75" hidden="1" outlineLevel="1" x14ac:dyDescent="0.2">
      <c r="B60" s="89">
        <f t="shared" si="6"/>
        <v>2017</v>
      </c>
      <c r="C60" s="112" t="e">
        <f>IF(#REF!=0,0,1)</f>
        <v>#REF!</v>
      </c>
      <c r="D60" s="113">
        <f t="shared" ref="D60:L64" si="7">IF(C23=0,0,1)</f>
        <v>1</v>
      </c>
      <c r="E60" s="113">
        <f t="shared" si="7"/>
        <v>1</v>
      </c>
      <c r="F60" s="113">
        <f t="shared" si="7"/>
        <v>1</v>
      </c>
      <c r="G60" s="113">
        <f t="shared" si="7"/>
        <v>1</v>
      </c>
      <c r="H60" s="114">
        <f t="shared" si="7"/>
        <v>1</v>
      </c>
      <c r="I60" s="113">
        <f t="shared" si="7"/>
        <v>1</v>
      </c>
      <c r="J60" s="115">
        <f t="shared" si="7"/>
        <v>1</v>
      </c>
      <c r="K60" s="116">
        <f t="shared" si="7"/>
        <v>1</v>
      </c>
      <c r="L60" s="117">
        <f t="shared" si="7"/>
        <v>1</v>
      </c>
      <c r="M60" s="119">
        <f t="shared" si="5"/>
        <v>0</v>
      </c>
    </row>
    <row r="61" spans="2:13" ht="12.75" hidden="1" outlineLevel="1" x14ac:dyDescent="0.2">
      <c r="B61" s="89">
        <f t="shared" si="6"/>
        <v>2018</v>
      </c>
      <c r="C61" s="112" t="e">
        <f>IF(#REF!=0,0,1)</f>
        <v>#REF!</v>
      </c>
      <c r="D61" s="113">
        <f t="shared" si="7"/>
        <v>1</v>
      </c>
      <c r="E61" s="113">
        <f t="shared" si="7"/>
        <v>1</v>
      </c>
      <c r="F61" s="113">
        <f t="shared" si="7"/>
        <v>1</v>
      </c>
      <c r="G61" s="113">
        <f t="shared" si="7"/>
        <v>1</v>
      </c>
      <c r="H61" s="114">
        <f t="shared" si="7"/>
        <v>1</v>
      </c>
      <c r="I61" s="113">
        <f t="shared" si="7"/>
        <v>1</v>
      </c>
      <c r="J61" s="115">
        <f t="shared" si="7"/>
        <v>1</v>
      </c>
      <c r="K61" s="116">
        <f t="shared" si="7"/>
        <v>1</v>
      </c>
      <c r="L61" s="117">
        <f t="shared" si="7"/>
        <v>1</v>
      </c>
      <c r="M61" s="119">
        <f t="shared" si="5"/>
        <v>0</v>
      </c>
    </row>
    <row r="62" spans="2:13" ht="12.75" hidden="1" outlineLevel="1" x14ac:dyDescent="0.2">
      <c r="B62" s="89">
        <f t="shared" si="6"/>
        <v>2019</v>
      </c>
      <c r="C62" s="112" t="e">
        <f>IF(#REF!=0,0,1)</f>
        <v>#REF!</v>
      </c>
      <c r="D62" s="113">
        <f t="shared" si="7"/>
        <v>1</v>
      </c>
      <c r="E62" s="113">
        <f t="shared" si="7"/>
        <v>1</v>
      </c>
      <c r="F62" s="113">
        <f t="shared" si="7"/>
        <v>1</v>
      </c>
      <c r="G62" s="113">
        <f t="shared" si="7"/>
        <v>1</v>
      </c>
      <c r="H62" s="114">
        <f t="shared" si="7"/>
        <v>1</v>
      </c>
      <c r="I62" s="113">
        <f t="shared" si="7"/>
        <v>1</v>
      </c>
      <c r="J62" s="115">
        <f t="shared" si="7"/>
        <v>1</v>
      </c>
      <c r="K62" s="116">
        <f t="shared" si="7"/>
        <v>0</v>
      </c>
      <c r="L62" s="117">
        <f t="shared" si="7"/>
        <v>1</v>
      </c>
      <c r="M62" s="119">
        <f t="shared" si="5"/>
        <v>0</v>
      </c>
    </row>
    <row r="63" spans="2:13" ht="12.75" hidden="1" collapsed="1" x14ac:dyDescent="0.2">
      <c r="B63" s="89">
        <f t="shared" si="6"/>
        <v>2020</v>
      </c>
      <c r="C63" s="112" t="e">
        <f>IF(#REF!=0,0,1)</f>
        <v>#REF!</v>
      </c>
      <c r="D63" s="113">
        <f t="shared" si="7"/>
        <v>1</v>
      </c>
      <c r="E63" s="113">
        <f t="shared" si="7"/>
        <v>1</v>
      </c>
      <c r="F63" s="113">
        <f t="shared" si="7"/>
        <v>1</v>
      </c>
      <c r="G63" s="113">
        <f t="shared" si="7"/>
        <v>1</v>
      </c>
      <c r="H63" s="114">
        <f t="shared" si="7"/>
        <v>1</v>
      </c>
      <c r="I63" s="113">
        <f t="shared" si="7"/>
        <v>1</v>
      </c>
      <c r="J63" s="115">
        <f t="shared" si="7"/>
        <v>1</v>
      </c>
      <c r="K63" s="116">
        <f t="shared" si="7"/>
        <v>1</v>
      </c>
      <c r="L63" s="117">
        <f t="shared" si="7"/>
        <v>1</v>
      </c>
      <c r="M63" s="119">
        <f t="shared" si="5"/>
        <v>0</v>
      </c>
    </row>
    <row r="64" spans="2:13" ht="12.75" hidden="1" x14ac:dyDescent="0.2">
      <c r="B64" s="89">
        <f t="shared" si="6"/>
        <v>2021</v>
      </c>
      <c r="C64" s="112" t="e">
        <f>IF(#REF!=0,0,1)</f>
        <v>#REF!</v>
      </c>
      <c r="D64" s="113">
        <f t="shared" si="7"/>
        <v>1</v>
      </c>
      <c r="E64" s="113">
        <f t="shared" si="7"/>
        <v>1</v>
      </c>
      <c r="F64" s="113">
        <f t="shared" si="7"/>
        <v>1</v>
      </c>
      <c r="G64" s="113">
        <f t="shared" si="7"/>
        <v>1</v>
      </c>
      <c r="H64" s="114">
        <f t="shared" si="7"/>
        <v>1</v>
      </c>
      <c r="I64" s="113">
        <f t="shared" si="7"/>
        <v>1</v>
      </c>
      <c r="J64" s="115">
        <f t="shared" si="7"/>
        <v>1</v>
      </c>
      <c r="K64" s="116">
        <f t="shared" si="7"/>
        <v>0</v>
      </c>
      <c r="L64" s="117">
        <f t="shared" si="7"/>
        <v>1</v>
      </c>
      <c r="M64" s="119">
        <f t="shared" si="5"/>
        <v>0</v>
      </c>
    </row>
  </sheetData>
  <mergeCells count="1">
    <mergeCell ref="B5:K5"/>
  </mergeCells>
  <dataValidations count="2">
    <dataValidation type="whole" operator="greaterThanOrEqual" allowBlank="1" showInputMessage="1" showErrorMessage="1" errorTitle="Whole number" error="Must be a whole number 0 or greater" sqref="C7:K27" xr:uid="{D63DB091-D431-4515-91E0-8F98D5C544F4}">
      <formula1>0</formula1>
    </dataValidation>
    <dataValidation type="date" allowBlank="1" showInputMessage="1" showErrorMessage="1" errorTitle="Must be a date" error="dd/mm/yy format between 01/01/2004 and 31/12/2024" sqref="C3" xr:uid="{93307515-208A-4909-A454-A2C62F10237E}">
      <formula1>37987</formula1>
      <formula2>45657</formula2>
    </dataValidation>
  </dataValidations>
  <pageMargins left="0.7" right="0.7" top="0.75" bottom="0.75" header="0.3" footer="0.3"/>
  <pageSetup scale="62" orientation="landscape"/>
  <headerFooter>
    <oddFooter>&amp;L_x000D_&amp;1#&amp;"Aerial"&amp;8&amp;KFF0000 Aviva: Confidential</oddFooter>
  </headerFooter>
  <rowBreaks count="1" manualBreakCount="1">
    <brk id="27" min="1" max="11" man="1"/>
  </rowBreaks>
  <colBreaks count="1" manualBreakCount="1">
    <brk id="11" min="2" max="3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09B3C-1958-42B1-897B-E91E5E5E5134}">
  <sheetPr>
    <pageSetUpPr autoPageBreaks="0" fitToPage="1"/>
  </sheetPr>
  <dimension ref="A1:N64"/>
  <sheetViews>
    <sheetView showGridLines="0" showRowColHeaders="0" zoomScale="80" zoomScaleNormal="80" workbookViewId="0">
      <selection activeCell="I37" sqref="I37"/>
    </sheetView>
  </sheetViews>
  <sheetFormatPr defaultColWidth="0" defaultRowHeight="12.6" customHeight="1" zeroHeight="1" outlineLevelRow="1" x14ac:dyDescent="0.2"/>
  <cols>
    <col min="1" max="1" width="3.109375" style="16" customWidth="1"/>
    <col min="2" max="13" width="14.109375" style="16" customWidth="1"/>
    <col min="14" max="14" width="7.77734375" style="16" customWidth="1"/>
    <col min="15" max="16384" width="7.77734375" style="16" hidden="1"/>
  </cols>
  <sheetData>
    <row r="1" spans="1:12" ht="15.75" x14ac:dyDescent="0.25">
      <c r="A1" s="17" t="s">
        <v>33</v>
      </c>
    </row>
    <row r="2" spans="1:12" ht="12.75" x14ac:dyDescent="0.2"/>
    <row r="3" spans="1:12" ht="12.75" x14ac:dyDescent="0.2">
      <c r="B3" s="80" t="s">
        <v>42</v>
      </c>
      <c r="C3" s="88">
        <f>'1) Claims Notified'!C3</f>
        <v>45657</v>
      </c>
    </row>
    <row r="4" spans="1:12" ht="12.75" x14ac:dyDescent="0.2"/>
    <row r="5" spans="1:12" ht="15.75" x14ac:dyDescent="0.25">
      <c r="B5" s="265" t="s">
        <v>51</v>
      </c>
      <c r="C5" s="266"/>
      <c r="D5" s="266"/>
      <c r="E5" s="266"/>
      <c r="F5" s="266"/>
      <c r="G5" s="266"/>
      <c r="H5" s="266"/>
      <c r="I5" s="266"/>
      <c r="J5" s="266"/>
      <c r="K5" s="267"/>
      <c r="L5"/>
    </row>
    <row r="6" spans="1:12" ht="43.35" customHeight="1" x14ac:dyDescent="0.25">
      <c r="B6" s="1" t="s">
        <v>12</v>
      </c>
      <c r="C6" s="7" t="s">
        <v>2</v>
      </c>
      <c r="D6" s="2" t="s">
        <v>3</v>
      </c>
      <c r="E6" s="2" t="s">
        <v>4</v>
      </c>
      <c r="F6" s="2" t="s">
        <v>5</v>
      </c>
      <c r="G6" s="1" t="s">
        <v>6</v>
      </c>
      <c r="H6" s="2" t="s">
        <v>7</v>
      </c>
      <c r="I6" s="3" t="s">
        <v>8</v>
      </c>
      <c r="J6" s="4" t="s">
        <v>9</v>
      </c>
      <c r="K6" s="5" t="s">
        <v>10</v>
      </c>
      <c r="L6"/>
    </row>
    <row r="7" spans="1:12" ht="15.75" hidden="1" x14ac:dyDescent="0.25">
      <c r="B7" s="89">
        <f>'1) Claims Notified'!$B$7</f>
        <v>2004</v>
      </c>
      <c r="C7" s="213"/>
      <c r="D7" s="213"/>
      <c r="E7" s="213"/>
      <c r="F7" s="213"/>
      <c r="G7" s="217"/>
      <c r="H7" s="213"/>
      <c r="I7" s="220"/>
      <c r="J7" s="221"/>
      <c r="K7" s="222"/>
      <c r="L7"/>
    </row>
    <row r="8" spans="1:12" ht="15.75" hidden="1" x14ac:dyDescent="0.25">
      <c r="B8" s="89">
        <f t="shared" ref="B8:B27" si="0">B7+1</f>
        <v>2005</v>
      </c>
      <c r="C8" s="213"/>
      <c r="D8" s="213"/>
      <c r="E8" s="213"/>
      <c r="F8" s="213"/>
      <c r="G8" s="217"/>
      <c r="H8" s="213"/>
      <c r="I8" s="220"/>
      <c r="J8" s="221"/>
      <c r="K8" s="222"/>
      <c r="L8"/>
    </row>
    <row r="9" spans="1:12" ht="15.75" hidden="1" x14ac:dyDescent="0.25">
      <c r="B9" s="89">
        <f t="shared" si="0"/>
        <v>2006</v>
      </c>
      <c r="C9" s="213"/>
      <c r="D9" s="213"/>
      <c r="E9" s="213"/>
      <c r="F9" s="213"/>
      <c r="G9" s="217"/>
      <c r="H9" s="213"/>
      <c r="I9" s="220"/>
      <c r="J9" s="221"/>
      <c r="K9" s="222"/>
      <c r="L9"/>
    </row>
    <row r="10" spans="1:12" ht="15.75" hidden="1" x14ac:dyDescent="0.25">
      <c r="B10" s="89">
        <f t="shared" si="0"/>
        <v>2007</v>
      </c>
      <c r="C10" s="213"/>
      <c r="D10" s="213"/>
      <c r="E10" s="213"/>
      <c r="F10" s="213"/>
      <c r="G10" s="217"/>
      <c r="H10" s="213"/>
      <c r="I10" s="220"/>
      <c r="J10" s="221"/>
      <c r="K10" s="222"/>
      <c r="L10"/>
    </row>
    <row r="11" spans="1:12" ht="15.75" hidden="1" x14ac:dyDescent="0.25">
      <c r="B11" s="89">
        <f t="shared" si="0"/>
        <v>2008</v>
      </c>
      <c r="C11" s="213"/>
      <c r="D11" s="213"/>
      <c r="E11" s="213"/>
      <c r="F11" s="213"/>
      <c r="G11" s="217"/>
      <c r="H11" s="213"/>
      <c r="I11" s="220"/>
      <c r="J11" s="221"/>
      <c r="K11" s="222"/>
      <c r="L11"/>
    </row>
    <row r="12" spans="1:12" ht="15.75" hidden="1" x14ac:dyDescent="0.25">
      <c r="B12" s="89">
        <f t="shared" si="0"/>
        <v>2009</v>
      </c>
      <c r="C12" s="213"/>
      <c r="D12" s="213"/>
      <c r="E12" s="213"/>
      <c r="F12" s="213"/>
      <c r="G12" s="217"/>
      <c r="H12" s="213"/>
      <c r="I12" s="220"/>
      <c r="J12" s="221"/>
      <c r="K12" s="222"/>
      <c r="L12"/>
    </row>
    <row r="13" spans="1:12" ht="15.75" hidden="1" x14ac:dyDescent="0.25">
      <c r="B13" s="89">
        <f t="shared" si="0"/>
        <v>2010</v>
      </c>
      <c r="C13" s="213"/>
      <c r="D13" s="213"/>
      <c r="E13" s="213"/>
      <c r="F13" s="213"/>
      <c r="G13" s="217"/>
      <c r="H13" s="213"/>
      <c r="I13" s="220"/>
      <c r="J13" s="221"/>
      <c r="K13" s="222"/>
      <c r="L13"/>
    </row>
    <row r="14" spans="1:12" ht="15.75" hidden="1" x14ac:dyDescent="0.25">
      <c r="B14" s="89">
        <f t="shared" si="0"/>
        <v>2011</v>
      </c>
      <c r="C14" s="213"/>
      <c r="D14" s="213"/>
      <c r="E14" s="213"/>
      <c r="F14" s="213"/>
      <c r="G14" s="217"/>
      <c r="H14" s="213"/>
      <c r="I14" s="220"/>
      <c r="J14" s="221"/>
      <c r="K14" s="222"/>
      <c r="L14"/>
    </row>
    <row r="15" spans="1:12" ht="15.75" x14ac:dyDescent="0.25">
      <c r="B15" s="89">
        <f t="shared" si="0"/>
        <v>2012</v>
      </c>
      <c r="C15" s="9">
        <v>122</v>
      </c>
      <c r="D15" s="9">
        <v>455</v>
      </c>
      <c r="E15" s="9">
        <v>112</v>
      </c>
      <c r="F15" s="9">
        <v>191</v>
      </c>
      <c r="G15" s="90">
        <v>880</v>
      </c>
      <c r="H15" s="9">
        <v>578</v>
      </c>
      <c r="I15" s="91">
        <v>1458</v>
      </c>
      <c r="J15" s="10">
        <v>45</v>
      </c>
      <c r="K15" s="128">
        <f t="shared" ref="K15:K27" si="1">SUM(I15:J15)</f>
        <v>1503</v>
      </c>
      <c r="L15"/>
    </row>
    <row r="16" spans="1:12" ht="15.75" x14ac:dyDescent="0.25">
      <c r="B16" s="89">
        <f t="shared" si="0"/>
        <v>2013</v>
      </c>
      <c r="C16" s="9">
        <v>228</v>
      </c>
      <c r="D16" s="9">
        <v>514</v>
      </c>
      <c r="E16" s="9">
        <v>148</v>
      </c>
      <c r="F16" s="9">
        <v>203</v>
      </c>
      <c r="G16" s="90">
        <v>1093</v>
      </c>
      <c r="H16" s="9">
        <v>734</v>
      </c>
      <c r="I16" s="91">
        <v>1827</v>
      </c>
      <c r="J16" s="10">
        <v>46</v>
      </c>
      <c r="K16" s="128">
        <f t="shared" si="1"/>
        <v>1873</v>
      </c>
      <c r="L16"/>
    </row>
    <row r="17" spans="2:12" ht="15.75" x14ac:dyDescent="0.25">
      <c r="B17" s="89">
        <f t="shared" si="0"/>
        <v>2014</v>
      </c>
      <c r="C17" s="9">
        <v>179</v>
      </c>
      <c r="D17" s="9">
        <v>482</v>
      </c>
      <c r="E17" s="9">
        <v>153</v>
      </c>
      <c r="F17" s="9">
        <v>202</v>
      </c>
      <c r="G17" s="90">
        <v>1016</v>
      </c>
      <c r="H17" s="9">
        <v>684</v>
      </c>
      <c r="I17" s="91">
        <v>1700</v>
      </c>
      <c r="J17" s="10">
        <v>39</v>
      </c>
      <c r="K17" s="128">
        <f t="shared" si="1"/>
        <v>1739</v>
      </c>
      <c r="L17"/>
    </row>
    <row r="18" spans="2:12" ht="15.75" x14ac:dyDescent="0.25">
      <c r="B18" s="89">
        <f>B17+1</f>
        <v>2015</v>
      </c>
      <c r="C18" s="9">
        <v>344</v>
      </c>
      <c r="D18" s="9">
        <v>587</v>
      </c>
      <c r="E18" s="9">
        <v>171</v>
      </c>
      <c r="F18" s="9">
        <v>240</v>
      </c>
      <c r="G18" s="90">
        <v>1342</v>
      </c>
      <c r="H18" s="9">
        <v>911</v>
      </c>
      <c r="I18" s="91">
        <v>2253</v>
      </c>
      <c r="J18" s="10">
        <v>21</v>
      </c>
      <c r="K18" s="128">
        <f t="shared" si="1"/>
        <v>2274</v>
      </c>
      <c r="L18"/>
    </row>
    <row r="19" spans="2:12" ht="15.75" x14ac:dyDescent="0.25">
      <c r="B19" s="89">
        <f t="shared" si="0"/>
        <v>2016</v>
      </c>
      <c r="C19" s="9">
        <v>372</v>
      </c>
      <c r="D19" s="9">
        <v>823</v>
      </c>
      <c r="E19" s="9">
        <v>194</v>
      </c>
      <c r="F19" s="9">
        <v>247</v>
      </c>
      <c r="G19" s="90">
        <v>1636</v>
      </c>
      <c r="H19" s="9">
        <v>1381</v>
      </c>
      <c r="I19" s="91">
        <v>3017</v>
      </c>
      <c r="J19" s="10">
        <v>15</v>
      </c>
      <c r="K19" s="128">
        <f t="shared" si="1"/>
        <v>3032</v>
      </c>
      <c r="L19"/>
    </row>
    <row r="20" spans="2:12" ht="15.75" x14ac:dyDescent="0.25">
      <c r="B20" s="89">
        <f t="shared" si="0"/>
        <v>2017</v>
      </c>
      <c r="C20" s="9">
        <v>298</v>
      </c>
      <c r="D20" s="9">
        <v>465</v>
      </c>
      <c r="E20" s="9">
        <v>164</v>
      </c>
      <c r="F20" s="9">
        <v>210</v>
      </c>
      <c r="G20" s="90">
        <v>1137</v>
      </c>
      <c r="H20" s="9">
        <v>826</v>
      </c>
      <c r="I20" s="91">
        <v>1963</v>
      </c>
      <c r="J20" s="10">
        <v>13</v>
      </c>
      <c r="K20" s="128">
        <f>SUM(I20:J20)</f>
        <v>1976</v>
      </c>
      <c r="L20"/>
    </row>
    <row r="21" spans="2:12" ht="15.75" x14ac:dyDescent="0.25">
      <c r="B21" s="89">
        <f t="shared" si="0"/>
        <v>2018</v>
      </c>
      <c r="C21" s="9">
        <v>225</v>
      </c>
      <c r="D21" s="9">
        <v>381</v>
      </c>
      <c r="E21" s="9">
        <v>116</v>
      </c>
      <c r="F21" s="9">
        <v>201</v>
      </c>
      <c r="G21" s="90">
        <v>923</v>
      </c>
      <c r="H21" s="9">
        <v>739</v>
      </c>
      <c r="I21" s="91">
        <v>1662</v>
      </c>
      <c r="J21" s="10">
        <v>13</v>
      </c>
      <c r="K21" s="128">
        <f t="shared" si="1"/>
        <v>1675</v>
      </c>
      <c r="L21"/>
    </row>
    <row r="22" spans="2:12" ht="15.75" x14ac:dyDescent="0.25">
      <c r="B22" s="89">
        <f t="shared" si="0"/>
        <v>2019</v>
      </c>
      <c r="C22" s="9">
        <v>229</v>
      </c>
      <c r="D22" s="9">
        <v>319</v>
      </c>
      <c r="E22" s="9">
        <v>109</v>
      </c>
      <c r="F22" s="9">
        <v>170</v>
      </c>
      <c r="G22" s="90">
        <v>827</v>
      </c>
      <c r="H22" s="9">
        <v>625</v>
      </c>
      <c r="I22" s="91">
        <v>1452</v>
      </c>
      <c r="J22" s="10">
        <v>18</v>
      </c>
      <c r="K22" s="128">
        <f t="shared" si="1"/>
        <v>1470</v>
      </c>
      <c r="L22"/>
    </row>
    <row r="23" spans="2:12" ht="15.75" x14ac:dyDescent="0.25">
      <c r="B23" s="89">
        <f t="shared" si="0"/>
        <v>2020</v>
      </c>
      <c r="C23" s="9">
        <v>122</v>
      </c>
      <c r="D23" s="9">
        <v>324</v>
      </c>
      <c r="E23" s="9">
        <v>101</v>
      </c>
      <c r="F23" s="9">
        <v>165</v>
      </c>
      <c r="G23" s="90">
        <v>712</v>
      </c>
      <c r="H23" s="9">
        <v>539</v>
      </c>
      <c r="I23" s="91">
        <v>1251</v>
      </c>
      <c r="J23" s="10">
        <v>7</v>
      </c>
      <c r="K23" s="128">
        <f t="shared" si="1"/>
        <v>1258</v>
      </c>
      <c r="L23"/>
    </row>
    <row r="24" spans="2:12" ht="15.75" x14ac:dyDescent="0.25">
      <c r="B24" s="89">
        <f t="shared" si="0"/>
        <v>2021</v>
      </c>
      <c r="C24" s="9">
        <v>177</v>
      </c>
      <c r="D24" s="9">
        <v>338</v>
      </c>
      <c r="E24" s="9">
        <v>94</v>
      </c>
      <c r="F24" s="9">
        <v>151</v>
      </c>
      <c r="G24" s="90">
        <v>760</v>
      </c>
      <c r="H24" s="9">
        <v>568</v>
      </c>
      <c r="I24" s="91">
        <v>1328</v>
      </c>
      <c r="J24" s="10">
        <v>4</v>
      </c>
      <c r="K24" s="128">
        <f t="shared" si="1"/>
        <v>1332</v>
      </c>
      <c r="L24"/>
    </row>
    <row r="25" spans="2:12" ht="15.75" x14ac:dyDescent="0.25">
      <c r="B25" s="89">
        <f t="shared" si="0"/>
        <v>2022</v>
      </c>
      <c r="C25" s="9">
        <v>176</v>
      </c>
      <c r="D25" s="9">
        <v>242</v>
      </c>
      <c r="E25" s="9">
        <v>75</v>
      </c>
      <c r="F25" s="9">
        <v>99</v>
      </c>
      <c r="G25" s="90">
        <v>592</v>
      </c>
      <c r="H25" s="9">
        <v>520</v>
      </c>
      <c r="I25" s="91">
        <v>1112</v>
      </c>
      <c r="J25" s="10">
        <v>1</v>
      </c>
      <c r="K25" s="128">
        <f t="shared" si="1"/>
        <v>1113</v>
      </c>
      <c r="L25"/>
    </row>
    <row r="26" spans="2:12" ht="15.75" x14ac:dyDescent="0.25">
      <c r="B26" s="89">
        <f t="shared" si="0"/>
        <v>2023</v>
      </c>
      <c r="C26" s="9">
        <v>116</v>
      </c>
      <c r="D26" s="9">
        <v>159</v>
      </c>
      <c r="E26" s="9">
        <v>74</v>
      </c>
      <c r="F26" s="9">
        <v>89</v>
      </c>
      <c r="G26" s="90">
        <v>438</v>
      </c>
      <c r="H26" s="9">
        <v>560</v>
      </c>
      <c r="I26" s="91">
        <v>998</v>
      </c>
      <c r="J26" s="10">
        <v>2</v>
      </c>
      <c r="K26" s="128">
        <f t="shared" si="1"/>
        <v>1000</v>
      </c>
      <c r="L26"/>
    </row>
    <row r="27" spans="2:12" ht="15.75" x14ac:dyDescent="0.25">
      <c r="B27" s="93">
        <f t="shared" si="0"/>
        <v>2024</v>
      </c>
      <c r="C27" s="94">
        <v>136</v>
      </c>
      <c r="D27" s="94">
        <v>193</v>
      </c>
      <c r="E27" s="94">
        <v>53</v>
      </c>
      <c r="F27" s="94">
        <v>68</v>
      </c>
      <c r="G27" s="90">
        <v>450</v>
      </c>
      <c r="H27" s="9">
        <v>564</v>
      </c>
      <c r="I27" s="91">
        <v>1014</v>
      </c>
      <c r="J27" s="10">
        <v>0</v>
      </c>
      <c r="K27" s="128">
        <f t="shared" si="1"/>
        <v>1014</v>
      </c>
      <c r="L27"/>
    </row>
    <row r="28" spans="2:12" ht="12.75" x14ac:dyDescent="0.2">
      <c r="B28" s="93" t="s">
        <v>10</v>
      </c>
      <c r="C28" s="12">
        <f t="shared" ref="C28:K28" si="2">SUM(C7:C27)</f>
        <v>2724</v>
      </c>
      <c r="D28" s="96">
        <f t="shared" si="2"/>
        <v>5282</v>
      </c>
      <c r="E28" s="96">
        <f t="shared" si="2"/>
        <v>1564</v>
      </c>
      <c r="F28" s="96">
        <f t="shared" si="2"/>
        <v>2236</v>
      </c>
      <c r="G28" s="97">
        <f>SUM(G7:G27)</f>
        <v>11806</v>
      </c>
      <c r="H28" s="97">
        <f t="shared" si="2"/>
        <v>9229</v>
      </c>
      <c r="I28" s="12">
        <f t="shared" si="2"/>
        <v>21035</v>
      </c>
      <c r="J28" s="98">
        <f t="shared" si="2"/>
        <v>224</v>
      </c>
      <c r="K28" s="11">
        <f t="shared" si="2"/>
        <v>21259</v>
      </c>
      <c r="L28" s="99"/>
    </row>
    <row r="29" spans="2:12" ht="12.75" x14ac:dyDescent="0.2"/>
    <row r="30" spans="2:12" ht="12.75" x14ac:dyDescent="0.2">
      <c r="B30" s="100" t="str">
        <f>B27&amp;" grossed up"</f>
        <v>2024 grossed up</v>
      </c>
      <c r="C30" s="101">
        <f t="shared" ref="C30:K30" si="3">IF($C$3&gt;DATE($B$27,12,31),C27,C27/(1-(DAYS360($C$3,DATE($B$27,12,31),TRUE)/360)))</f>
        <v>136</v>
      </c>
      <c r="D30" s="102">
        <f t="shared" si="3"/>
        <v>193</v>
      </c>
      <c r="E30" s="102">
        <f t="shared" si="3"/>
        <v>53</v>
      </c>
      <c r="F30" s="102">
        <f t="shared" si="3"/>
        <v>68</v>
      </c>
      <c r="G30" s="103">
        <f t="shared" si="3"/>
        <v>450</v>
      </c>
      <c r="H30" s="103">
        <f t="shared" si="3"/>
        <v>564</v>
      </c>
      <c r="I30" s="101">
        <f t="shared" si="3"/>
        <v>1014</v>
      </c>
      <c r="J30" s="104">
        <f t="shared" si="3"/>
        <v>0</v>
      </c>
      <c r="K30" s="105">
        <f t="shared" si="3"/>
        <v>1014</v>
      </c>
    </row>
    <row r="31" spans="2:12" ht="12.75" x14ac:dyDescent="0.2"/>
    <row r="32" spans="2:12" ht="12.75" x14ac:dyDescent="0.2">
      <c r="B32" s="106" t="s">
        <v>11</v>
      </c>
    </row>
    <row r="33" spans="2:13" ht="12.75" x14ac:dyDescent="0.2">
      <c r="B33" s="107" t="s">
        <v>52</v>
      </c>
    </row>
    <row r="34" spans="2:13" ht="12.75" x14ac:dyDescent="0.2">
      <c r="B34" s="107" t="s">
        <v>44</v>
      </c>
    </row>
    <row r="35" spans="2:13" ht="12.75" x14ac:dyDescent="0.2">
      <c r="B35" s="107" t="s">
        <v>45</v>
      </c>
    </row>
    <row r="36" spans="2:13" ht="12.75" x14ac:dyDescent="0.2">
      <c r="B36" s="107" t="s">
        <v>46</v>
      </c>
    </row>
    <row r="37" spans="2:13" ht="12.75" x14ac:dyDescent="0.2"/>
    <row r="38" spans="2:13" ht="12.75" x14ac:dyDescent="0.2"/>
    <row r="39" spans="2:13" ht="12.75" x14ac:dyDescent="0.2"/>
    <row r="40" spans="2:13" ht="12.75" x14ac:dyDescent="0.2"/>
    <row r="41" spans="2:13" ht="12.75" x14ac:dyDescent="0.2"/>
    <row r="42" spans="2:13" ht="12.75" hidden="1" outlineLevel="1" x14ac:dyDescent="0.2"/>
    <row r="43" spans="2:13" ht="38.25" hidden="1" outlineLevel="1" x14ac:dyDescent="0.2">
      <c r="B43" s="1" t="s">
        <v>47</v>
      </c>
      <c r="C43" s="1" t="s">
        <v>2</v>
      </c>
      <c r="D43" s="2" t="s">
        <v>17</v>
      </c>
      <c r="E43" s="2" t="s">
        <v>3</v>
      </c>
      <c r="F43" s="2" t="s">
        <v>4</v>
      </c>
      <c r="G43" s="2" t="s">
        <v>5</v>
      </c>
      <c r="H43" s="1" t="s">
        <v>6</v>
      </c>
      <c r="I43" s="2" t="s">
        <v>7</v>
      </c>
      <c r="J43" s="3" t="s">
        <v>8</v>
      </c>
      <c r="K43" s="4" t="s">
        <v>9</v>
      </c>
      <c r="L43" s="5" t="s">
        <v>10</v>
      </c>
      <c r="M43" s="8" t="s">
        <v>48</v>
      </c>
    </row>
    <row r="44" spans="2:13" ht="12.75" hidden="1" outlineLevel="1" x14ac:dyDescent="0.2">
      <c r="B44" s="89">
        <v>2001</v>
      </c>
      <c r="C44" s="112" t="e">
        <f>IF(#REF!=0,0,1)</f>
        <v>#REF!</v>
      </c>
      <c r="D44" s="113">
        <f t="shared" ref="D44:L59" si="4">IF(C7=0,0,1)</f>
        <v>0</v>
      </c>
      <c r="E44" s="113">
        <f t="shared" si="4"/>
        <v>0</v>
      </c>
      <c r="F44" s="113">
        <f t="shared" si="4"/>
        <v>0</v>
      </c>
      <c r="G44" s="113">
        <f t="shared" si="4"/>
        <v>0</v>
      </c>
      <c r="H44" s="114">
        <f t="shared" si="4"/>
        <v>0</v>
      </c>
      <c r="I44" s="113">
        <f t="shared" si="4"/>
        <v>0</v>
      </c>
      <c r="J44" s="115">
        <f t="shared" si="4"/>
        <v>0</v>
      </c>
      <c r="K44" s="116">
        <f t="shared" si="4"/>
        <v>0</v>
      </c>
      <c r="L44" s="117">
        <f t="shared" si="4"/>
        <v>0</v>
      </c>
      <c r="M44" s="118">
        <f t="shared" ref="M44:M64" si="5">IF(L7="Y",1,0)</f>
        <v>0</v>
      </c>
    </row>
    <row r="45" spans="2:13" ht="12.75" hidden="1" outlineLevel="1" x14ac:dyDescent="0.2">
      <c r="B45" s="89">
        <f t="shared" ref="B45:B64" si="6">B44+1</f>
        <v>2002</v>
      </c>
      <c r="C45" s="112" t="e">
        <f>IF(#REF!=0,0,1)</f>
        <v>#REF!</v>
      </c>
      <c r="D45" s="113">
        <f t="shared" si="4"/>
        <v>0</v>
      </c>
      <c r="E45" s="113">
        <f t="shared" si="4"/>
        <v>0</v>
      </c>
      <c r="F45" s="113">
        <f t="shared" si="4"/>
        <v>0</v>
      </c>
      <c r="G45" s="113">
        <f t="shared" si="4"/>
        <v>0</v>
      </c>
      <c r="H45" s="114">
        <f t="shared" si="4"/>
        <v>0</v>
      </c>
      <c r="I45" s="113">
        <f t="shared" si="4"/>
        <v>0</v>
      </c>
      <c r="J45" s="115">
        <f t="shared" si="4"/>
        <v>0</v>
      </c>
      <c r="K45" s="116">
        <f t="shared" si="4"/>
        <v>0</v>
      </c>
      <c r="L45" s="117">
        <f t="shared" si="4"/>
        <v>0</v>
      </c>
      <c r="M45" s="119">
        <f t="shared" si="5"/>
        <v>0</v>
      </c>
    </row>
    <row r="46" spans="2:13" ht="12.75" hidden="1" outlineLevel="1" x14ac:dyDescent="0.2">
      <c r="B46" s="89">
        <f t="shared" si="6"/>
        <v>2003</v>
      </c>
      <c r="C46" s="112" t="e">
        <f>IF(#REF!=0,0,1)</f>
        <v>#REF!</v>
      </c>
      <c r="D46" s="113">
        <f t="shared" si="4"/>
        <v>0</v>
      </c>
      <c r="E46" s="113">
        <f t="shared" si="4"/>
        <v>0</v>
      </c>
      <c r="F46" s="113">
        <f t="shared" si="4"/>
        <v>0</v>
      </c>
      <c r="G46" s="113">
        <f t="shared" si="4"/>
        <v>0</v>
      </c>
      <c r="H46" s="114">
        <f t="shared" si="4"/>
        <v>0</v>
      </c>
      <c r="I46" s="113">
        <f t="shared" si="4"/>
        <v>0</v>
      </c>
      <c r="J46" s="115">
        <f t="shared" si="4"/>
        <v>0</v>
      </c>
      <c r="K46" s="116">
        <f t="shared" si="4"/>
        <v>0</v>
      </c>
      <c r="L46" s="117">
        <f t="shared" si="4"/>
        <v>0</v>
      </c>
      <c r="M46" s="119">
        <f t="shared" si="5"/>
        <v>0</v>
      </c>
    </row>
    <row r="47" spans="2:13" ht="12.75" hidden="1" outlineLevel="1" x14ac:dyDescent="0.2">
      <c r="B47" s="89">
        <f t="shared" si="6"/>
        <v>2004</v>
      </c>
      <c r="C47" s="112" t="e">
        <f>IF(#REF!=0,0,1)</f>
        <v>#REF!</v>
      </c>
      <c r="D47" s="113">
        <f t="shared" si="4"/>
        <v>0</v>
      </c>
      <c r="E47" s="113">
        <f t="shared" si="4"/>
        <v>0</v>
      </c>
      <c r="F47" s="113">
        <f t="shared" si="4"/>
        <v>0</v>
      </c>
      <c r="G47" s="113">
        <f t="shared" si="4"/>
        <v>0</v>
      </c>
      <c r="H47" s="114">
        <f t="shared" si="4"/>
        <v>0</v>
      </c>
      <c r="I47" s="113">
        <f t="shared" si="4"/>
        <v>0</v>
      </c>
      <c r="J47" s="115">
        <f t="shared" si="4"/>
        <v>0</v>
      </c>
      <c r="K47" s="116">
        <f t="shared" si="4"/>
        <v>0</v>
      </c>
      <c r="L47" s="117">
        <f t="shared" si="4"/>
        <v>0</v>
      </c>
      <c r="M47" s="119">
        <f t="shared" si="5"/>
        <v>0</v>
      </c>
    </row>
    <row r="48" spans="2:13" ht="12.75" hidden="1" outlineLevel="1" x14ac:dyDescent="0.2">
      <c r="B48" s="89">
        <f t="shared" si="6"/>
        <v>2005</v>
      </c>
      <c r="C48" s="112" t="e">
        <f>IF(#REF!=0,0,1)</f>
        <v>#REF!</v>
      </c>
      <c r="D48" s="113">
        <f t="shared" si="4"/>
        <v>0</v>
      </c>
      <c r="E48" s="113">
        <f t="shared" si="4"/>
        <v>0</v>
      </c>
      <c r="F48" s="113">
        <f t="shared" si="4"/>
        <v>0</v>
      </c>
      <c r="G48" s="113">
        <f t="shared" si="4"/>
        <v>0</v>
      </c>
      <c r="H48" s="114">
        <f t="shared" si="4"/>
        <v>0</v>
      </c>
      <c r="I48" s="113">
        <f t="shared" si="4"/>
        <v>0</v>
      </c>
      <c r="J48" s="115">
        <f t="shared" si="4"/>
        <v>0</v>
      </c>
      <c r="K48" s="116">
        <f t="shared" si="4"/>
        <v>0</v>
      </c>
      <c r="L48" s="117">
        <f t="shared" si="4"/>
        <v>0</v>
      </c>
      <c r="M48" s="119">
        <f t="shared" si="5"/>
        <v>0</v>
      </c>
    </row>
    <row r="49" spans="2:13" ht="12.75" hidden="1" outlineLevel="1" x14ac:dyDescent="0.2">
      <c r="B49" s="89">
        <f t="shared" si="6"/>
        <v>2006</v>
      </c>
      <c r="C49" s="112" t="e">
        <f>IF(#REF!=0,0,1)</f>
        <v>#REF!</v>
      </c>
      <c r="D49" s="113">
        <f t="shared" si="4"/>
        <v>0</v>
      </c>
      <c r="E49" s="113">
        <f t="shared" si="4"/>
        <v>0</v>
      </c>
      <c r="F49" s="113">
        <f t="shared" si="4"/>
        <v>0</v>
      </c>
      <c r="G49" s="113">
        <f t="shared" si="4"/>
        <v>0</v>
      </c>
      <c r="H49" s="114">
        <f t="shared" si="4"/>
        <v>0</v>
      </c>
      <c r="I49" s="113">
        <f t="shared" si="4"/>
        <v>0</v>
      </c>
      <c r="J49" s="115">
        <f t="shared" si="4"/>
        <v>0</v>
      </c>
      <c r="K49" s="116">
        <f t="shared" si="4"/>
        <v>0</v>
      </c>
      <c r="L49" s="117">
        <f t="shared" si="4"/>
        <v>0</v>
      </c>
      <c r="M49" s="119">
        <f t="shared" si="5"/>
        <v>0</v>
      </c>
    </row>
    <row r="50" spans="2:13" ht="12.75" hidden="1" outlineLevel="1" x14ac:dyDescent="0.2">
      <c r="B50" s="89">
        <f t="shared" si="6"/>
        <v>2007</v>
      </c>
      <c r="C50" s="112" t="e">
        <f>IF(#REF!=0,0,1)</f>
        <v>#REF!</v>
      </c>
      <c r="D50" s="113">
        <f t="shared" si="4"/>
        <v>0</v>
      </c>
      <c r="E50" s="113">
        <f t="shared" si="4"/>
        <v>0</v>
      </c>
      <c r="F50" s="113">
        <f t="shared" si="4"/>
        <v>0</v>
      </c>
      <c r="G50" s="113">
        <f t="shared" si="4"/>
        <v>0</v>
      </c>
      <c r="H50" s="114">
        <f t="shared" si="4"/>
        <v>0</v>
      </c>
      <c r="I50" s="113">
        <f t="shared" si="4"/>
        <v>0</v>
      </c>
      <c r="J50" s="115">
        <f t="shared" si="4"/>
        <v>0</v>
      </c>
      <c r="K50" s="116">
        <f t="shared" si="4"/>
        <v>0</v>
      </c>
      <c r="L50" s="117">
        <f t="shared" si="4"/>
        <v>0</v>
      </c>
      <c r="M50" s="119">
        <f t="shared" si="5"/>
        <v>0</v>
      </c>
    </row>
    <row r="51" spans="2:13" ht="12.75" hidden="1" outlineLevel="1" x14ac:dyDescent="0.2">
      <c r="B51" s="89">
        <f t="shared" si="6"/>
        <v>2008</v>
      </c>
      <c r="C51" s="112" t="e">
        <f>IF(#REF!=0,0,1)</f>
        <v>#REF!</v>
      </c>
      <c r="D51" s="113">
        <f t="shared" si="4"/>
        <v>0</v>
      </c>
      <c r="E51" s="113">
        <f t="shared" si="4"/>
        <v>0</v>
      </c>
      <c r="F51" s="113">
        <f t="shared" si="4"/>
        <v>0</v>
      </c>
      <c r="G51" s="113">
        <f t="shared" si="4"/>
        <v>0</v>
      </c>
      <c r="H51" s="114">
        <f t="shared" si="4"/>
        <v>0</v>
      </c>
      <c r="I51" s="113">
        <f t="shared" si="4"/>
        <v>0</v>
      </c>
      <c r="J51" s="115">
        <f t="shared" si="4"/>
        <v>0</v>
      </c>
      <c r="K51" s="116">
        <f t="shared" si="4"/>
        <v>0</v>
      </c>
      <c r="L51" s="117">
        <f t="shared" si="4"/>
        <v>0</v>
      </c>
      <c r="M51" s="119">
        <f t="shared" si="5"/>
        <v>0</v>
      </c>
    </row>
    <row r="52" spans="2:13" ht="12.75" hidden="1" outlineLevel="1" x14ac:dyDescent="0.2">
      <c r="B52" s="89">
        <f>B51+1</f>
        <v>2009</v>
      </c>
      <c r="C52" s="112" t="e">
        <f>IF(#REF!=0,0,1)</f>
        <v>#REF!</v>
      </c>
      <c r="D52" s="113">
        <f t="shared" si="4"/>
        <v>1</v>
      </c>
      <c r="E52" s="113">
        <f t="shared" si="4"/>
        <v>1</v>
      </c>
      <c r="F52" s="113">
        <f t="shared" si="4"/>
        <v>1</v>
      </c>
      <c r="G52" s="113">
        <f t="shared" si="4"/>
        <v>1</v>
      </c>
      <c r="H52" s="114">
        <f t="shared" si="4"/>
        <v>1</v>
      </c>
      <c r="I52" s="113">
        <f t="shared" si="4"/>
        <v>1</v>
      </c>
      <c r="J52" s="115">
        <f t="shared" si="4"/>
        <v>1</v>
      </c>
      <c r="K52" s="116">
        <f t="shared" si="4"/>
        <v>1</v>
      </c>
      <c r="L52" s="117">
        <f t="shared" si="4"/>
        <v>1</v>
      </c>
      <c r="M52" s="119">
        <f t="shared" si="5"/>
        <v>0</v>
      </c>
    </row>
    <row r="53" spans="2:13" ht="12.75" hidden="1" outlineLevel="1" x14ac:dyDescent="0.2">
      <c r="B53" s="89">
        <f t="shared" si="6"/>
        <v>2010</v>
      </c>
      <c r="C53" s="112" t="e">
        <f>IF(#REF!=0,0,1)</f>
        <v>#REF!</v>
      </c>
      <c r="D53" s="113">
        <f t="shared" si="4"/>
        <v>1</v>
      </c>
      <c r="E53" s="113">
        <f t="shared" si="4"/>
        <v>1</v>
      </c>
      <c r="F53" s="113">
        <f t="shared" si="4"/>
        <v>1</v>
      </c>
      <c r="G53" s="113">
        <f t="shared" si="4"/>
        <v>1</v>
      </c>
      <c r="H53" s="114">
        <f t="shared" si="4"/>
        <v>1</v>
      </c>
      <c r="I53" s="113">
        <f t="shared" si="4"/>
        <v>1</v>
      </c>
      <c r="J53" s="115">
        <f t="shared" si="4"/>
        <v>1</v>
      </c>
      <c r="K53" s="116">
        <f t="shared" si="4"/>
        <v>1</v>
      </c>
      <c r="L53" s="117">
        <f t="shared" si="4"/>
        <v>1</v>
      </c>
      <c r="M53" s="119">
        <f t="shared" si="5"/>
        <v>0</v>
      </c>
    </row>
    <row r="54" spans="2:13" ht="12.75" hidden="1" outlineLevel="1" x14ac:dyDescent="0.2">
      <c r="B54" s="89">
        <f t="shared" si="6"/>
        <v>2011</v>
      </c>
      <c r="C54" s="112" t="e">
        <f>IF(#REF!=0,0,1)</f>
        <v>#REF!</v>
      </c>
      <c r="D54" s="113">
        <f t="shared" si="4"/>
        <v>1</v>
      </c>
      <c r="E54" s="113">
        <f t="shared" si="4"/>
        <v>1</v>
      </c>
      <c r="F54" s="113">
        <f t="shared" si="4"/>
        <v>1</v>
      </c>
      <c r="G54" s="113">
        <f t="shared" si="4"/>
        <v>1</v>
      </c>
      <c r="H54" s="114">
        <f t="shared" si="4"/>
        <v>1</v>
      </c>
      <c r="I54" s="113">
        <f t="shared" si="4"/>
        <v>1</v>
      </c>
      <c r="J54" s="115">
        <f t="shared" si="4"/>
        <v>1</v>
      </c>
      <c r="K54" s="116">
        <f t="shared" si="4"/>
        <v>1</v>
      </c>
      <c r="L54" s="117">
        <f t="shared" si="4"/>
        <v>1</v>
      </c>
      <c r="M54" s="119">
        <f t="shared" si="5"/>
        <v>0</v>
      </c>
    </row>
    <row r="55" spans="2:13" ht="12.75" hidden="1" outlineLevel="1" x14ac:dyDescent="0.2">
      <c r="B55" s="89">
        <f>B54+1</f>
        <v>2012</v>
      </c>
      <c r="C55" s="112" t="e">
        <f>IF(#REF!=0,0,1)</f>
        <v>#REF!</v>
      </c>
      <c r="D55" s="113">
        <f t="shared" si="4"/>
        <v>1</v>
      </c>
      <c r="E55" s="113">
        <f t="shared" si="4"/>
        <v>1</v>
      </c>
      <c r="F55" s="113">
        <f t="shared" si="4"/>
        <v>1</v>
      </c>
      <c r="G55" s="113">
        <f t="shared" si="4"/>
        <v>1</v>
      </c>
      <c r="H55" s="114">
        <f t="shared" si="4"/>
        <v>1</v>
      </c>
      <c r="I55" s="113">
        <f t="shared" si="4"/>
        <v>1</v>
      </c>
      <c r="J55" s="115">
        <f t="shared" si="4"/>
        <v>1</v>
      </c>
      <c r="K55" s="116">
        <f t="shared" si="4"/>
        <v>1</v>
      </c>
      <c r="L55" s="117">
        <f t="shared" si="4"/>
        <v>1</v>
      </c>
      <c r="M55" s="119">
        <f t="shared" si="5"/>
        <v>0</v>
      </c>
    </row>
    <row r="56" spans="2:13" ht="12.75" hidden="1" outlineLevel="1" x14ac:dyDescent="0.2">
      <c r="B56" s="89">
        <f t="shared" si="6"/>
        <v>2013</v>
      </c>
      <c r="C56" s="112" t="e">
        <f>IF(#REF!=0,0,1)</f>
        <v>#REF!</v>
      </c>
      <c r="D56" s="113">
        <f t="shared" si="4"/>
        <v>1</v>
      </c>
      <c r="E56" s="113">
        <f t="shared" si="4"/>
        <v>1</v>
      </c>
      <c r="F56" s="113">
        <f t="shared" si="4"/>
        <v>1</v>
      </c>
      <c r="G56" s="113">
        <f t="shared" si="4"/>
        <v>1</v>
      </c>
      <c r="H56" s="114">
        <f t="shared" si="4"/>
        <v>1</v>
      </c>
      <c r="I56" s="113">
        <f t="shared" si="4"/>
        <v>1</v>
      </c>
      <c r="J56" s="115">
        <f t="shared" si="4"/>
        <v>1</v>
      </c>
      <c r="K56" s="116">
        <f t="shared" si="4"/>
        <v>1</v>
      </c>
      <c r="L56" s="117">
        <f t="shared" si="4"/>
        <v>1</v>
      </c>
      <c r="M56" s="119">
        <f t="shared" si="5"/>
        <v>0</v>
      </c>
    </row>
    <row r="57" spans="2:13" ht="12.75" hidden="1" outlineLevel="1" x14ac:dyDescent="0.2">
      <c r="B57" s="89">
        <f t="shared" si="6"/>
        <v>2014</v>
      </c>
      <c r="C57" s="112" t="e">
        <f>IF(#REF!=0,0,1)</f>
        <v>#REF!</v>
      </c>
      <c r="D57" s="113">
        <f t="shared" si="4"/>
        <v>1</v>
      </c>
      <c r="E57" s="113">
        <f t="shared" si="4"/>
        <v>1</v>
      </c>
      <c r="F57" s="113">
        <f t="shared" si="4"/>
        <v>1</v>
      </c>
      <c r="G57" s="113">
        <f t="shared" si="4"/>
        <v>1</v>
      </c>
      <c r="H57" s="114">
        <f t="shared" si="4"/>
        <v>1</v>
      </c>
      <c r="I57" s="113">
        <f t="shared" si="4"/>
        <v>1</v>
      </c>
      <c r="J57" s="115">
        <f t="shared" si="4"/>
        <v>1</v>
      </c>
      <c r="K57" s="116">
        <f t="shared" si="4"/>
        <v>1</v>
      </c>
      <c r="L57" s="117">
        <f t="shared" si="4"/>
        <v>1</v>
      </c>
      <c r="M57" s="119">
        <f t="shared" si="5"/>
        <v>0</v>
      </c>
    </row>
    <row r="58" spans="2:13" ht="12.75" hidden="1" outlineLevel="1" x14ac:dyDescent="0.2">
      <c r="B58" s="89">
        <f t="shared" si="6"/>
        <v>2015</v>
      </c>
      <c r="C58" s="112" t="e">
        <f>IF(#REF!=0,0,1)</f>
        <v>#REF!</v>
      </c>
      <c r="D58" s="113">
        <f t="shared" si="4"/>
        <v>1</v>
      </c>
      <c r="E58" s="113">
        <f t="shared" si="4"/>
        <v>1</v>
      </c>
      <c r="F58" s="113">
        <f t="shared" si="4"/>
        <v>1</v>
      </c>
      <c r="G58" s="113">
        <f t="shared" si="4"/>
        <v>1</v>
      </c>
      <c r="H58" s="114">
        <f t="shared" si="4"/>
        <v>1</v>
      </c>
      <c r="I58" s="113">
        <f t="shared" si="4"/>
        <v>1</v>
      </c>
      <c r="J58" s="115">
        <f t="shared" si="4"/>
        <v>1</v>
      </c>
      <c r="K58" s="116">
        <f t="shared" si="4"/>
        <v>1</v>
      </c>
      <c r="L58" s="117">
        <f t="shared" si="4"/>
        <v>1</v>
      </c>
      <c r="M58" s="119">
        <f t="shared" si="5"/>
        <v>0</v>
      </c>
    </row>
    <row r="59" spans="2:13" ht="12.75" hidden="1" outlineLevel="1" x14ac:dyDescent="0.2">
      <c r="B59" s="89">
        <f t="shared" si="6"/>
        <v>2016</v>
      </c>
      <c r="C59" s="112" t="e">
        <f>IF(#REF!=0,0,1)</f>
        <v>#REF!</v>
      </c>
      <c r="D59" s="113">
        <f t="shared" si="4"/>
        <v>1</v>
      </c>
      <c r="E59" s="113">
        <f t="shared" si="4"/>
        <v>1</v>
      </c>
      <c r="F59" s="113">
        <f t="shared" si="4"/>
        <v>1</v>
      </c>
      <c r="G59" s="113">
        <f t="shared" si="4"/>
        <v>1</v>
      </c>
      <c r="H59" s="114">
        <f t="shared" si="4"/>
        <v>1</v>
      </c>
      <c r="I59" s="113">
        <f t="shared" si="4"/>
        <v>1</v>
      </c>
      <c r="J59" s="115">
        <f t="shared" si="4"/>
        <v>1</v>
      </c>
      <c r="K59" s="116">
        <f t="shared" si="4"/>
        <v>1</v>
      </c>
      <c r="L59" s="117">
        <f t="shared" si="4"/>
        <v>1</v>
      </c>
      <c r="M59" s="119">
        <f t="shared" si="5"/>
        <v>0</v>
      </c>
    </row>
    <row r="60" spans="2:13" ht="12.75" hidden="1" outlineLevel="1" x14ac:dyDescent="0.2">
      <c r="B60" s="89">
        <f t="shared" si="6"/>
        <v>2017</v>
      </c>
      <c r="C60" s="112" t="e">
        <f>IF(#REF!=0,0,1)</f>
        <v>#REF!</v>
      </c>
      <c r="D60" s="113">
        <f t="shared" ref="D60:L64" si="7">IF(C23=0,0,1)</f>
        <v>1</v>
      </c>
      <c r="E60" s="113">
        <f t="shared" si="7"/>
        <v>1</v>
      </c>
      <c r="F60" s="113">
        <f t="shared" si="7"/>
        <v>1</v>
      </c>
      <c r="G60" s="113">
        <f t="shared" si="7"/>
        <v>1</v>
      </c>
      <c r="H60" s="114">
        <f t="shared" si="7"/>
        <v>1</v>
      </c>
      <c r="I60" s="113">
        <f t="shared" si="7"/>
        <v>1</v>
      </c>
      <c r="J60" s="115">
        <f t="shared" si="7"/>
        <v>1</v>
      </c>
      <c r="K60" s="116">
        <f t="shared" si="7"/>
        <v>1</v>
      </c>
      <c r="L60" s="117">
        <f t="shared" si="7"/>
        <v>1</v>
      </c>
      <c r="M60" s="119">
        <f t="shared" si="5"/>
        <v>0</v>
      </c>
    </row>
    <row r="61" spans="2:13" ht="12.75" hidden="1" outlineLevel="1" x14ac:dyDescent="0.2">
      <c r="B61" s="89">
        <f t="shared" si="6"/>
        <v>2018</v>
      </c>
      <c r="C61" s="112" t="e">
        <f>IF(#REF!=0,0,1)</f>
        <v>#REF!</v>
      </c>
      <c r="D61" s="113">
        <f t="shared" si="7"/>
        <v>1</v>
      </c>
      <c r="E61" s="113">
        <f t="shared" si="7"/>
        <v>1</v>
      </c>
      <c r="F61" s="113">
        <f t="shared" si="7"/>
        <v>1</v>
      </c>
      <c r="G61" s="113">
        <f t="shared" si="7"/>
        <v>1</v>
      </c>
      <c r="H61" s="114">
        <f t="shared" si="7"/>
        <v>1</v>
      </c>
      <c r="I61" s="113">
        <f t="shared" si="7"/>
        <v>1</v>
      </c>
      <c r="J61" s="115">
        <f t="shared" si="7"/>
        <v>1</v>
      </c>
      <c r="K61" s="116">
        <f t="shared" si="7"/>
        <v>1</v>
      </c>
      <c r="L61" s="117">
        <f t="shared" si="7"/>
        <v>1</v>
      </c>
      <c r="M61" s="119">
        <f t="shared" si="5"/>
        <v>0</v>
      </c>
    </row>
    <row r="62" spans="2:13" ht="12.75" hidden="1" outlineLevel="1" x14ac:dyDescent="0.2">
      <c r="B62" s="89">
        <f t="shared" si="6"/>
        <v>2019</v>
      </c>
      <c r="C62" s="112" t="e">
        <f>IF(#REF!=0,0,1)</f>
        <v>#REF!</v>
      </c>
      <c r="D62" s="113">
        <f t="shared" si="7"/>
        <v>1</v>
      </c>
      <c r="E62" s="113">
        <f t="shared" si="7"/>
        <v>1</v>
      </c>
      <c r="F62" s="113">
        <f t="shared" si="7"/>
        <v>1</v>
      </c>
      <c r="G62" s="113">
        <f t="shared" si="7"/>
        <v>1</v>
      </c>
      <c r="H62" s="114">
        <f t="shared" si="7"/>
        <v>1</v>
      </c>
      <c r="I62" s="113">
        <f t="shared" si="7"/>
        <v>1</v>
      </c>
      <c r="J62" s="115">
        <f t="shared" si="7"/>
        <v>1</v>
      </c>
      <c r="K62" s="116">
        <f t="shared" si="7"/>
        <v>1</v>
      </c>
      <c r="L62" s="117">
        <f t="shared" si="7"/>
        <v>1</v>
      </c>
      <c r="M62" s="119">
        <f t="shared" si="5"/>
        <v>0</v>
      </c>
    </row>
    <row r="63" spans="2:13" ht="12.75" hidden="1" collapsed="1" x14ac:dyDescent="0.2">
      <c r="B63" s="89">
        <f t="shared" si="6"/>
        <v>2020</v>
      </c>
      <c r="C63" s="112" t="e">
        <f>IF(#REF!=0,0,1)</f>
        <v>#REF!</v>
      </c>
      <c r="D63" s="113">
        <f t="shared" si="7"/>
        <v>1</v>
      </c>
      <c r="E63" s="113">
        <f t="shared" si="7"/>
        <v>1</v>
      </c>
      <c r="F63" s="113">
        <f t="shared" si="7"/>
        <v>1</v>
      </c>
      <c r="G63" s="113">
        <f t="shared" si="7"/>
        <v>1</v>
      </c>
      <c r="H63" s="114">
        <f t="shared" si="7"/>
        <v>1</v>
      </c>
      <c r="I63" s="113">
        <f t="shared" si="7"/>
        <v>1</v>
      </c>
      <c r="J63" s="115">
        <f t="shared" si="7"/>
        <v>1</v>
      </c>
      <c r="K63" s="116">
        <f t="shared" si="7"/>
        <v>1</v>
      </c>
      <c r="L63" s="117">
        <f t="shared" si="7"/>
        <v>1</v>
      </c>
      <c r="M63" s="119">
        <f t="shared" si="5"/>
        <v>0</v>
      </c>
    </row>
    <row r="64" spans="2:13" ht="12.75" hidden="1" x14ac:dyDescent="0.2">
      <c r="B64" s="93">
        <f t="shared" si="6"/>
        <v>2021</v>
      </c>
      <c r="C64" s="121" t="e">
        <f>IF(#REF!=0,0,1)</f>
        <v>#REF!</v>
      </c>
      <c r="D64" s="122">
        <f t="shared" si="7"/>
        <v>1</v>
      </c>
      <c r="E64" s="122">
        <f t="shared" si="7"/>
        <v>1</v>
      </c>
      <c r="F64" s="122">
        <f t="shared" si="7"/>
        <v>1</v>
      </c>
      <c r="G64" s="122">
        <f t="shared" si="7"/>
        <v>1</v>
      </c>
      <c r="H64" s="123">
        <f t="shared" si="7"/>
        <v>1</v>
      </c>
      <c r="I64" s="122">
        <f t="shared" si="7"/>
        <v>1</v>
      </c>
      <c r="J64" s="124">
        <f t="shared" si="7"/>
        <v>1</v>
      </c>
      <c r="K64" s="125">
        <f t="shared" si="7"/>
        <v>0</v>
      </c>
      <c r="L64" s="126">
        <f t="shared" si="7"/>
        <v>1</v>
      </c>
      <c r="M64" s="127">
        <f t="shared" si="5"/>
        <v>0</v>
      </c>
    </row>
  </sheetData>
  <protectedRanges>
    <protectedRange sqref="L7:L27" name="Range1"/>
  </protectedRanges>
  <mergeCells count="1">
    <mergeCell ref="B5:K5"/>
  </mergeCells>
  <dataValidations count="2">
    <dataValidation type="date" allowBlank="1" showInputMessage="1" showErrorMessage="1" errorTitle="Must be a date" error="dd/mm/yy format between 01/01/2004 and 31/12/2024" sqref="C3" xr:uid="{6FD47D09-E142-49F6-8C35-4A0F6E6BE518}">
      <formula1>37987</formula1>
      <formula2>45657</formula2>
    </dataValidation>
    <dataValidation type="whole" operator="greaterThanOrEqual" allowBlank="1" showInputMessage="1" showErrorMessage="1" errorTitle="Whole number" error="Must be a whole number 0 or greater" sqref="C7:K27" xr:uid="{CE67F708-1823-45C6-8AB7-7AB69C03786D}">
      <formula1>0</formula1>
    </dataValidation>
  </dataValidations>
  <pageMargins left="0.7" right="0.7" top="0.75" bottom="0.75" header="0.3" footer="0.3"/>
  <pageSetup scale="62" orientation="landscape"/>
  <headerFooter>
    <oddFooter>&amp;L_x000D_&amp;1#&amp;"Aerial"&amp;8&amp;KFF0000 Aviva: Confidential</oddFooter>
  </headerFooter>
  <rowBreaks count="1" manualBreakCount="1">
    <brk id="27" min="1" max="11" man="1"/>
  </rowBreaks>
  <colBreaks count="1" manualBreakCount="1">
    <brk id="11" min="2" max="3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CC925-F696-4C9A-9BBA-FA063FBAE955}">
  <sheetPr>
    <pageSetUpPr autoPageBreaks="0" fitToPage="1"/>
  </sheetPr>
  <dimension ref="A1:N64"/>
  <sheetViews>
    <sheetView showGridLines="0" showRowColHeaders="0" zoomScale="80" zoomScaleNormal="80" workbookViewId="0">
      <selection activeCell="I34" sqref="I34"/>
    </sheetView>
  </sheetViews>
  <sheetFormatPr defaultColWidth="0" defaultRowHeight="12.6" customHeight="1" zeroHeight="1" outlineLevelRow="1" x14ac:dyDescent="0.2"/>
  <cols>
    <col min="1" max="1" width="3.109375" style="16" customWidth="1"/>
    <col min="2" max="13" width="14.109375" style="16" customWidth="1"/>
    <col min="14" max="14" width="7.77734375" style="16" customWidth="1"/>
    <col min="15" max="16384" width="7.77734375" style="16" hidden="1"/>
  </cols>
  <sheetData>
    <row r="1" spans="1:12" ht="15.75" x14ac:dyDescent="0.25">
      <c r="A1" s="17" t="s">
        <v>34</v>
      </c>
    </row>
    <row r="2" spans="1:12" ht="12.75" x14ac:dyDescent="0.2"/>
    <row r="3" spans="1:12" ht="12.75" x14ac:dyDescent="0.2">
      <c r="B3" s="80" t="s">
        <v>42</v>
      </c>
      <c r="C3" s="88">
        <f>'1) Claims Notified'!C3</f>
        <v>45657</v>
      </c>
    </row>
    <row r="4" spans="1:12" ht="12.75" x14ac:dyDescent="0.2"/>
    <row r="5" spans="1:12" ht="15.75" x14ac:dyDescent="0.25">
      <c r="B5" s="265" t="s">
        <v>53</v>
      </c>
      <c r="C5" s="266"/>
      <c r="D5" s="266"/>
      <c r="E5" s="266"/>
      <c r="F5" s="266"/>
      <c r="G5" s="266"/>
      <c r="H5" s="266"/>
      <c r="I5" s="266"/>
      <c r="J5" s="266"/>
      <c r="K5" s="267"/>
      <c r="L5"/>
    </row>
    <row r="6" spans="1:12" ht="43.35" customHeight="1" x14ac:dyDescent="0.25">
      <c r="B6" s="1" t="s">
        <v>1</v>
      </c>
      <c r="C6" s="7" t="s">
        <v>2</v>
      </c>
      <c r="D6" s="2" t="s">
        <v>3</v>
      </c>
      <c r="E6" s="2" t="s">
        <v>4</v>
      </c>
      <c r="F6" s="2" t="s">
        <v>5</v>
      </c>
      <c r="G6" s="1" t="s">
        <v>6</v>
      </c>
      <c r="H6" s="2" t="s">
        <v>7</v>
      </c>
      <c r="I6" s="3" t="s">
        <v>8</v>
      </c>
      <c r="J6" s="4" t="s">
        <v>9</v>
      </c>
      <c r="K6" s="5" t="s">
        <v>10</v>
      </c>
      <c r="L6"/>
    </row>
    <row r="7" spans="1:12" ht="15.75" hidden="1" x14ac:dyDescent="0.25">
      <c r="B7" s="89">
        <f>'1) Claims Notified'!$B$7</f>
        <v>2004</v>
      </c>
      <c r="C7" s="213"/>
      <c r="D7" s="213"/>
      <c r="E7" s="213"/>
      <c r="F7" s="213"/>
      <c r="G7" s="217"/>
      <c r="H7" s="213"/>
      <c r="I7" s="220"/>
      <c r="J7" s="221"/>
      <c r="K7" s="222"/>
      <c r="L7"/>
    </row>
    <row r="8" spans="1:12" ht="15.75" hidden="1" x14ac:dyDescent="0.25">
      <c r="B8" s="89">
        <f t="shared" ref="B8:B27" si="0">B7+1</f>
        <v>2005</v>
      </c>
      <c r="C8" s="213"/>
      <c r="D8" s="213"/>
      <c r="E8" s="213"/>
      <c r="F8" s="213"/>
      <c r="G8" s="217"/>
      <c r="H8" s="213"/>
      <c r="I8" s="220"/>
      <c r="J8" s="221"/>
      <c r="K8" s="222"/>
      <c r="L8"/>
    </row>
    <row r="9" spans="1:12" ht="15.75" hidden="1" x14ac:dyDescent="0.25">
      <c r="B9" s="89">
        <f t="shared" si="0"/>
        <v>2006</v>
      </c>
      <c r="C9" s="213"/>
      <c r="D9" s="213"/>
      <c r="E9" s="213"/>
      <c r="F9" s="213"/>
      <c r="G9" s="217"/>
      <c r="H9" s="213"/>
      <c r="I9" s="220"/>
      <c r="J9" s="221"/>
      <c r="K9" s="222"/>
      <c r="L9"/>
    </row>
    <row r="10" spans="1:12" ht="15.75" hidden="1" x14ac:dyDescent="0.25">
      <c r="B10" s="89">
        <f t="shared" si="0"/>
        <v>2007</v>
      </c>
      <c r="C10" s="213"/>
      <c r="D10" s="213"/>
      <c r="E10" s="213"/>
      <c r="F10" s="213"/>
      <c r="G10" s="217"/>
      <c r="H10" s="213"/>
      <c r="I10" s="220"/>
      <c r="J10" s="221"/>
      <c r="K10" s="222"/>
      <c r="L10"/>
    </row>
    <row r="11" spans="1:12" ht="15.75" hidden="1" x14ac:dyDescent="0.25">
      <c r="B11" s="89">
        <f t="shared" si="0"/>
        <v>2008</v>
      </c>
      <c r="C11" s="213"/>
      <c r="D11" s="213"/>
      <c r="E11" s="213"/>
      <c r="F11" s="213"/>
      <c r="G11" s="217"/>
      <c r="H11" s="213"/>
      <c r="I11" s="220"/>
      <c r="J11" s="221"/>
      <c r="K11" s="222"/>
      <c r="L11"/>
    </row>
    <row r="12" spans="1:12" ht="15.75" hidden="1" x14ac:dyDescent="0.25">
      <c r="B12" s="89">
        <f t="shared" si="0"/>
        <v>2009</v>
      </c>
      <c r="C12" s="213"/>
      <c r="D12" s="213"/>
      <c r="E12" s="213"/>
      <c r="F12" s="213"/>
      <c r="G12" s="217"/>
      <c r="H12" s="213"/>
      <c r="I12" s="220"/>
      <c r="J12" s="221"/>
      <c r="K12" s="222"/>
      <c r="L12"/>
    </row>
    <row r="13" spans="1:12" ht="15.75" hidden="1" x14ac:dyDescent="0.25">
      <c r="B13" s="89">
        <f t="shared" si="0"/>
        <v>2010</v>
      </c>
      <c r="C13" s="213"/>
      <c r="D13" s="213"/>
      <c r="E13" s="213"/>
      <c r="F13" s="213"/>
      <c r="G13" s="217"/>
      <c r="H13" s="213"/>
      <c r="I13" s="220"/>
      <c r="J13" s="221"/>
      <c r="K13" s="222"/>
      <c r="L13"/>
    </row>
    <row r="14" spans="1:12" ht="15.75" hidden="1" x14ac:dyDescent="0.25">
      <c r="B14" s="89">
        <f t="shared" si="0"/>
        <v>2011</v>
      </c>
      <c r="C14" s="213"/>
      <c r="D14" s="213"/>
      <c r="E14" s="213"/>
      <c r="F14" s="213"/>
      <c r="G14" s="217"/>
      <c r="H14" s="213"/>
      <c r="I14" s="220"/>
      <c r="J14" s="221"/>
      <c r="K14" s="222"/>
      <c r="L14"/>
    </row>
    <row r="15" spans="1:12" ht="15.75" x14ac:dyDescent="0.25">
      <c r="B15" s="89">
        <f t="shared" si="0"/>
        <v>2012</v>
      </c>
      <c r="C15" s="9">
        <v>725</v>
      </c>
      <c r="D15" s="9">
        <v>694</v>
      </c>
      <c r="E15" s="9">
        <v>225</v>
      </c>
      <c r="F15" s="9">
        <v>478</v>
      </c>
      <c r="G15" s="90">
        <v>2122</v>
      </c>
      <c r="H15" s="9">
        <v>1892</v>
      </c>
      <c r="I15" s="91">
        <v>4014</v>
      </c>
      <c r="J15" s="10">
        <v>6</v>
      </c>
      <c r="K15" s="128">
        <f t="shared" ref="K15:K27" si="1">SUM(I15:J15)</f>
        <v>4020</v>
      </c>
      <c r="L15"/>
    </row>
    <row r="16" spans="1:12" ht="15.75" x14ac:dyDescent="0.25">
      <c r="B16" s="89">
        <f t="shared" si="0"/>
        <v>2013</v>
      </c>
      <c r="C16" s="9">
        <v>693</v>
      </c>
      <c r="D16" s="9">
        <v>686</v>
      </c>
      <c r="E16" s="9">
        <v>211</v>
      </c>
      <c r="F16" s="9">
        <v>473</v>
      </c>
      <c r="G16" s="90">
        <v>2063</v>
      </c>
      <c r="H16" s="9">
        <v>1907</v>
      </c>
      <c r="I16" s="91">
        <v>3970</v>
      </c>
      <c r="J16" s="10">
        <v>3</v>
      </c>
      <c r="K16" s="128">
        <f t="shared" si="1"/>
        <v>3973</v>
      </c>
      <c r="L16"/>
    </row>
    <row r="17" spans="2:12" ht="15.75" x14ac:dyDescent="0.25">
      <c r="B17" s="89">
        <f t="shared" si="0"/>
        <v>2014</v>
      </c>
      <c r="C17" s="9">
        <v>741</v>
      </c>
      <c r="D17" s="9">
        <v>694</v>
      </c>
      <c r="E17" s="9">
        <v>216</v>
      </c>
      <c r="F17" s="9">
        <v>411</v>
      </c>
      <c r="G17" s="90">
        <v>2062</v>
      </c>
      <c r="H17" s="9">
        <v>1912</v>
      </c>
      <c r="I17" s="91">
        <v>3974</v>
      </c>
      <c r="J17" s="10">
        <v>4</v>
      </c>
      <c r="K17" s="128">
        <f t="shared" si="1"/>
        <v>3978</v>
      </c>
      <c r="L17"/>
    </row>
    <row r="18" spans="2:12" ht="15.75" x14ac:dyDescent="0.25">
      <c r="B18" s="89">
        <f>B17+1</f>
        <v>2015</v>
      </c>
      <c r="C18" s="9">
        <v>791</v>
      </c>
      <c r="D18" s="9">
        <v>628</v>
      </c>
      <c r="E18" s="9">
        <v>184</v>
      </c>
      <c r="F18" s="9">
        <v>440</v>
      </c>
      <c r="G18" s="90">
        <v>2043</v>
      </c>
      <c r="H18" s="9">
        <v>2048</v>
      </c>
      <c r="I18" s="91">
        <v>4091</v>
      </c>
      <c r="J18" s="10">
        <v>3</v>
      </c>
      <c r="K18" s="128">
        <f t="shared" si="1"/>
        <v>4094</v>
      </c>
      <c r="L18"/>
    </row>
    <row r="19" spans="2:12" ht="15.75" x14ac:dyDescent="0.25">
      <c r="B19" s="89">
        <f t="shared" si="0"/>
        <v>2016</v>
      </c>
      <c r="C19" s="9">
        <v>636</v>
      </c>
      <c r="D19" s="9">
        <v>596</v>
      </c>
      <c r="E19" s="9">
        <v>171</v>
      </c>
      <c r="F19" s="9">
        <v>384</v>
      </c>
      <c r="G19" s="90">
        <v>1787</v>
      </c>
      <c r="H19" s="9">
        <v>1882</v>
      </c>
      <c r="I19" s="91">
        <v>3669</v>
      </c>
      <c r="J19" s="10">
        <v>4</v>
      </c>
      <c r="K19" s="128">
        <f t="shared" si="1"/>
        <v>3673</v>
      </c>
      <c r="L19"/>
    </row>
    <row r="20" spans="2:12" ht="15.75" x14ac:dyDescent="0.25">
      <c r="B20" s="89">
        <f t="shared" si="0"/>
        <v>2017</v>
      </c>
      <c r="C20" s="9">
        <v>797</v>
      </c>
      <c r="D20" s="9">
        <v>627</v>
      </c>
      <c r="E20" s="9">
        <v>177</v>
      </c>
      <c r="F20" s="9">
        <v>381</v>
      </c>
      <c r="G20" s="90">
        <v>1982</v>
      </c>
      <c r="H20" s="9">
        <v>1717</v>
      </c>
      <c r="I20" s="91">
        <v>3699</v>
      </c>
      <c r="J20" s="10">
        <v>10</v>
      </c>
      <c r="K20" s="128">
        <f>SUM(I20:J20)</f>
        <v>3709</v>
      </c>
      <c r="L20"/>
    </row>
    <row r="21" spans="2:12" ht="15.75" x14ac:dyDescent="0.25">
      <c r="B21" s="89">
        <f t="shared" si="0"/>
        <v>2018</v>
      </c>
      <c r="C21" s="9">
        <v>608</v>
      </c>
      <c r="D21" s="9">
        <v>564</v>
      </c>
      <c r="E21" s="9">
        <v>152</v>
      </c>
      <c r="F21" s="9">
        <v>391</v>
      </c>
      <c r="G21" s="90">
        <v>1715</v>
      </c>
      <c r="H21" s="9">
        <v>1705</v>
      </c>
      <c r="I21" s="91">
        <v>3420</v>
      </c>
      <c r="J21" s="10">
        <v>6</v>
      </c>
      <c r="K21" s="128">
        <f t="shared" si="1"/>
        <v>3426</v>
      </c>
      <c r="L21"/>
    </row>
    <row r="22" spans="2:12" ht="15.75" x14ac:dyDescent="0.25">
      <c r="B22" s="89">
        <f t="shared" si="0"/>
        <v>2019</v>
      </c>
      <c r="C22" s="9">
        <v>694</v>
      </c>
      <c r="D22" s="9">
        <v>599</v>
      </c>
      <c r="E22" s="9">
        <v>212</v>
      </c>
      <c r="F22" s="9">
        <v>354</v>
      </c>
      <c r="G22" s="90">
        <v>1859</v>
      </c>
      <c r="H22" s="9">
        <v>1578</v>
      </c>
      <c r="I22" s="91">
        <v>3437</v>
      </c>
      <c r="J22" s="10">
        <v>3</v>
      </c>
      <c r="K22" s="128">
        <f t="shared" si="1"/>
        <v>3440</v>
      </c>
      <c r="L22"/>
    </row>
    <row r="23" spans="2:12" ht="15.75" x14ac:dyDescent="0.25">
      <c r="B23" s="89">
        <f t="shared" si="0"/>
        <v>2020</v>
      </c>
      <c r="C23" s="9">
        <v>598</v>
      </c>
      <c r="D23" s="9">
        <v>474</v>
      </c>
      <c r="E23" s="9">
        <v>116</v>
      </c>
      <c r="F23" s="9">
        <v>287</v>
      </c>
      <c r="G23" s="90">
        <v>1475</v>
      </c>
      <c r="H23" s="9">
        <v>1215</v>
      </c>
      <c r="I23" s="91">
        <v>2690</v>
      </c>
      <c r="J23" s="10">
        <v>4</v>
      </c>
      <c r="K23" s="128">
        <f t="shared" si="1"/>
        <v>2694</v>
      </c>
      <c r="L23"/>
    </row>
    <row r="24" spans="2:12" ht="15.75" x14ac:dyDescent="0.25">
      <c r="B24" s="89">
        <f t="shared" si="0"/>
        <v>2021</v>
      </c>
      <c r="C24" s="9">
        <v>457</v>
      </c>
      <c r="D24" s="9">
        <v>281</v>
      </c>
      <c r="E24" s="9">
        <v>113</v>
      </c>
      <c r="F24" s="9">
        <v>219</v>
      </c>
      <c r="G24" s="90">
        <v>1070</v>
      </c>
      <c r="H24" s="9">
        <v>1076</v>
      </c>
      <c r="I24" s="91">
        <v>2146</v>
      </c>
      <c r="J24" s="10">
        <v>1</v>
      </c>
      <c r="K24" s="128">
        <f t="shared" si="1"/>
        <v>2147</v>
      </c>
      <c r="L24"/>
    </row>
    <row r="25" spans="2:12" ht="15.75" x14ac:dyDescent="0.25">
      <c r="B25" s="89">
        <f t="shared" si="0"/>
        <v>2022</v>
      </c>
      <c r="C25" s="9">
        <v>292</v>
      </c>
      <c r="D25" s="9">
        <v>150</v>
      </c>
      <c r="E25" s="9">
        <v>59</v>
      </c>
      <c r="F25" s="9">
        <v>161</v>
      </c>
      <c r="G25" s="90">
        <v>662</v>
      </c>
      <c r="H25" s="9">
        <v>706</v>
      </c>
      <c r="I25" s="91">
        <v>1368</v>
      </c>
      <c r="J25" s="10">
        <v>0</v>
      </c>
      <c r="K25" s="128">
        <f t="shared" si="1"/>
        <v>1368</v>
      </c>
      <c r="L25"/>
    </row>
    <row r="26" spans="2:12" ht="15.75" x14ac:dyDescent="0.25">
      <c r="B26" s="89">
        <f t="shared" si="0"/>
        <v>2023</v>
      </c>
      <c r="C26" s="9">
        <v>139</v>
      </c>
      <c r="D26" s="9">
        <v>58</v>
      </c>
      <c r="E26" s="9">
        <v>16</v>
      </c>
      <c r="F26" s="9">
        <v>61</v>
      </c>
      <c r="G26" s="90">
        <v>274</v>
      </c>
      <c r="H26" s="9">
        <v>266</v>
      </c>
      <c r="I26" s="91">
        <v>540</v>
      </c>
      <c r="J26" s="10">
        <v>0</v>
      </c>
      <c r="K26" s="128">
        <f t="shared" si="1"/>
        <v>540</v>
      </c>
      <c r="L26"/>
    </row>
    <row r="27" spans="2:12" ht="15.75" x14ac:dyDescent="0.25">
      <c r="B27" s="93">
        <f t="shared" si="0"/>
        <v>2024</v>
      </c>
      <c r="C27" s="94">
        <v>11</v>
      </c>
      <c r="D27" s="94">
        <v>11</v>
      </c>
      <c r="E27" s="94">
        <v>6</v>
      </c>
      <c r="F27" s="94">
        <v>5</v>
      </c>
      <c r="G27" s="90">
        <v>33</v>
      </c>
      <c r="H27" s="9">
        <v>49</v>
      </c>
      <c r="I27" s="91">
        <v>82</v>
      </c>
      <c r="J27" s="10">
        <v>0</v>
      </c>
      <c r="K27" s="128">
        <f t="shared" si="1"/>
        <v>82</v>
      </c>
      <c r="L27"/>
    </row>
    <row r="28" spans="2:12" ht="12.75" x14ac:dyDescent="0.2">
      <c r="B28" s="93" t="s">
        <v>10</v>
      </c>
      <c r="C28" s="12">
        <f t="shared" ref="C28:K28" si="2">SUM(C7:C27)</f>
        <v>7182</v>
      </c>
      <c r="D28" s="96">
        <f t="shared" si="2"/>
        <v>6062</v>
      </c>
      <c r="E28" s="96">
        <f t="shared" si="2"/>
        <v>1858</v>
      </c>
      <c r="F28" s="96">
        <f t="shared" si="2"/>
        <v>4045</v>
      </c>
      <c r="G28" s="97">
        <f t="shared" si="2"/>
        <v>19147</v>
      </c>
      <c r="H28" s="97">
        <f t="shared" si="2"/>
        <v>17953</v>
      </c>
      <c r="I28" s="12">
        <f t="shared" si="2"/>
        <v>37100</v>
      </c>
      <c r="J28" s="98">
        <f t="shared" si="2"/>
        <v>44</v>
      </c>
      <c r="K28" s="11">
        <f t="shared" si="2"/>
        <v>37144</v>
      </c>
      <c r="L28" s="99"/>
    </row>
    <row r="29" spans="2:12" ht="12.75" x14ac:dyDescent="0.2"/>
    <row r="30" spans="2:12" ht="12.75" x14ac:dyDescent="0.2">
      <c r="B30" s="100" t="str">
        <f>B27&amp;" grossed up"</f>
        <v>2024 grossed up</v>
      </c>
      <c r="C30" s="101">
        <f t="shared" ref="C30:K30" si="3">IF($C$3&gt;DATE($B$27,12,31),C27,C27/(1-(DAYS360($C$3,DATE($B$27,12,31),TRUE)/360)))</f>
        <v>11</v>
      </c>
      <c r="D30" s="102">
        <f t="shared" si="3"/>
        <v>11</v>
      </c>
      <c r="E30" s="102">
        <f t="shared" si="3"/>
        <v>6</v>
      </c>
      <c r="F30" s="102">
        <f t="shared" si="3"/>
        <v>5</v>
      </c>
      <c r="G30" s="103">
        <f t="shared" si="3"/>
        <v>33</v>
      </c>
      <c r="H30" s="103">
        <f t="shared" si="3"/>
        <v>49</v>
      </c>
      <c r="I30" s="101">
        <f t="shared" si="3"/>
        <v>82</v>
      </c>
      <c r="J30" s="104">
        <f t="shared" si="3"/>
        <v>0</v>
      </c>
      <c r="K30" s="105">
        <f t="shared" si="3"/>
        <v>82</v>
      </c>
    </row>
    <row r="31" spans="2:12" ht="12.75" x14ac:dyDescent="0.2"/>
    <row r="32" spans="2:12" ht="12.75" x14ac:dyDescent="0.2">
      <c r="B32" s="106" t="s">
        <v>11</v>
      </c>
    </row>
    <row r="33" spans="2:13" ht="12.75" x14ac:dyDescent="0.2">
      <c r="B33" s="107" t="s">
        <v>54</v>
      </c>
    </row>
    <row r="34" spans="2:13" ht="12.75" x14ac:dyDescent="0.2">
      <c r="B34" s="107" t="s">
        <v>44</v>
      </c>
    </row>
    <row r="35" spans="2:13" ht="12.75" x14ac:dyDescent="0.2">
      <c r="B35" s="107" t="s">
        <v>45</v>
      </c>
    </row>
    <row r="36" spans="2:13" ht="12.75" x14ac:dyDescent="0.2">
      <c r="B36" s="107" t="s">
        <v>46</v>
      </c>
    </row>
    <row r="37" spans="2:13" ht="12.75" x14ac:dyDescent="0.2"/>
    <row r="38" spans="2:13" ht="12.75" x14ac:dyDescent="0.2"/>
    <row r="39" spans="2:13" ht="12.75" x14ac:dyDescent="0.2"/>
    <row r="40" spans="2:13" ht="12.75" x14ac:dyDescent="0.2"/>
    <row r="41" spans="2:13" ht="12.75" x14ac:dyDescent="0.2"/>
    <row r="42" spans="2:13" ht="12.75" hidden="1" outlineLevel="1" x14ac:dyDescent="0.2"/>
    <row r="43" spans="2:13" ht="38.25" hidden="1" outlineLevel="1" x14ac:dyDescent="0.2">
      <c r="B43" s="1" t="s">
        <v>47</v>
      </c>
      <c r="C43" s="1" t="s">
        <v>2</v>
      </c>
      <c r="D43" s="2" t="s">
        <v>17</v>
      </c>
      <c r="E43" s="2" t="s">
        <v>3</v>
      </c>
      <c r="F43" s="2" t="s">
        <v>4</v>
      </c>
      <c r="G43" s="2" t="s">
        <v>5</v>
      </c>
      <c r="H43" s="1" t="s">
        <v>6</v>
      </c>
      <c r="I43" s="2" t="s">
        <v>7</v>
      </c>
      <c r="J43" s="3" t="s">
        <v>8</v>
      </c>
      <c r="K43" s="4" t="s">
        <v>9</v>
      </c>
      <c r="L43" s="5" t="s">
        <v>10</v>
      </c>
      <c r="M43" s="8" t="s">
        <v>48</v>
      </c>
    </row>
    <row r="44" spans="2:13" ht="12.75" hidden="1" outlineLevel="1" x14ac:dyDescent="0.2">
      <c r="B44" s="89">
        <v>2001</v>
      </c>
      <c r="C44" s="112" t="e">
        <f>IF(#REF!=0,0,1)</f>
        <v>#REF!</v>
      </c>
      <c r="D44" s="113">
        <f t="shared" ref="D44:L59" si="4">IF(C7=0,0,1)</f>
        <v>0</v>
      </c>
      <c r="E44" s="113">
        <f t="shared" si="4"/>
        <v>0</v>
      </c>
      <c r="F44" s="113">
        <f t="shared" si="4"/>
        <v>0</v>
      </c>
      <c r="G44" s="113">
        <f t="shared" si="4"/>
        <v>0</v>
      </c>
      <c r="H44" s="114">
        <f t="shared" si="4"/>
        <v>0</v>
      </c>
      <c r="I44" s="113">
        <f t="shared" si="4"/>
        <v>0</v>
      </c>
      <c r="J44" s="115">
        <f t="shared" si="4"/>
        <v>0</v>
      </c>
      <c r="K44" s="116">
        <f t="shared" si="4"/>
        <v>0</v>
      </c>
      <c r="L44" s="117">
        <f t="shared" si="4"/>
        <v>0</v>
      </c>
      <c r="M44" s="118">
        <f t="shared" ref="M44:M64" si="5">IF(L7="Y",1,0)</f>
        <v>0</v>
      </c>
    </row>
    <row r="45" spans="2:13" ht="12.75" hidden="1" outlineLevel="1" x14ac:dyDescent="0.2">
      <c r="B45" s="89">
        <f t="shared" ref="B45:B64" si="6">B44+1</f>
        <v>2002</v>
      </c>
      <c r="C45" s="112" t="e">
        <f>IF(#REF!=0,0,1)</f>
        <v>#REF!</v>
      </c>
      <c r="D45" s="113">
        <f t="shared" si="4"/>
        <v>0</v>
      </c>
      <c r="E45" s="113">
        <f t="shared" si="4"/>
        <v>0</v>
      </c>
      <c r="F45" s="113">
        <f t="shared" si="4"/>
        <v>0</v>
      </c>
      <c r="G45" s="113">
        <f t="shared" si="4"/>
        <v>0</v>
      </c>
      <c r="H45" s="114">
        <f t="shared" si="4"/>
        <v>0</v>
      </c>
      <c r="I45" s="113">
        <f t="shared" si="4"/>
        <v>0</v>
      </c>
      <c r="J45" s="115">
        <f t="shared" si="4"/>
        <v>0</v>
      </c>
      <c r="K45" s="116">
        <f t="shared" si="4"/>
        <v>0</v>
      </c>
      <c r="L45" s="117">
        <f t="shared" si="4"/>
        <v>0</v>
      </c>
      <c r="M45" s="119">
        <f t="shared" si="5"/>
        <v>0</v>
      </c>
    </row>
    <row r="46" spans="2:13" ht="12.75" hidden="1" outlineLevel="1" x14ac:dyDescent="0.2">
      <c r="B46" s="89">
        <f t="shared" si="6"/>
        <v>2003</v>
      </c>
      <c r="C46" s="112" t="e">
        <f>IF(#REF!=0,0,1)</f>
        <v>#REF!</v>
      </c>
      <c r="D46" s="113">
        <f t="shared" si="4"/>
        <v>0</v>
      </c>
      <c r="E46" s="113">
        <f t="shared" si="4"/>
        <v>0</v>
      </c>
      <c r="F46" s="113">
        <f t="shared" si="4"/>
        <v>0</v>
      </c>
      <c r="G46" s="113">
        <f t="shared" si="4"/>
        <v>0</v>
      </c>
      <c r="H46" s="114">
        <f t="shared" si="4"/>
        <v>0</v>
      </c>
      <c r="I46" s="113">
        <f t="shared" si="4"/>
        <v>0</v>
      </c>
      <c r="J46" s="115">
        <f t="shared" si="4"/>
        <v>0</v>
      </c>
      <c r="K46" s="116">
        <f t="shared" si="4"/>
        <v>0</v>
      </c>
      <c r="L46" s="117">
        <f t="shared" si="4"/>
        <v>0</v>
      </c>
      <c r="M46" s="119">
        <f t="shared" si="5"/>
        <v>0</v>
      </c>
    </row>
    <row r="47" spans="2:13" ht="12.75" hidden="1" outlineLevel="1" x14ac:dyDescent="0.2">
      <c r="B47" s="89">
        <f t="shared" si="6"/>
        <v>2004</v>
      </c>
      <c r="C47" s="112" t="e">
        <f>IF(#REF!=0,0,1)</f>
        <v>#REF!</v>
      </c>
      <c r="D47" s="113">
        <f t="shared" si="4"/>
        <v>0</v>
      </c>
      <c r="E47" s="113">
        <f t="shared" si="4"/>
        <v>0</v>
      </c>
      <c r="F47" s="113">
        <f t="shared" si="4"/>
        <v>0</v>
      </c>
      <c r="G47" s="113">
        <f t="shared" si="4"/>
        <v>0</v>
      </c>
      <c r="H47" s="114">
        <f t="shared" si="4"/>
        <v>0</v>
      </c>
      <c r="I47" s="113">
        <f t="shared" si="4"/>
        <v>0</v>
      </c>
      <c r="J47" s="115">
        <f t="shared" si="4"/>
        <v>0</v>
      </c>
      <c r="K47" s="116">
        <f t="shared" si="4"/>
        <v>0</v>
      </c>
      <c r="L47" s="117">
        <f t="shared" si="4"/>
        <v>0</v>
      </c>
      <c r="M47" s="119">
        <f t="shared" si="5"/>
        <v>0</v>
      </c>
    </row>
    <row r="48" spans="2:13" ht="12.75" hidden="1" outlineLevel="1" x14ac:dyDescent="0.2">
      <c r="B48" s="89">
        <f t="shared" si="6"/>
        <v>2005</v>
      </c>
      <c r="C48" s="112" t="e">
        <f>IF(#REF!=0,0,1)</f>
        <v>#REF!</v>
      </c>
      <c r="D48" s="113">
        <f t="shared" si="4"/>
        <v>0</v>
      </c>
      <c r="E48" s="113">
        <f t="shared" si="4"/>
        <v>0</v>
      </c>
      <c r="F48" s="113">
        <f t="shared" si="4"/>
        <v>0</v>
      </c>
      <c r="G48" s="113">
        <f t="shared" si="4"/>
        <v>0</v>
      </c>
      <c r="H48" s="114">
        <f t="shared" si="4"/>
        <v>0</v>
      </c>
      <c r="I48" s="113">
        <f t="shared" si="4"/>
        <v>0</v>
      </c>
      <c r="J48" s="115">
        <f t="shared" si="4"/>
        <v>0</v>
      </c>
      <c r="K48" s="116">
        <f t="shared" si="4"/>
        <v>0</v>
      </c>
      <c r="L48" s="117">
        <f t="shared" si="4"/>
        <v>0</v>
      </c>
      <c r="M48" s="119">
        <f t="shared" si="5"/>
        <v>0</v>
      </c>
    </row>
    <row r="49" spans="2:13" ht="12.75" hidden="1" outlineLevel="1" x14ac:dyDescent="0.2">
      <c r="B49" s="89">
        <f t="shared" si="6"/>
        <v>2006</v>
      </c>
      <c r="C49" s="112" t="e">
        <f>IF(#REF!=0,0,1)</f>
        <v>#REF!</v>
      </c>
      <c r="D49" s="113">
        <f t="shared" si="4"/>
        <v>0</v>
      </c>
      <c r="E49" s="113">
        <f t="shared" si="4"/>
        <v>0</v>
      </c>
      <c r="F49" s="113">
        <f t="shared" si="4"/>
        <v>0</v>
      </c>
      <c r="G49" s="113">
        <f t="shared" si="4"/>
        <v>0</v>
      </c>
      <c r="H49" s="114">
        <f t="shared" si="4"/>
        <v>0</v>
      </c>
      <c r="I49" s="113">
        <f t="shared" si="4"/>
        <v>0</v>
      </c>
      <c r="J49" s="115">
        <f t="shared" si="4"/>
        <v>0</v>
      </c>
      <c r="K49" s="116">
        <f t="shared" si="4"/>
        <v>0</v>
      </c>
      <c r="L49" s="117">
        <f t="shared" si="4"/>
        <v>0</v>
      </c>
      <c r="M49" s="119">
        <f t="shared" si="5"/>
        <v>0</v>
      </c>
    </row>
    <row r="50" spans="2:13" ht="12.75" hidden="1" outlineLevel="1" x14ac:dyDescent="0.2">
      <c r="B50" s="89">
        <f t="shared" si="6"/>
        <v>2007</v>
      </c>
      <c r="C50" s="112" t="e">
        <f>IF(#REF!=0,0,1)</f>
        <v>#REF!</v>
      </c>
      <c r="D50" s="113">
        <f t="shared" si="4"/>
        <v>0</v>
      </c>
      <c r="E50" s="113">
        <f t="shared" si="4"/>
        <v>0</v>
      </c>
      <c r="F50" s="113">
        <f t="shared" si="4"/>
        <v>0</v>
      </c>
      <c r="G50" s="113">
        <f t="shared" si="4"/>
        <v>0</v>
      </c>
      <c r="H50" s="114">
        <f t="shared" si="4"/>
        <v>0</v>
      </c>
      <c r="I50" s="113">
        <f t="shared" si="4"/>
        <v>0</v>
      </c>
      <c r="J50" s="115">
        <f t="shared" si="4"/>
        <v>0</v>
      </c>
      <c r="K50" s="116">
        <f t="shared" si="4"/>
        <v>0</v>
      </c>
      <c r="L50" s="117">
        <f t="shared" si="4"/>
        <v>0</v>
      </c>
      <c r="M50" s="119">
        <f t="shared" si="5"/>
        <v>0</v>
      </c>
    </row>
    <row r="51" spans="2:13" ht="12.75" hidden="1" outlineLevel="1" x14ac:dyDescent="0.2">
      <c r="B51" s="89">
        <f t="shared" si="6"/>
        <v>2008</v>
      </c>
      <c r="C51" s="112" t="e">
        <f>IF(#REF!=0,0,1)</f>
        <v>#REF!</v>
      </c>
      <c r="D51" s="113">
        <f t="shared" si="4"/>
        <v>0</v>
      </c>
      <c r="E51" s="113">
        <f t="shared" si="4"/>
        <v>0</v>
      </c>
      <c r="F51" s="113">
        <f t="shared" si="4"/>
        <v>0</v>
      </c>
      <c r="G51" s="113">
        <f t="shared" si="4"/>
        <v>0</v>
      </c>
      <c r="H51" s="114">
        <f t="shared" si="4"/>
        <v>0</v>
      </c>
      <c r="I51" s="113">
        <f t="shared" si="4"/>
        <v>0</v>
      </c>
      <c r="J51" s="115">
        <f t="shared" si="4"/>
        <v>0</v>
      </c>
      <c r="K51" s="116">
        <f t="shared" si="4"/>
        <v>0</v>
      </c>
      <c r="L51" s="117">
        <f t="shared" si="4"/>
        <v>0</v>
      </c>
      <c r="M51" s="119">
        <f t="shared" si="5"/>
        <v>0</v>
      </c>
    </row>
    <row r="52" spans="2:13" ht="12.75" hidden="1" outlineLevel="1" x14ac:dyDescent="0.2">
      <c r="B52" s="89">
        <f>B51+1</f>
        <v>2009</v>
      </c>
      <c r="C52" s="112" t="e">
        <f>IF(#REF!=0,0,1)</f>
        <v>#REF!</v>
      </c>
      <c r="D52" s="113">
        <f t="shared" si="4"/>
        <v>1</v>
      </c>
      <c r="E52" s="113">
        <f t="shared" si="4"/>
        <v>1</v>
      </c>
      <c r="F52" s="113">
        <f t="shared" si="4"/>
        <v>1</v>
      </c>
      <c r="G52" s="113">
        <f t="shared" si="4"/>
        <v>1</v>
      </c>
      <c r="H52" s="114">
        <f t="shared" si="4"/>
        <v>1</v>
      </c>
      <c r="I52" s="113">
        <f t="shared" si="4"/>
        <v>1</v>
      </c>
      <c r="J52" s="115">
        <f t="shared" si="4"/>
        <v>1</v>
      </c>
      <c r="K52" s="116">
        <f t="shared" si="4"/>
        <v>1</v>
      </c>
      <c r="L52" s="117">
        <f t="shared" si="4"/>
        <v>1</v>
      </c>
      <c r="M52" s="119">
        <f t="shared" si="5"/>
        <v>0</v>
      </c>
    </row>
    <row r="53" spans="2:13" ht="12.75" hidden="1" outlineLevel="1" x14ac:dyDescent="0.2">
      <c r="B53" s="89">
        <f t="shared" si="6"/>
        <v>2010</v>
      </c>
      <c r="C53" s="112" t="e">
        <f>IF(#REF!=0,0,1)</f>
        <v>#REF!</v>
      </c>
      <c r="D53" s="113">
        <f t="shared" si="4"/>
        <v>1</v>
      </c>
      <c r="E53" s="113">
        <f t="shared" si="4"/>
        <v>1</v>
      </c>
      <c r="F53" s="113">
        <f t="shared" si="4"/>
        <v>1</v>
      </c>
      <c r="G53" s="113">
        <f t="shared" si="4"/>
        <v>1</v>
      </c>
      <c r="H53" s="114">
        <f t="shared" si="4"/>
        <v>1</v>
      </c>
      <c r="I53" s="113">
        <f t="shared" si="4"/>
        <v>1</v>
      </c>
      <c r="J53" s="115">
        <f t="shared" si="4"/>
        <v>1</v>
      </c>
      <c r="K53" s="116">
        <f t="shared" si="4"/>
        <v>1</v>
      </c>
      <c r="L53" s="117">
        <f t="shared" si="4"/>
        <v>1</v>
      </c>
      <c r="M53" s="119">
        <f t="shared" si="5"/>
        <v>0</v>
      </c>
    </row>
    <row r="54" spans="2:13" ht="12.75" hidden="1" outlineLevel="1" x14ac:dyDescent="0.2">
      <c r="B54" s="89">
        <f t="shared" si="6"/>
        <v>2011</v>
      </c>
      <c r="C54" s="112" t="e">
        <f>IF(#REF!=0,0,1)</f>
        <v>#REF!</v>
      </c>
      <c r="D54" s="113">
        <f t="shared" si="4"/>
        <v>1</v>
      </c>
      <c r="E54" s="113">
        <f t="shared" si="4"/>
        <v>1</v>
      </c>
      <c r="F54" s="113">
        <f t="shared" si="4"/>
        <v>1</v>
      </c>
      <c r="G54" s="113">
        <f t="shared" si="4"/>
        <v>1</v>
      </c>
      <c r="H54" s="114">
        <f t="shared" si="4"/>
        <v>1</v>
      </c>
      <c r="I54" s="113">
        <f t="shared" si="4"/>
        <v>1</v>
      </c>
      <c r="J54" s="115">
        <f t="shared" si="4"/>
        <v>1</v>
      </c>
      <c r="K54" s="116">
        <f t="shared" si="4"/>
        <v>1</v>
      </c>
      <c r="L54" s="117">
        <f t="shared" si="4"/>
        <v>1</v>
      </c>
      <c r="M54" s="119">
        <f t="shared" si="5"/>
        <v>0</v>
      </c>
    </row>
    <row r="55" spans="2:13" ht="12.75" hidden="1" outlineLevel="1" x14ac:dyDescent="0.2">
      <c r="B55" s="89">
        <f>B54+1</f>
        <v>2012</v>
      </c>
      <c r="C55" s="112" t="e">
        <f>IF(#REF!=0,0,1)</f>
        <v>#REF!</v>
      </c>
      <c r="D55" s="113">
        <f t="shared" si="4"/>
        <v>1</v>
      </c>
      <c r="E55" s="113">
        <f t="shared" si="4"/>
        <v>1</v>
      </c>
      <c r="F55" s="113">
        <f t="shared" si="4"/>
        <v>1</v>
      </c>
      <c r="G55" s="113">
        <f t="shared" si="4"/>
        <v>1</v>
      </c>
      <c r="H55" s="114">
        <f t="shared" si="4"/>
        <v>1</v>
      </c>
      <c r="I55" s="113">
        <f t="shared" si="4"/>
        <v>1</v>
      </c>
      <c r="J55" s="115">
        <f t="shared" si="4"/>
        <v>1</v>
      </c>
      <c r="K55" s="116">
        <f t="shared" si="4"/>
        <v>1</v>
      </c>
      <c r="L55" s="117">
        <f t="shared" si="4"/>
        <v>1</v>
      </c>
      <c r="M55" s="119">
        <f t="shared" si="5"/>
        <v>0</v>
      </c>
    </row>
    <row r="56" spans="2:13" ht="12.75" hidden="1" outlineLevel="1" x14ac:dyDescent="0.2">
      <c r="B56" s="89">
        <f t="shared" si="6"/>
        <v>2013</v>
      </c>
      <c r="C56" s="112" t="e">
        <f>IF(#REF!=0,0,1)</f>
        <v>#REF!</v>
      </c>
      <c r="D56" s="113">
        <f t="shared" si="4"/>
        <v>1</v>
      </c>
      <c r="E56" s="113">
        <f t="shared" si="4"/>
        <v>1</v>
      </c>
      <c r="F56" s="113">
        <f t="shared" si="4"/>
        <v>1</v>
      </c>
      <c r="G56" s="113">
        <f t="shared" si="4"/>
        <v>1</v>
      </c>
      <c r="H56" s="114">
        <f t="shared" si="4"/>
        <v>1</v>
      </c>
      <c r="I56" s="113">
        <f t="shared" si="4"/>
        <v>1</v>
      </c>
      <c r="J56" s="115">
        <f t="shared" si="4"/>
        <v>1</v>
      </c>
      <c r="K56" s="116">
        <f t="shared" si="4"/>
        <v>1</v>
      </c>
      <c r="L56" s="117">
        <f t="shared" si="4"/>
        <v>1</v>
      </c>
      <c r="M56" s="119">
        <f t="shared" si="5"/>
        <v>0</v>
      </c>
    </row>
    <row r="57" spans="2:13" ht="12.75" hidden="1" outlineLevel="1" x14ac:dyDescent="0.2">
      <c r="B57" s="89">
        <f t="shared" si="6"/>
        <v>2014</v>
      </c>
      <c r="C57" s="112" t="e">
        <f>IF(#REF!=0,0,1)</f>
        <v>#REF!</v>
      </c>
      <c r="D57" s="113">
        <f t="shared" si="4"/>
        <v>1</v>
      </c>
      <c r="E57" s="113">
        <f t="shared" si="4"/>
        <v>1</v>
      </c>
      <c r="F57" s="113">
        <f t="shared" si="4"/>
        <v>1</v>
      </c>
      <c r="G57" s="113">
        <f t="shared" si="4"/>
        <v>1</v>
      </c>
      <c r="H57" s="114">
        <f t="shared" si="4"/>
        <v>1</v>
      </c>
      <c r="I57" s="113">
        <f t="shared" si="4"/>
        <v>1</v>
      </c>
      <c r="J57" s="115">
        <f t="shared" si="4"/>
        <v>1</v>
      </c>
      <c r="K57" s="116">
        <f t="shared" si="4"/>
        <v>1</v>
      </c>
      <c r="L57" s="117">
        <f t="shared" si="4"/>
        <v>1</v>
      </c>
      <c r="M57" s="119">
        <f t="shared" si="5"/>
        <v>0</v>
      </c>
    </row>
    <row r="58" spans="2:13" ht="12.75" hidden="1" outlineLevel="1" x14ac:dyDescent="0.2">
      <c r="B58" s="89">
        <f t="shared" si="6"/>
        <v>2015</v>
      </c>
      <c r="C58" s="112" t="e">
        <f>IF(#REF!=0,0,1)</f>
        <v>#REF!</v>
      </c>
      <c r="D58" s="113">
        <f t="shared" si="4"/>
        <v>1</v>
      </c>
      <c r="E58" s="113">
        <f t="shared" si="4"/>
        <v>1</v>
      </c>
      <c r="F58" s="113">
        <f t="shared" si="4"/>
        <v>1</v>
      </c>
      <c r="G58" s="113">
        <f t="shared" si="4"/>
        <v>1</v>
      </c>
      <c r="H58" s="114">
        <f t="shared" si="4"/>
        <v>1</v>
      </c>
      <c r="I58" s="113">
        <f t="shared" si="4"/>
        <v>1</v>
      </c>
      <c r="J58" s="115">
        <f t="shared" si="4"/>
        <v>1</v>
      </c>
      <c r="K58" s="116">
        <f t="shared" si="4"/>
        <v>1</v>
      </c>
      <c r="L58" s="117">
        <f t="shared" si="4"/>
        <v>1</v>
      </c>
      <c r="M58" s="119">
        <f t="shared" si="5"/>
        <v>0</v>
      </c>
    </row>
    <row r="59" spans="2:13" ht="12.75" hidden="1" outlineLevel="1" x14ac:dyDescent="0.2">
      <c r="B59" s="89">
        <f t="shared" si="6"/>
        <v>2016</v>
      </c>
      <c r="C59" s="112" t="e">
        <f>IF(#REF!=0,0,1)</f>
        <v>#REF!</v>
      </c>
      <c r="D59" s="113">
        <f t="shared" si="4"/>
        <v>1</v>
      </c>
      <c r="E59" s="113">
        <f t="shared" si="4"/>
        <v>1</v>
      </c>
      <c r="F59" s="113">
        <f t="shared" si="4"/>
        <v>1</v>
      </c>
      <c r="G59" s="113">
        <f t="shared" si="4"/>
        <v>1</v>
      </c>
      <c r="H59" s="114">
        <f t="shared" si="4"/>
        <v>1</v>
      </c>
      <c r="I59" s="113">
        <f t="shared" si="4"/>
        <v>1</v>
      </c>
      <c r="J59" s="115">
        <f t="shared" si="4"/>
        <v>1</v>
      </c>
      <c r="K59" s="116">
        <f t="shared" si="4"/>
        <v>1</v>
      </c>
      <c r="L59" s="117">
        <f t="shared" si="4"/>
        <v>1</v>
      </c>
      <c r="M59" s="119">
        <f t="shared" si="5"/>
        <v>0</v>
      </c>
    </row>
    <row r="60" spans="2:13" ht="12.75" hidden="1" outlineLevel="1" x14ac:dyDescent="0.2">
      <c r="B60" s="89">
        <f t="shared" si="6"/>
        <v>2017</v>
      </c>
      <c r="C60" s="112" t="e">
        <f>IF(#REF!=0,0,1)</f>
        <v>#REF!</v>
      </c>
      <c r="D60" s="113">
        <f t="shared" ref="D60:L64" si="7">IF(C23=0,0,1)</f>
        <v>1</v>
      </c>
      <c r="E60" s="113">
        <f t="shared" si="7"/>
        <v>1</v>
      </c>
      <c r="F60" s="113">
        <f t="shared" si="7"/>
        <v>1</v>
      </c>
      <c r="G60" s="113">
        <f t="shared" si="7"/>
        <v>1</v>
      </c>
      <c r="H60" s="114">
        <f t="shared" si="7"/>
        <v>1</v>
      </c>
      <c r="I60" s="113">
        <f t="shared" si="7"/>
        <v>1</v>
      </c>
      <c r="J60" s="115">
        <f t="shared" si="7"/>
        <v>1</v>
      </c>
      <c r="K60" s="116">
        <f t="shared" si="7"/>
        <v>1</v>
      </c>
      <c r="L60" s="117">
        <f t="shared" si="7"/>
        <v>1</v>
      </c>
      <c r="M60" s="119">
        <f t="shared" si="5"/>
        <v>0</v>
      </c>
    </row>
    <row r="61" spans="2:13" ht="12.75" hidden="1" outlineLevel="1" x14ac:dyDescent="0.2">
      <c r="B61" s="89">
        <f t="shared" si="6"/>
        <v>2018</v>
      </c>
      <c r="C61" s="112" t="e">
        <f>IF(#REF!=0,0,1)</f>
        <v>#REF!</v>
      </c>
      <c r="D61" s="113">
        <f t="shared" si="7"/>
        <v>1</v>
      </c>
      <c r="E61" s="113">
        <f t="shared" si="7"/>
        <v>1</v>
      </c>
      <c r="F61" s="113">
        <f t="shared" si="7"/>
        <v>1</v>
      </c>
      <c r="G61" s="113">
        <f t="shared" si="7"/>
        <v>1</v>
      </c>
      <c r="H61" s="114">
        <f t="shared" si="7"/>
        <v>1</v>
      </c>
      <c r="I61" s="113">
        <f t="shared" si="7"/>
        <v>1</v>
      </c>
      <c r="J61" s="115">
        <f t="shared" si="7"/>
        <v>1</v>
      </c>
      <c r="K61" s="116">
        <f t="shared" si="7"/>
        <v>1</v>
      </c>
      <c r="L61" s="117">
        <f t="shared" si="7"/>
        <v>1</v>
      </c>
      <c r="M61" s="119">
        <f t="shared" si="5"/>
        <v>0</v>
      </c>
    </row>
    <row r="62" spans="2:13" ht="12.75" hidden="1" outlineLevel="1" x14ac:dyDescent="0.2">
      <c r="B62" s="89">
        <f t="shared" si="6"/>
        <v>2019</v>
      </c>
      <c r="C62" s="112" t="e">
        <f>IF(#REF!=0,0,1)</f>
        <v>#REF!</v>
      </c>
      <c r="D62" s="113">
        <f t="shared" si="7"/>
        <v>1</v>
      </c>
      <c r="E62" s="113">
        <f t="shared" si="7"/>
        <v>1</v>
      </c>
      <c r="F62" s="113">
        <f t="shared" si="7"/>
        <v>1</v>
      </c>
      <c r="G62" s="113">
        <f t="shared" si="7"/>
        <v>1</v>
      </c>
      <c r="H62" s="114">
        <f t="shared" si="7"/>
        <v>1</v>
      </c>
      <c r="I62" s="113">
        <f t="shared" si="7"/>
        <v>1</v>
      </c>
      <c r="J62" s="115">
        <f t="shared" si="7"/>
        <v>1</v>
      </c>
      <c r="K62" s="116">
        <f t="shared" si="7"/>
        <v>0</v>
      </c>
      <c r="L62" s="117">
        <f t="shared" si="7"/>
        <v>1</v>
      </c>
      <c r="M62" s="119">
        <f t="shared" si="5"/>
        <v>0</v>
      </c>
    </row>
    <row r="63" spans="2:13" ht="12.75" hidden="1" collapsed="1" x14ac:dyDescent="0.2">
      <c r="B63" s="89">
        <f t="shared" si="6"/>
        <v>2020</v>
      </c>
      <c r="C63" s="112" t="e">
        <f>IF(#REF!=0,0,1)</f>
        <v>#REF!</v>
      </c>
      <c r="D63" s="113">
        <f t="shared" si="7"/>
        <v>1</v>
      </c>
      <c r="E63" s="113">
        <f t="shared" si="7"/>
        <v>1</v>
      </c>
      <c r="F63" s="113">
        <f t="shared" si="7"/>
        <v>1</v>
      </c>
      <c r="G63" s="113">
        <f t="shared" si="7"/>
        <v>1</v>
      </c>
      <c r="H63" s="114">
        <f t="shared" si="7"/>
        <v>1</v>
      </c>
      <c r="I63" s="113">
        <f t="shared" si="7"/>
        <v>1</v>
      </c>
      <c r="J63" s="115">
        <f t="shared" si="7"/>
        <v>1</v>
      </c>
      <c r="K63" s="116">
        <f t="shared" si="7"/>
        <v>0</v>
      </c>
      <c r="L63" s="117">
        <f t="shared" si="7"/>
        <v>1</v>
      </c>
      <c r="M63" s="119">
        <f t="shared" si="5"/>
        <v>0</v>
      </c>
    </row>
    <row r="64" spans="2:13" ht="12.75" hidden="1" x14ac:dyDescent="0.2">
      <c r="B64" s="93">
        <f t="shared" si="6"/>
        <v>2021</v>
      </c>
      <c r="C64" s="121" t="e">
        <f>IF(#REF!=0,0,1)</f>
        <v>#REF!</v>
      </c>
      <c r="D64" s="122">
        <f t="shared" si="7"/>
        <v>1</v>
      </c>
      <c r="E64" s="122">
        <f t="shared" si="7"/>
        <v>1</v>
      </c>
      <c r="F64" s="122">
        <f t="shared" si="7"/>
        <v>1</v>
      </c>
      <c r="G64" s="122">
        <f t="shared" si="7"/>
        <v>1</v>
      </c>
      <c r="H64" s="123">
        <f t="shared" si="7"/>
        <v>1</v>
      </c>
      <c r="I64" s="122">
        <f t="shared" si="7"/>
        <v>1</v>
      </c>
      <c r="J64" s="124">
        <f t="shared" si="7"/>
        <v>1</v>
      </c>
      <c r="K64" s="125">
        <f t="shared" si="7"/>
        <v>0</v>
      </c>
      <c r="L64" s="126">
        <f t="shared" si="7"/>
        <v>1</v>
      </c>
      <c r="M64" s="127">
        <f t="shared" si="5"/>
        <v>0</v>
      </c>
    </row>
  </sheetData>
  <protectedRanges>
    <protectedRange sqref="L7:L27" name="Range1"/>
  </protectedRanges>
  <mergeCells count="1">
    <mergeCell ref="B5:K5"/>
  </mergeCells>
  <dataValidations count="2">
    <dataValidation type="whole" operator="greaterThanOrEqual" allowBlank="1" showInputMessage="1" showErrorMessage="1" errorTitle="Whole number" error="Must be a whole number 0 or greater" sqref="C7:K27" xr:uid="{109BDD9B-8FFE-49BF-944B-F1A637CAA86D}">
      <formula1>0</formula1>
    </dataValidation>
    <dataValidation type="date" allowBlank="1" showInputMessage="1" showErrorMessage="1" errorTitle="Must be a date" error="dd/mm/yy format between 01/01/2004 and 31/12/2024" sqref="C3" xr:uid="{E4041A18-C18B-4E1C-A279-9B958543EE93}">
      <formula1>37987</formula1>
      <formula2>45657</formula2>
    </dataValidation>
  </dataValidations>
  <pageMargins left="0.7" right="0.7" top="0.75" bottom="0.75" header="0.3" footer="0.3"/>
  <pageSetup scale="62" orientation="landscape"/>
  <headerFooter>
    <oddFooter>&amp;L_x000D_&amp;1#&amp;"Aerial"&amp;8&amp;KFF0000 Aviva: Confidential</oddFooter>
  </headerFooter>
  <rowBreaks count="1" manualBreakCount="1">
    <brk id="27" min="1" max="11" man="1"/>
  </rowBreaks>
  <colBreaks count="1" manualBreakCount="1">
    <brk id="11" min="2" max="3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3D90D-1414-41C7-B1A0-33A0AA8CF568}">
  <sheetPr>
    <pageSetUpPr autoPageBreaks="0" fitToPage="1"/>
  </sheetPr>
  <dimension ref="A1:N64"/>
  <sheetViews>
    <sheetView showGridLines="0" showRowColHeaders="0" zoomScale="80" zoomScaleNormal="80" workbookViewId="0">
      <selection activeCell="I39" sqref="I39"/>
    </sheetView>
  </sheetViews>
  <sheetFormatPr defaultColWidth="0" defaultRowHeight="12.6" customHeight="1" zeroHeight="1" outlineLevelRow="1" x14ac:dyDescent="0.2"/>
  <cols>
    <col min="1" max="1" width="3.109375" style="16" customWidth="1"/>
    <col min="2" max="13" width="14.109375" style="16" customWidth="1"/>
    <col min="14" max="14" width="7.77734375" style="16" customWidth="1"/>
    <col min="15" max="16384" width="7.77734375" style="16" hidden="1"/>
  </cols>
  <sheetData>
    <row r="1" spans="1:12" ht="15.75" x14ac:dyDescent="0.25">
      <c r="A1" s="17" t="s">
        <v>35</v>
      </c>
    </row>
    <row r="2" spans="1:12" ht="12.75" x14ac:dyDescent="0.2"/>
    <row r="3" spans="1:12" ht="12.75" x14ac:dyDescent="0.2">
      <c r="B3" s="80" t="s">
        <v>42</v>
      </c>
      <c r="C3" s="88">
        <f>'1) Claims Notified'!C3</f>
        <v>45657</v>
      </c>
    </row>
    <row r="4" spans="1:12" ht="12.75" x14ac:dyDescent="0.2"/>
    <row r="5" spans="1:12" ht="15.75" x14ac:dyDescent="0.25">
      <c r="B5" s="265" t="s">
        <v>55</v>
      </c>
      <c r="C5" s="266"/>
      <c r="D5" s="266"/>
      <c r="E5" s="266"/>
      <c r="F5" s="266"/>
      <c r="G5" s="266"/>
      <c r="H5" s="266"/>
      <c r="I5" s="266"/>
      <c r="J5" s="266"/>
      <c r="K5" s="266"/>
      <c r="L5"/>
    </row>
    <row r="6" spans="1:12" ht="43.35" customHeight="1" x14ac:dyDescent="0.25">
      <c r="B6" s="1" t="s">
        <v>12</v>
      </c>
      <c r="C6" s="7" t="s">
        <v>2</v>
      </c>
      <c r="D6" s="2" t="s">
        <v>3</v>
      </c>
      <c r="E6" s="2" t="s">
        <v>4</v>
      </c>
      <c r="F6" s="2" t="s">
        <v>5</v>
      </c>
      <c r="G6" s="1" t="s">
        <v>6</v>
      </c>
      <c r="H6" s="2" t="s">
        <v>7</v>
      </c>
      <c r="I6" s="3" t="s">
        <v>8</v>
      </c>
      <c r="J6" s="4" t="s">
        <v>9</v>
      </c>
      <c r="K6" s="5" t="s">
        <v>10</v>
      </c>
      <c r="L6"/>
    </row>
    <row r="7" spans="1:12" ht="15.75" hidden="1" x14ac:dyDescent="0.25">
      <c r="B7" s="89">
        <f>'1) Claims Notified'!$B$7</f>
        <v>2004</v>
      </c>
      <c r="C7" s="213"/>
      <c r="D7" s="213"/>
      <c r="E7" s="213"/>
      <c r="F7" s="213"/>
      <c r="G7" s="217"/>
      <c r="H7" s="213"/>
      <c r="I7" s="220"/>
      <c r="J7" s="221"/>
      <c r="K7" s="222"/>
      <c r="L7"/>
    </row>
    <row r="8" spans="1:12" ht="15.75" hidden="1" x14ac:dyDescent="0.25">
      <c r="B8" s="89">
        <f t="shared" ref="B8:B27" si="0">B7+1</f>
        <v>2005</v>
      </c>
      <c r="C8" s="213"/>
      <c r="D8" s="213"/>
      <c r="E8" s="213"/>
      <c r="F8" s="213"/>
      <c r="G8" s="217"/>
      <c r="H8" s="213"/>
      <c r="I8" s="220"/>
      <c r="J8" s="221"/>
      <c r="K8" s="222"/>
      <c r="L8"/>
    </row>
    <row r="9" spans="1:12" ht="15.75" hidden="1" x14ac:dyDescent="0.25">
      <c r="B9" s="89">
        <f t="shared" si="0"/>
        <v>2006</v>
      </c>
      <c r="C9" s="213"/>
      <c r="D9" s="213"/>
      <c r="E9" s="213"/>
      <c r="F9" s="213"/>
      <c r="G9" s="217"/>
      <c r="H9" s="213"/>
      <c r="I9" s="220"/>
      <c r="J9" s="221"/>
      <c r="K9" s="222"/>
      <c r="L9"/>
    </row>
    <row r="10" spans="1:12" ht="15.75" hidden="1" x14ac:dyDescent="0.25">
      <c r="B10" s="89">
        <f t="shared" si="0"/>
        <v>2007</v>
      </c>
      <c r="C10" s="213"/>
      <c r="D10" s="213"/>
      <c r="E10" s="213"/>
      <c r="F10" s="213"/>
      <c r="G10" s="217"/>
      <c r="H10" s="213"/>
      <c r="I10" s="220"/>
      <c r="J10" s="221"/>
      <c r="K10" s="222"/>
      <c r="L10"/>
    </row>
    <row r="11" spans="1:12" ht="15.75" hidden="1" x14ac:dyDescent="0.25">
      <c r="B11" s="89">
        <f t="shared" si="0"/>
        <v>2008</v>
      </c>
      <c r="C11" s="213"/>
      <c r="D11" s="213"/>
      <c r="E11" s="213"/>
      <c r="F11" s="213"/>
      <c r="G11" s="217"/>
      <c r="H11" s="213"/>
      <c r="I11" s="220"/>
      <c r="J11" s="221"/>
      <c r="K11" s="222"/>
      <c r="L11"/>
    </row>
    <row r="12" spans="1:12" ht="15.75" hidden="1" x14ac:dyDescent="0.25">
      <c r="B12" s="89">
        <f t="shared" si="0"/>
        <v>2009</v>
      </c>
      <c r="C12" s="213"/>
      <c r="D12" s="213"/>
      <c r="E12" s="213"/>
      <c r="F12" s="213"/>
      <c r="G12" s="217"/>
      <c r="H12" s="213"/>
      <c r="I12" s="220"/>
      <c r="J12" s="221"/>
      <c r="K12" s="222"/>
      <c r="L12"/>
    </row>
    <row r="13" spans="1:12" ht="15.75" hidden="1" x14ac:dyDescent="0.25">
      <c r="B13" s="89">
        <f t="shared" si="0"/>
        <v>2010</v>
      </c>
      <c r="C13" s="213"/>
      <c r="D13" s="213"/>
      <c r="E13" s="213"/>
      <c r="F13" s="213"/>
      <c r="G13" s="217"/>
      <c r="H13" s="213"/>
      <c r="I13" s="220"/>
      <c r="J13" s="221"/>
      <c r="K13" s="222"/>
      <c r="L13"/>
    </row>
    <row r="14" spans="1:12" ht="15.75" hidden="1" x14ac:dyDescent="0.25">
      <c r="B14" s="89">
        <f t="shared" si="0"/>
        <v>2011</v>
      </c>
      <c r="C14" s="213"/>
      <c r="D14" s="213"/>
      <c r="E14" s="213"/>
      <c r="F14" s="213"/>
      <c r="G14" s="217"/>
      <c r="H14" s="213"/>
      <c r="I14" s="220"/>
      <c r="J14" s="221"/>
      <c r="K14" s="222"/>
      <c r="L14"/>
    </row>
    <row r="15" spans="1:12" ht="15.75" x14ac:dyDescent="0.25">
      <c r="B15" s="89">
        <f t="shared" si="0"/>
        <v>2012</v>
      </c>
      <c r="C15" s="9">
        <v>131</v>
      </c>
      <c r="D15" s="9">
        <v>541</v>
      </c>
      <c r="E15" s="9">
        <v>123</v>
      </c>
      <c r="F15" s="9">
        <v>204</v>
      </c>
      <c r="G15" s="90">
        <v>999</v>
      </c>
      <c r="H15" s="9">
        <v>1256</v>
      </c>
      <c r="I15" s="91">
        <v>2255</v>
      </c>
      <c r="J15" s="10">
        <v>9</v>
      </c>
      <c r="K15" s="128">
        <f t="shared" ref="K15:K27" si="1">SUM(I15:J15)</f>
        <v>2264</v>
      </c>
      <c r="L15"/>
    </row>
    <row r="16" spans="1:12" ht="15.75" x14ac:dyDescent="0.25">
      <c r="B16" s="89">
        <f t="shared" si="0"/>
        <v>2013</v>
      </c>
      <c r="C16" s="9">
        <v>695</v>
      </c>
      <c r="D16" s="9">
        <v>545</v>
      </c>
      <c r="E16" s="9">
        <v>155</v>
      </c>
      <c r="F16" s="9">
        <v>267</v>
      </c>
      <c r="G16" s="90">
        <v>1662</v>
      </c>
      <c r="H16" s="9">
        <v>1232</v>
      </c>
      <c r="I16" s="91">
        <v>2894</v>
      </c>
      <c r="J16" s="10">
        <v>9</v>
      </c>
      <c r="K16" s="128">
        <f t="shared" si="1"/>
        <v>2903</v>
      </c>
      <c r="L16"/>
    </row>
    <row r="17" spans="2:12" ht="15.75" x14ac:dyDescent="0.25">
      <c r="B17" s="89">
        <f t="shared" si="0"/>
        <v>2014</v>
      </c>
      <c r="C17" s="9">
        <v>716</v>
      </c>
      <c r="D17" s="9">
        <v>547</v>
      </c>
      <c r="E17" s="9">
        <v>156</v>
      </c>
      <c r="F17" s="9">
        <v>303</v>
      </c>
      <c r="G17" s="90">
        <v>1722</v>
      </c>
      <c r="H17" s="9">
        <v>1435</v>
      </c>
      <c r="I17" s="91">
        <v>3157</v>
      </c>
      <c r="J17" s="10">
        <v>2</v>
      </c>
      <c r="K17" s="128">
        <f t="shared" si="1"/>
        <v>3159</v>
      </c>
      <c r="L17"/>
    </row>
    <row r="18" spans="2:12" ht="15.75" x14ac:dyDescent="0.25">
      <c r="B18" s="89">
        <f>B17+1</f>
        <v>2015</v>
      </c>
      <c r="C18" s="9">
        <v>685</v>
      </c>
      <c r="D18" s="9">
        <v>604</v>
      </c>
      <c r="E18" s="9">
        <v>194</v>
      </c>
      <c r="F18" s="9">
        <v>396</v>
      </c>
      <c r="G18" s="90">
        <v>1879</v>
      </c>
      <c r="H18" s="9">
        <v>1672</v>
      </c>
      <c r="I18" s="91">
        <v>3551</v>
      </c>
      <c r="J18" s="10">
        <v>6</v>
      </c>
      <c r="K18" s="128">
        <f t="shared" si="1"/>
        <v>3557</v>
      </c>
      <c r="L18"/>
    </row>
    <row r="19" spans="2:12" ht="15.75" x14ac:dyDescent="0.25">
      <c r="B19" s="89">
        <f t="shared" si="0"/>
        <v>2016</v>
      </c>
      <c r="C19" s="9">
        <v>820</v>
      </c>
      <c r="D19" s="9">
        <v>758</v>
      </c>
      <c r="E19" s="9">
        <v>289</v>
      </c>
      <c r="F19" s="9">
        <v>483</v>
      </c>
      <c r="G19" s="90">
        <v>2350</v>
      </c>
      <c r="H19" s="9">
        <v>1927</v>
      </c>
      <c r="I19" s="91">
        <v>4277</v>
      </c>
      <c r="J19" s="10">
        <v>2</v>
      </c>
      <c r="K19" s="128">
        <f t="shared" si="1"/>
        <v>4279</v>
      </c>
      <c r="L19"/>
    </row>
    <row r="20" spans="2:12" ht="15.75" x14ac:dyDescent="0.25">
      <c r="B20" s="89">
        <f t="shared" si="0"/>
        <v>2017</v>
      </c>
      <c r="C20" s="9">
        <v>944</v>
      </c>
      <c r="D20" s="9">
        <v>926</v>
      </c>
      <c r="E20" s="9">
        <v>280</v>
      </c>
      <c r="F20" s="9">
        <v>527</v>
      </c>
      <c r="G20" s="90">
        <v>2677</v>
      </c>
      <c r="H20" s="9">
        <v>2247</v>
      </c>
      <c r="I20" s="91">
        <v>4924</v>
      </c>
      <c r="J20" s="10">
        <v>11</v>
      </c>
      <c r="K20" s="128">
        <f>SUM(I20:J20)</f>
        <v>4935</v>
      </c>
      <c r="L20"/>
    </row>
    <row r="21" spans="2:12" ht="15.75" x14ac:dyDescent="0.25">
      <c r="B21" s="89">
        <f t="shared" si="0"/>
        <v>2018</v>
      </c>
      <c r="C21" s="9">
        <v>910</v>
      </c>
      <c r="D21" s="9">
        <v>762</v>
      </c>
      <c r="E21" s="9">
        <v>146</v>
      </c>
      <c r="F21" s="9">
        <v>435</v>
      </c>
      <c r="G21" s="90">
        <v>2253</v>
      </c>
      <c r="H21" s="9">
        <v>1832</v>
      </c>
      <c r="I21" s="91">
        <v>4085</v>
      </c>
      <c r="J21" s="10">
        <v>9</v>
      </c>
      <c r="K21" s="128">
        <f t="shared" si="1"/>
        <v>4094</v>
      </c>
      <c r="L21"/>
    </row>
    <row r="22" spans="2:12" ht="15.75" x14ac:dyDescent="0.25">
      <c r="B22" s="89">
        <f t="shared" si="0"/>
        <v>2019</v>
      </c>
      <c r="C22" s="9">
        <v>816</v>
      </c>
      <c r="D22" s="9">
        <v>609</v>
      </c>
      <c r="E22" s="9">
        <v>168</v>
      </c>
      <c r="F22" s="9">
        <v>392</v>
      </c>
      <c r="G22" s="90">
        <v>1985</v>
      </c>
      <c r="H22" s="9">
        <v>1758</v>
      </c>
      <c r="I22" s="91">
        <v>3743</v>
      </c>
      <c r="J22" s="10">
        <v>2</v>
      </c>
      <c r="K22" s="128">
        <f t="shared" si="1"/>
        <v>3745</v>
      </c>
      <c r="L22"/>
    </row>
    <row r="23" spans="2:12" ht="15.75" x14ac:dyDescent="0.25">
      <c r="B23" s="89">
        <f t="shared" si="0"/>
        <v>2020</v>
      </c>
      <c r="C23" s="9">
        <v>657</v>
      </c>
      <c r="D23" s="9">
        <v>564</v>
      </c>
      <c r="E23" s="9">
        <v>167</v>
      </c>
      <c r="F23" s="9">
        <v>392</v>
      </c>
      <c r="G23" s="90">
        <v>1780</v>
      </c>
      <c r="H23" s="9">
        <v>1460</v>
      </c>
      <c r="I23" s="91">
        <v>3240</v>
      </c>
      <c r="J23" s="10">
        <v>8</v>
      </c>
      <c r="K23" s="128">
        <f t="shared" si="1"/>
        <v>3248</v>
      </c>
      <c r="L23"/>
    </row>
    <row r="24" spans="2:12" ht="15.75" x14ac:dyDescent="0.25">
      <c r="B24" s="89">
        <f t="shared" si="0"/>
        <v>2021</v>
      </c>
      <c r="C24" s="9">
        <v>634</v>
      </c>
      <c r="D24" s="9">
        <v>684</v>
      </c>
      <c r="E24" s="9">
        <v>208</v>
      </c>
      <c r="F24" s="9">
        <v>439</v>
      </c>
      <c r="G24" s="90">
        <v>1965</v>
      </c>
      <c r="H24" s="9">
        <v>2000</v>
      </c>
      <c r="I24" s="91">
        <v>3965</v>
      </c>
      <c r="J24" s="10">
        <v>5</v>
      </c>
      <c r="K24" s="128">
        <f t="shared" si="1"/>
        <v>3970</v>
      </c>
      <c r="L24"/>
    </row>
    <row r="25" spans="2:12" ht="15.75" x14ac:dyDescent="0.25">
      <c r="B25" s="89">
        <f t="shared" si="0"/>
        <v>2022</v>
      </c>
      <c r="C25" s="9">
        <v>606</v>
      </c>
      <c r="D25" s="9">
        <v>622</v>
      </c>
      <c r="E25" s="9">
        <v>205</v>
      </c>
      <c r="F25" s="9">
        <v>400</v>
      </c>
      <c r="G25" s="90">
        <v>1833</v>
      </c>
      <c r="H25" s="9">
        <v>1895</v>
      </c>
      <c r="I25" s="91">
        <v>3728</v>
      </c>
      <c r="J25" s="10">
        <v>3</v>
      </c>
      <c r="K25" s="128">
        <f t="shared" si="1"/>
        <v>3731</v>
      </c>
      <c r="L25"/>
    </row>
    <row r="26" spans="2:12" ht="15.75" x14ac:dyDescent="0.25">
      <c r="B26" s="89">
        <f t="shared" si="0"/>
        <v>2023</v>
      </c>
      <c r="C26" s="9">
        <v>687</v>
      </c>
      <c r="D26" s="9">
        <v>565</v>
      </c>
      <c r="E26" s="9">
        <v>173</v>
      </c>
      <c r="F26" s="9">
        <v>357</v>
      </c>
      <c r="G26" s="90">
        <v>1782</v>
      </c>
      <c r="H26" s="9">
        <v>1667</v>
      </c>
      <c r="I26" s="91">
        <v>3449</v>
      </c>
      <c r="J26" s="10">
        <v>3</v>
      </c>
      <c r="K26" s="128">
        <f t="shared" si="1"/>
        <v>3452</v>
      </c>
      <c r="L26"/>
    </row>
    <row r="27" spans="2:12" ht="15.75" x14ac:dyDescent="0.25">
      <c r="B27" s="93">
        <f t="shared" si="0"/>
        <v>2024</v>
      </c>
      <c r="C27" s="94">
        <v>657</v>
      </c>
      <c r="D27" s="94">
        <v>466</v>
      </c>
      <c r="E27" s="94">
        <v>166</v>
      </c>
      <c r="F27" s="94">
        <v>364</v>
      </c>
      <c r="G27" s="90">
        <v>1653</v>
      </c>
      <c r="H27" s="9">
        <v>1685</v>
      </c>
      <c r="I27" s="91">
        <v>3338</v>
      </c>
      <c r="J27" s="10">
        <v>0</v>
      </c>
      <c r="K27" s="128">
        <f t="shared" si="1"/>
        <v>3338</v>
      </c>
      <c r="L27"/>
    </row>
    <row r="28" spans="2:12" ht="12.75" x14ac:dyDescent="0.2">
      <c r="B28" s="93" t="s">
        <v>10</v>
      </c>
      <c r="C28" s="12">
        <f t="shared" ref="C28:K28" si="2">SUM(C7:C27)</f>
        <v>8958</v>
      </c>
      <c r="D28" s="96">
        <f t="shared" si="2"/>
        <v>8193</v>
      </c>
      <c r="E28" s="96">
        <f t="shared" si="2"/>
        <v>2430</v>
      </c>
      <c r="F28" s="96">
        <f t="shared" si="2"/>
        <v>4959</v>
      </c>
      <c r="G28" s="97">
        <f t="shared" si="2"/>
        <v>24540</v>
      </c>
      <c r="H28" s="97">
        <f t="shared" si="2"/>
        <v>22066</v>
      </c>
      <c r="I28" s="12">
        <f t="shared" si="2"/>
        <v>46606</v>
      </c>
      <c r="J28" s="98">
        <f t="shared" si="2"/>
        <v>69</v>
      </c>
      <c r="K28" s="11">
        <f t="shared" si="2"/>
        <v>46675</v>
      </c>
      <c r="L28" s="99"/>
    </row>
    <row r="29" spans="2:12" ht="12.75" x14ac:dyDescent="0.2"/>
    <row r="30" spans="2:12" ht="12.75" x14ac:dyDescent="0.2">
      <c r="B30" s="100" t="str">
        <f>B27&amp;" grossed up"</f>
        <v>2024 grossed up</v>
      </c>
      <c r="C30" s="101">
        <f t="shared" ref="C30:K30" si="3">IF($C$3&gt;DATE($B$27,12,31),C27,C27/(1-(DAYS360($C$3,DATE($B$27,12,31),TRUE)/360)))</f>
        <v>657</v>
      </c>
      <c r="D30" s="102">
        <f t="shared" si="3"/>
        <v>466</v>
      </c>
      <c r="E30" s="102">
        <f t="shared" si="3"/>
        <v>166</v>
      </c>
      <c r="F30" s="102">
        <f t="shared" si="3"/>
        <v>364</v>
      </c>
      <c r="G30" s="103">
        <f t="shared" si="3"/>
        <v>1653</v>
      </c>
      <c r="H30" s="103">
        <f t="shared" si="3"/>
        <v>1685</v>
      </c>
      <c r="I30" s="101">
        <f t="shared" si="3"/>
        <v>3338</v>
      </c>
      <c r="J30" s="104">
        <f t="shared" si="3"/>
        <v>0</v>
      </c>
      <c r="K30" s="105">
        <f t="shared" si="3"/>
        <v>3338</v>
      </c>
    </row>
    <row r="31" spans="2:12" ht="12.75" x14ac:dyDescent="0.2"/>
    <row r="32" spans="2:12" ht="12.75" x14ac:dyDescent="0.2">
      <c r="B32" s="106" t="s">
        <v>11</v>
      </c>
    </row>
    <row r="33" spans="2:13" ht="12.75" x14ac:dyDescent="0.2">
      <c r="B33" s="107" t="s">
        <v>56</v>
      </c>
    </row>
    <row r="34" spans="2:13" ht="12.75" x14ac:dyDescent="0.2">
      <c r="B34" s="107" t="s">
        <v>44</v>
      </c>
    </row>
    <row r="35" spans="2:13" ht="12.75" x14ac:dyDescent="0.2">
      <c r="B35" s="107" t="s">
        <v>45</v>
      </c>
    </row>
    <row r="36" spans="2:13" ht="12.75" x14ac:dyDescent="0.2">
      <c r="B36" s="107" t="s">
        <v>46</v>
      </c>
    </row>
    <row r="37" spans="2:13" ht="12.75" x14ac:dyDescent="0.2"/>
    <row r="38" spans="2:13" ht="12.75" x14ac:dyDescent="0.2"/>
    <row r="39" spans="2:13" ht="12.75" x14ac:dyDescent="0.2"/>
    <row r="40" spans="2:13" ht="12.75" x14ac:dyDescent="0.2"/>
    <row r="41" spans="2:13" ht="12.75" x14ac:dyDescent="0.2"/>
    <row r="42" spans="2:13" ht="12.75" hidden="1" outlineLevel="1" x14ac:dyDescent="0.2"/>
    <row r="43" spans="2:13" ht="38.25" hidden="1" outlineLevel="1" x14ac:dyDescent="0.2">
      <c r="B43" s="1" t="s">
        <v>47</v>
      </c>
      <c r="C43" s="1" t="s">
        <v>2</v>
      </c>
      <c r="D43" s="2" t="s">
        <v>17</v>
      </c>
      <c r="E43" s="2" t="s">
        <v>3</v>
      </c>
      <c r="F43" s="2" t="s">
        <v>4</v>
      </c>
      <c r="G43" s="2" t="s">
        <v>5</v>
      </c>
      <c r="H43" s="1" t="s">
        <v>6</v>
      </c>
      <c r="I43" s="2" t="s">
        <v>7</v>
      </c>
      <c r="J43" s="3" t="s">
        <v>8</v>
      </c>
      <c r="K43" s="4" t="s">
        <v>9</v>
      </c>
      <c r="L43" s="5" t="s">
        <v>10</v>
      </c>
      <c r="M43" s="8" t="s">
        <v>48</v>
      </c>
    </row>
    <row r="44" spans="2:13" ht="12.75" hidden="1" outlineLevel="1" x14ac:dyDescent="0.2">
      <c r="B44" s="89">
        <v>2001</v>
      </c>
      <c r="C44" s="112" t="e">
        <f>IF(#REF!=0,0,1)</f>
        <v>#REF!</v>
      </c>
      <c r="D44" s="113">
        <f t="shared" ref="D44:L59" si="4">IF(C7=0,0,1)</f>
        <v>0</v>
      </c>
      <c r="E44" s="113">
        <f t="shared" si="4"/>
        <v>0</v>
      </c>
      <c r="F44" s="113">
        <f t="shared" si="4"/>
        <v>0</v>
      </c>
      <c r="G44" s="113">
        <f t="shared" si="4"/>
        <v>0</v>
      </c>
      <c r="H44" s="114">
        <f t="shared" si="4"/>
        <v>0</v>
      </c>
      <c r="I44" s="113">
        <f t="shared" si="4"/>
        <v>0</v>
      </c>
      <c r="J44" s="115">
        <f t="shared" si="4"/>
        <v>0</v>
      </c>
      <c r="K44" s="116">
        <f t="shared" si="4"/>
        <v>0</v>
      </c>
      <c r="L44" s="117">
        <f t="shared" si="4"/>
        <v>0</v>
      </c>
      <c r="M44" s="118">
        <f t="shared" ref="M44:M64" si="5">IF(L7="Y",1,0)</f>
        <v>0</v>
      </c>
    </row>
    <row r="45" spans="2:13" ht="12.75" hidden="1" outlineLevel="1" x14ac:dyDescent="0.2">
      <c r="B45" s="89">
        <f t="shared" ref="B45:B64" si="6">B44+1</f>
        <v>2002</v>
      </c>
      <c r="C45" s="112" t="e">
        <f>IF(#REF!=0,0,1)</f>
        <v>#REF!</v>
      </c>
      <c r="D45" s="113">
        <f t="shared" si="4"/>
        <v>0</v>
      </c>
      <c r="E45" s="113">
        <f t="shared" si="4"/>
        <v>0</v>
      </c>
      <c r="F45" s="113">
        <f t="shared" si="4"/>
        <v>0</v>
      </c>
      <c r="G45" s="113">
        <f t="shared" si="4"/>
        <v>0</v>
      </c>
      <c r="H45" s="114">
        <f t="shared" si="4"/>
        <v>0</v>
      </c>
      <c r="I45" s="113">
        <f t="shared" si="4"/>
        <v>0</v>
      </c>
      <c r="J45" s="115">
        <f t="shared" si="4"/>
        <v>0</v>
      </c>
      <c r="K45" s="116">
        <f t="shared" si="4"/>
        <v>0</v>
      </c>
      <c r="L45" s="117">
        <f t="shared" si="4"/>
        <v>0</v>
      </c>
      <c r="M45" s="119">
        <f t="shared" si="5"/>
        <v>0</v>
      </c>
    </row>
    <row r="46" spans="2:13" ht="12.75" hidden="1" outlineLevel="1" x14ac:dyDescent="0.2">
      <c r="B46" s="89">
        <f t="shared" si="6"/>
        <v>2003</v>
      </c>
      <c r="C46" s="112" t="e">
        <f>IF(#REF!=0,0,1)</f>
        <v>#REF!</v>
      </c>
      <c r="D46" s="113">
        <f t="shared" si="4"/>
        <v>0</v>
      </c>
      <c r="E46" s="113">
        <f t="shared" si="4"/>
        <v>0</v>
      </c>
      <c r="F46" s="113">
        <f t="shared" si="4"/>
        <v>0</v>
      </c>
      <c r="G46" s="113">
        <f t="shared" si="4"/>
        <v>0</v>
      </c>
      <c r="H46" s="114">
        <f t="shared" si="4"/>
        <v>0</v>
      </c>
      <c r="I46" s="113">
        <f t="shared" si="4"/>
        <v>0</v>
      </c>
      <c r="J46" s="115">
        <f t="shared" si="4"/>
        <v>0</v>
      </c>
      <c r="K46" s="116">
        <f t="shared" si="4"/>
        <v>0</v>
      </c>
      <c r="L46" s="117">
        <f t="shared" si="4"/>
        <v>0</v>
      </c>
      <c r="M46" s="119">
        <f t="shared" si="5"/>
        <v>0</v>
      </c>
    </row>
    <row r="47" spans="2:13" ht="12.75" hidden="1" outlineLevel="1" x14ac:dyDescent="0.2">
      <c r="B47" s="89">
        <f t="shared" si="6"/>
        <v>2004</v>
      </c>
      <c r="C47" s="112" t="e">
        <f>IF(#REF!=0,0,1)</f>
        <v>#REF!</v>
      </c>
      <c r="D47" s="113">
        <f t="shared" si="4"/>
        <v>0</v>
      </c>
      <c r="E47" s="113">
        <f t="shared" si="4"/>
        <v>0</v>
      </c>
      <c r="F47" s="113">
        <f t="shared" si="4"/>
        <v>0</v>
      </c>
      <c r="G47" s="113">
        <f t="shared" si="4"/>
        <v>0</v>
      </c>
      <c r="H47" s="114">
        <f t="shared" si="4"/>
        <v>0</v>
      </c>
      <c r="I47" s="113">
        <f t="shared" si="4"/>
        <v>0</v>
      </c>
      <c r="J47" s="115">
        <f t="shared" si="4"/>
        <v>0</v>
      </c>
      <c r="K47" s="116">
        <f t="shared" si="4"/>
        <v>0</v>
      </c>
      <c r="L47" s="117">
        <f t="shared" si="4"/>
        <v>0</v>
      </c>
      <c r="M47" s="119">
        <f t="shared" si="5"/>
        <v>0</v>
      </c>
    </row>
    <row r="48" spans="2:13" ht="12.75" hidden="1" outlineLevel="1" x14ac:dyDescent="0.2">
      <c r="B48" s="89">
        <f t="shared" si="6"/>
        <v>2005</v>
      </c>
      <c r="C48" s="112" t="e">
        <f>IF(#REF!=0,0,1)</f>
        <v>#REF!</v>
      </c>
      <c r="D48" s="113">
        <f t="shared" si="4"/>
        <v>0</v>
      </c>
      <c r="E48" s="113">
        <f t="shared" si="4"/>
        <v>0</v>
      </c>
      <c r="F48" s="113">
        <f t="shared" si="4"/>
        <v>0</v>
      </c>
      <c r="G48" s="113">
        <f t="shared" si="4"/>
        <v>0</v>
      </c>
      <c r="H48" s="114">
        <f t="shared" si="4"/>
        <v>0</v>
      </c>
      <c r="I48" s="113">
        <f t="shared" si="4"/>
        <v>0</v>
      </c>
      <c r="J48" s="115">
        <f t="shared" si="4"/>
        <v>0</v>
      </c>
      <c r="K48" s="116">
        <f t="shared" si="4"/>
        <v>0</v>
      </c>
      <c r="L48" s="117">
        <f t="shared" si="4"/>
        <v>0</v>
      </c>
      <c r="M48" s="119">
        <f t="shared" si="5"/>
        <v>0</v>
      </c>
    </row>
    <row r="49" spans="2:13" ht="12.75" hidden="1" outlineLevel="1" x14ac:dyDescent="0.2">
      <c r="B49" s="89">
        <f t="shared" si="6"/>
        <v>2006</v>
      </c>
      <c r="C49" s="112" t="e">
        <f>IF(#REF!=0,0,1)</f>
        <v>#REF!</v>
      </c>
      <c r="D49" s="113">
        <f t="shared" si="4"/>
        <v>0</v>
      </c>
      <c r="E49" s="113">
        <f t="shared" si="4"/>
        <v>0</v>
      </c>
      <c r="F49" s="113">
        <f t="shared" si="4"/>
        <v>0</v>
      </c>
      <c r="G49" s="113">
        <f t="shared" si="4"/>
        <v>0</v>
      </c>
      <c r="H49" s="114">
        <f t="shared" si="4"/>
        <v>0</v>
      </c>
      <c r="I49" s="113">
        <f t="shared" si="4"/>
        <v>0</v>
      </c>
      <c r="J49" s="115">
        <f t="shared" si="4"/>
        <v>0</v>
      </c>
      <c r="K49" s="116">
        <f t="shared" si="4"/>
        <v>0</v>
      </c>
      <c r="L49" s="117">
        <f t="shared" si="4"/>
        <v>0</v>
      </c>
      <c r="M49" s="119">
        <f t="shared" si="5"/>
        <v>0</v>
      </c>
    </row>
    <row r="50" spans="2:13" ht="12.75" hidden="1" outlineLevel="1" x14ac:dyDescent="0.2">
      <c r="B50" s="89">
        <f t="shared" si="6"/>
        <v>2007</v>
      </c>
      <c r="C50" s="112" t="e">
        <f>IF(#REF!=0,0,1)</f>
        <v>#REF!</v>
      </c>
      <c r="D50" s="113">
        <f t="shared" si="4"/>
        <v>0</v>
      </c>
      <c r="E50" s="113">
        <f t="shared" si="4"/>
        <v>0</v>
      </c>
      <c r="F50" s="113">
        <f t="shared" si="4"/>
        <v>0</v>
      </c>
      <c r="G50" s="113">
        <f t="shared" si="4"/>
        <v>0</v>
      </c>
      <c r="H50" s="114">
        <f t="shared" si="4"/>
        <v>0</v>
      </c>
      <c r="I50" s="113">
        <f t="shared" si="4"/>
        <v>0</v>
      </c>
      <c r="J50" s="115">
        <f t="shared" si="4"/>
        <v>0</v>
      </c>
      <c r="K50" s="116">
        <f t="shared" si="4"/>
        <v>0</v>
      </c>
      <c r="L50" s="117">
        <f t="shared" si="4"/>
        <v>0</v>
      </c>
      <c r="M50" s="119">
        <f t="shared" si="5"/>
        <v>0</v>
      </c>
    </row>
    <row r="51" spans="2:13" ht="12.75" hidden="1" outlineLevel="1" x14ac:dyDescent="0.2">
      <c r="B51" s="89">
        <f t="shared" si="6"/>
        <v>2008</v>
      </c>
      <c r="C51" s="112" t="e">
        <f>IF(#REF!=0,0,1)</f>
        <v>#REF!</v>
      </c>
      <c r="D51" s="113">
        <f t="shared" si="4"/>
        <v>0</v>
      </c>
      <c r="E51" s="113">
        <f t="shared" si="4"/>
        <v>0</v>
      </c>
      <c r="F51" s="113">
        <f t="shared" si="4"/>
        <v>0</v>
      </c>
      <c r="G51" s="113">
        <f t="shared" si="4"/>
        <v>0</v>
      </c>
      <c r="H51" s="114">
        <f t="shared" si="4"/>
        <v>0</v>
      </c>
      <c r="I51" s="113">
        <f t="shared" si="4"/>
        <v>0</v>
      </c>
      <c r="J51" s="115">
        <f t="shared" si="4"/>
        <v>0</v>
      </c>
      <c r="K51" s="116">
        <f t="shared" si="4"/>
        <v>0</v>
      </c>
      <c r="L51" s="117">
        <f t="shared" si="4"/>
        <v>0</v>
      </c>
      <c r="M51" s="119">
        <f t="shared" si="5"/>
        <v>0</v>
      </c>
    </row>
    <row r="52" spans="2:13" ht="12.75" hidden="1" outlineLevel="1" x14ac:dyDescent="0.2">
      <c r="B52" s="89">
        <f>B51+1</f>
        <v>2009</v>
      </c>
      <c r="C52" s="112" t="e">
        <f>IF(#REF!=0,0,1)</f>
        <v>#REF!</v>
      </c>
      <c r="D52" s="113">
        <f t="shared" si="4"/>
        <v>1</v>
      </c>
      <c r="E52" s="113">
        <f t="shared" si="4"/>
        <v>1</v>
      </c>
      <c r="F52" s="113">
        <f t="shared" si="4"/>
        <v>1</v>
      </c>
      <c r="G52" s="113">
        <f t="shared" si="4"/>
        <v>1</v>
      </c>
      <c r="H52" s="114">
        <f t="shared" si="4"/>
        <v>1</v>
      </c>
      <c r="I52" s="113">
        <f t="shared" si="4"/>
        <v>1</v>
      </c>
      <c r="J52" s="115">
        <f t="shared" si="4"/>
        <v>1</v>
      </c>
      <c r="K52" s="116">
        <f t="shared" si="4"/>
        <v>1</v>
      </c>
      <c r="L52" s="117">
        <f t="shared" si="4"/>
        <v>1</v>
      </c>
      <c r="M52" s="119">
        <f t="shared" si="5"/>
        <v>0</v>
      </c>
    </row>
    <row r="53" spans="2:13" ht="12.75" hidden="1" outlineLevel="1" x14ac:dyDescent="0.2">
      <c r="B53" s="89">
        <f t="shared" si="6"/>
        <v>2010</v>
      </c>
      <c r="C53" s="112" t="e">
        <f>IF(#REF!=0,0,1)</f>
        <v>#REF!</v>
      </c>
      <c r="D53" s="113">
        <f t="shared" si="4"/>
        <v>1</v>
      </c>
      <c r="E53" s="113">
        <f t="shared" si="4"/>
        <v>1</v>
      </c>
      <c r="F53" s="113">
        <f t="shared" si="4"/>
        <v>1</v>
      </c>
      <c r="G53" s="113">
        <f t="shared" si="4"/>
        <v>1</v>
      </c>
      <c r="H53" s="114">
        <f t="shared" si="4"/>
        <v>1</v>
      </c>
      <c r="I53" s="113">
        <f t="shared" si="4"/>
        <v>1</v>
      </c>
      <c r="J53" s="115">
        <f t="shared" si="4"/>
        <v>1</v>
      </c>
      <c r="K53" s="116">
        <f t="shared" si="4"/>
        <v>1</v>
      </c>
      <c r="L53" s="117">
        <f t="shared" si="4"/>
        <v>1</v>
      </c>
      <c r="M53" s="119">
        <f t="shared" si="5"/>
        <v>0</v>
      </c>
    </row>
    <row r="54" spans="2:13" ht="12.75" hidden="1" outlineLevel="1" x14ac:dyDescent="0.2">
      <c r="B54" s="89">
        <f t="shared" si="6"/>
        <v>2011</v>
      </c>
      <c r="C54" s="112" t="e">
        <f>IF(#REF!=0,0,1)</f>
        <v>#REF!</v>
      </c>
      <c r="D54" s="113">
        <f t="shared" si="4"/>
        <v>1</v>
      </c>
      <c r="E54" s="113">
        <f t="shared" si="4"/>
        <v>1</v>
      </c>
      <c r="F54" s="113">
        <f t="shared" si="4"/>
        <v>1</v>
      </c>
      <c r="G54" s="113">
        <f t="shared" si="4"/>
        <v>1</v>
      </c>
      <c r="H54" s="114">
        <f t="shared" si="4"/>
        <v>1</v>
      </c>
      <c r="I54" s="113">
        <f t="shared" si="4"/>
        <v>1</v>
      </c>
      <c r="J54" s="115">
        <f t="shared" si="4"/>
        <v>1</v>
      </c>
      <c r="K54" s="116">
        <f t="shared" si="4"/>
        <v>1</v>
      </c>
      <c r="L54" s="117">
        <f t="shared" si="4"/>
        <v>1</v>
      </c>
      <c r="M54" s="119">
        <f t="shared" si="5"/>
        <v>0</v>
      </c>
    </row>
    <row r="55" spans="2:13" ht="12.75" hidden="1" outlineLevel="1" x14ac:dyDescent="0.2">
      <c r="B55" s="89">
        <f>B54+1</f>
        <v>2012</v>
      </c>
      <c r="C55" s="112" t="e">
        <f>IF(#REF!=0,0,1)</f>
        <v>#REF!</v>
      </c>
      <c r="D55" s="113">
        <f t="shared" si="4"/>
        <v>1</v>
      </c>
      <c r="E55" s="113">
        <f t="shared" si="4"/>
        <v>1</v>
      </c>
      <c r="F55" s="113">
        <f t="shared" si="4"/>
        <v>1</v>
      </c>
      <c r="G55" s="113">
        <f t="shared" si="4"/>
        <v>1</v>
      </c>
      <c r="H55" s="114">
        <f t="shared" si="4"/>
        <v>1</v>
      </c>
      <c r="I55" s="113">
        <f t="shared" si="4"/>
        <v>1</v>
      </c>
      <c r="J55" s="115">
        <f t="shared" si="4"/>
        <v>1</v>
      </c>
      <c r="K55" s="116">
        <f t="shared" si="4"/>
        <v>1</v>
      </c>
      <c r="L55" s="117">
        <f t="shared" si="4"/>
        <v>1</v>
      </c>
      <c r="M55" s="119">
        <f t="shared" si="5"/>
        <v>0</v>
      </c>
    </row>
    <row r="56" spans="2:13" ht="12.75" hidden="1" outlineLevel="1" x14ac:dyDescent="0.2">
      <c r="B56" s="89">
        <f t="shared" si="6"/>
        <v>2013</v>
      </c>
      <c r="C56" s="112" t="e">
        <f>IF(#REF!=0,0,1)</f>
        <v>#REF!</v>
      </c>
      <c r="D56" s="113">
        <f t="shared" si="4"/>
        <v>1</v>
      </c>
      <c r="E56" s="113">
        <f t="shared" si="4"/>
        <v>1</v>
      </c>
      <c r="F56" s="113">
        <f t="shared" si="4"/>
        <v>1</v>
      </c>
      <c r="G56" s="113">
        <f t="shared" si="4"/>
        <v>1</v>
      </c>
      <c r="H56" s="114">
        <f t="shared" si="4"/>
        <v>1</v>
      </c>
      <c r="I56" s="113">
        <f t="shared" si="4"/>
        <v>1</v>
      </c>
      <c r="J56" s="115">
        <f t="shared" si="4"/>
        <v>1</v>
      </c>
      <c r="K56" s="116">
        <f t="shared" si="4"/>
        <v>1</v>
      </c>
      <c r="L56" s="117">
        <f t="shared" si="4"/>
        <v>1</v>
      </c>
      <c r="M56" s="119">
        <f t="shared" si="5"/>
        <v>0</v>
      </c>
    </row>
    <row r="57" spans="2:13" ht="12.75" hidden="1" outlineLevel="1" x14ac:dyDescent="0.2">
      <c r="B57" s="89">
        <f t="shared" si="6"/>
        <v>2014</v>
      </c>
      <c r="C57" s="112" t="e">
        <f>IF(#REF!=0,0,1)</f>
        <v>#REF!</v>
      </c>
      <c r="D57" s="113">
        <f t="shared" si="4"/>
        <v>1</v>
      </c>
      <c r="E57" s="113">
        <f t="shared" si="4"/>
        <v>1</v>
      </c>
      <c r="F57" s="113">
        <f t="shared" si="4"/>
        <v>1</v>
      </c>
      <c r="G57" s="113">
        <f t="shared" si="4"/>
        <v>1</v>
      </c>
      <c r="H57" s="114">
        <f t="shared" si="4"/>
        <v>1</v>
      </c>
      <c r="I57" s="113">
        <f t="shared" si="4"/>
        <v>1</v>
      </c>
      <c r="J57" s="115">
        <f t="shared" si="4"/>
        <v>1</v>
      </c>
      <c r="K57" s="116">
        <f t="shared" si="4"/>
        <v>1</v>
      </c>
      <c r="L57" s="117">
        <f t="shared" si="4"/>
        <v>1</v>
      </c>
      <c r="M57" s="119">
        <f t="shared" si="5"/>
        <v>0</v>
      </c>
    </row>
    <row r="58" spans="2:13" ht="12.75" hidden="1" outlineLevel="1" x14ac:dyDescent="0.2">
      <c r="B58" s="89">
        <f t="shared" si="6"/>
        <v>2015</v>
      </c>
      <c r="C58" s="112" t="e">
        <f>IF(#REF!=0,0,1)</f>
        <v>#REF!</v>
      </c>
      <c r="D58" s="113">
        <f t="shared" si="4"/>
        <v>1</v>
      </c>
      <c r="E58" s="113">
        <f t="shared" si="4"/>
        <v>1</v>
      </c>
      <c r="F58" s="113">
        <f t="shared" si="4"/>
        <v>1</v>
      </c>
      <c r="G58" s="113">
        <f t="shared" si="4"/>
        <v>1</v>
      </c>
      <c r="H58" s="114">
        <f t="shared" si="4"/>
        <v>1</v>
      </c>
      <c r="I58" s="113">
        <f t="shared" si="4"/>
        <v>1</v>
      </c>
      <c r="J58" s="115">
        <f t="shared" si="4"/>
        <v>1</v>
      </c>
      <c r="K58" s="116">
        <f t="shared" si="4"/>
        <v>1</v>
      </c>
      <c r="L58" s="117">
        <f t="shared" si="4"/>
        <v>1</v>
      </c>
      <c r="M58" s="119">
        <f t="shared" si="5"/>
        <v>0</v>
      </c>
    </row>
    <row r="59" spans="2:13" ht="12.75" hidden="1" outlineLevel="1" x14ac:dyDescent="0.2">
      <c r="B59" s="89">
        <f t="shared" si="6"/>
        <v>2016</v>
      </c>
      <c r="C59" s="112" t="e">
        <f>IF(#REF!=0,0,1)</f>
        <v>#REF!</v>
      </c>
      <c r="D59" s="113">
        <f t="shared" si="4"/>
        <v>1</v>
      </c>
      <c r="E59" s="113">
        <f t="shared" si="4"/>
        <v>1</v>
      </c>
      <c r="F59" s="113">
        <f t="shared" si="4"/>
        <v>1</v>
      </c>
      <c r="G59" s="113">
        <f t="shared" si="4"/>
        <v>1</v>
      </c>
      <c r="H59" s="114">
        <f t="shared" si="4"/>
        <v>1</v>
      </c>
      <c r="I59" s="113">
        <f t="shared" si="4"/>
        <v>1</v>
      </c>
      <c r="J59" s="115">
        <f t="shared" si="4"/>
        <v>1</v>
      </c>
      <c r="K59" s="116">
        <f t="shared" si="4"/>
        <v>1</v>
      </c>
      <c r="L59" s="117">
        <f t="shared" si="4"/>
        <v>1</v>
      </c>
      <c r="M59" s="119">
        <f t="shared" si="5"/>
        <v>0</v>
      </c>
    </row>
    <row r="60" spans="2:13" ht="12.75" hidden="1" outlineLevel="1" x14ac:dyDescent="0.2">
      <c r="B60" s="89">
        <f t="shared" si="6"/>
        <v>2017</v>
      </c>
      <c r="C60" s="112" t="e">
        <f>IF(#REF!=0,0,1)</f>
        <v>#REF!</v>
      </c>
      <c r="D60" s="113">
        <f t="shared" ref="D60:L64" si="7">IF(C23=0,0,1)</f>
        <v>1</v>
      </c>
      <c r="E60" s="113">
        <f t="shared" si="7"/>
        <v>1</v>
      </c>
      <c r="F60" s="113">
        <f t="shared" si="7"/>
        <v>1</v>
      </c>
      <c r="G60" s="113">
        <f t="shared" si="7"/>
        <v>1</v>
      </c>
      <c r="H60" s="114">
        <f t="shared" si="7"/>
        <v>1</v>
      </c>
      <c r="I60" s="113">
        <f t="shared" si="7"/>
        <v>1</v>
      </c>
      <c r="J60" s="115">
        <f t="shared" si="7"/>
        <v>1</v>
      </c>
      <c r="K60" s="116">
        <f t="shared" si="7"/>
        <v>1</v>
      </c>
      <c r="L60" s="117">
        <f t="shared" si="7"/>
        <v>1</v>
      </c>
      <c r="M60" s="119">
        <f t="shared" si="5"/>
        <v>0</v>
      </c>
    </row>
    <row r="61" spans="2:13" ht="12.75" hidden="1" outlineLevel="1" x14ac:dyDescent="0.2">
      <c r="B61" s="89">
        <f t="shared" si="6"/>
        <v>2018</v>
      </c>
      <c r="C61" s="112" t="e">
        <f>IF(#REF!=0,0,1)</f>
        <v>#REF!</v>
      </c>
      <c r="D61" s="113">
        <f t="shared" si="7"/>
        <v>1</v>
      </c>
      <c r="E61" s="113">
        <f t="shared" si="7"/>
        <v>1</v>
      </c>
      <c r="F61" s="113">
        <f t="shared" si="7"/>
        <v>1</v>
      </c>
      <c r="G61" s="113">
        <f t="shared" si="7"/>
        <v>1</v>
      </c>
      <c r="H61" s="114">
        <f t="shared" si="7"/>
        <v>1</v>
      </c>
      <c r="I61" s="113">
        <f t="shared" si="7"/>
        <v>1</v>
      </c>
      <c r="J61" s="115">
        <f t="shared" si="7"/>
        <v>1</v>
      </c>
      <c r="K61" s="116">
        <f t="shared" si="7"/>
        <v>1</v>
      </c>
      <c r="L61" s="117">
        <f t="shared" si="7"/>
        <v>1</v>
      </c>
      <c r="M61" s="119">
        <f t="shared" si="5"/>
        <v>0</v>
      </c>
    </row>
    <row r="62" spans="2:13" ht="12.75" hidden="1" outlineLevel="1" x14ac:dyDescent="0.2">
      <c r="B62" s="89">
        <f t="shared" si="6"/>
        <v>2019</v>
      </c>
      <c r="C62" s="112" t="e">
        <f>IF(#REF!=0,0,1)</f>
        <v>#REF!</v>
      </c>
      <c r="D62" s="113">
        <f t="shared" si="7"/>
        <v>1</v>
      </c>
      <c r="E62" s="113">
        <f t="shared" si="7"/>
        <v>1</v>
      </c>
      <c r="F62" s="113">
        <f t="shared" si="7"/>
        <v>1</v>
      </c>
      <c r="G62" s="113">
        <f t="shared" si="7"/>
        <v>1</v>
      </c>
      <c r="H62" s="114">
        <f t="shared" si="7"/>
        <v>1</v>
      </c>
      <c r="I62" s="113">
        <f t="shared" si="7"/>
        <v>1</v>
      </c>
      <c r="J62" s="115">
        <f t="shared" si="7"/>
        <v>1</v>
      </c>
      <c r="K62" s="116">
        <f t="shared" si="7"/>
        <v>1</v>
      </c>
      <c r="L62" s="117">
        <f t="shared" si="7"/>
        <v>1</v>
      </c>
      <c r="M62" s="119">
        <f t="shared" si="5"/>
        <v>0</v>
      </c>
    </row>
    <row r="63" spans="2:13" ht="12.75" hidden="1" collapsed="1" x14ac:dyDescent="0.2">
      <c r="B63" s="89">
        <f t="shared" si="6"/>
        <v>2020</v>
      </c>
      <c r="C63" s="112" t="e">
        <f>IF(#REF!=0,0,1)</f>
        <v>#REF!</v>
      </c>
      <c r="D63" s="113">
        <f t="shared" si="7"/>
        <v>1</v>
      </c>
      <c r="E63" s="113">
        <f t="shared" si="7"/>
        <v>1</v>
      </c>
      <c r="F63" s="113">
        <f t="shared" si="7"/>
        <v>1</v>
      </c>
      <c r="G63" s="113">
        <f t="shared" si="7"/>
        <v>1</v>
      </c>
      <c r="H63" s="114">
        <f t="shared" si="7"/>
        <v>1</v>
      </c>
      <c r="I63" s="113">
        <f t="shared" si="7"/>
        <v>1</v>
      </c>
      <c r="J63" s="115">
        <f t="shared" si="7"/>
        <v>1</v>
      </c>
      <c r="K63" s="116">
        <f t="shared" si="7"/>
        <v>1</v>
      </c>
      <c r="L63" s="117">
        <f t="shared" si="7"/>
        <v>1</v>
      </c>
      <c r="M63" s="119">
        <f t="shared" si="5"/>
        <v>0</v>
      </c>
    </row>
    <row r="64" spans="2:13" ht="12.75" hidden="1" x14ac:dyDescent="0.2">
      <c r="B64" s="93">
        <f t="shared" si="6"/>
        <v>2021</v>
      </c>
      <c r="C64" s="121" t="e">
        <f>IF(#REF!=0,0,1)</f>
        <v>#REF!</v>
      </c>
      <c r="D64" s="122">
        <f t="shared" si="7"/>
        <v>1</v>
      </c>
      <c r="E64" s="122">
        <f t="shared" si="7"/>
        <v>1</v>
      </c>
      <c r="F64" s="122">
        <f t="shared" si="7"/>
        <v>1</v>
      </c>
      <c r="G64" s="122">
        <f t="shared" si="7"/>
        <v>1</v>
      </c>
      <c r="H64" s="123">
        <f t="shared" si="7"/>
        <v>1</v>
      </c>
      <c r="I64" s="122">
        <f t="shared" si="7"/>
        <v>1</v>
      </c>
      <c r="J64" s="124">
        <f t="shared" si="7"/>
        <v>1</v>
      </c>
      <c r="K64" s="125">
        <f t="shared" si="7"/>
        <v>0</v>
      </c>
      <c r="L64" s="126">
        <f t="shared" si="7"/>
        <v>1</v>
      </c>
      <c r="M64" s="127">
        <f t="shared" si="5"/>
        <v>0</v>
      </c>
    </row>
  </sheetData>
  <protectedRanges>
    <protectedRange sqref="L7:L27" name="Range1"/>
  </protectedRanges>
  <mergeCells count="1">
    <mergeCell ref="B5:K5"/>
  </mergeCells>
  <dataValidations count="2">
    <dataValidation type="whole" operator="greaterThanOrEqual" allowBlank="1" showInputMessage="1" showErrorMessage="1" errorTitle="Whole number" error="Must be a whole number 0 or greater" sqref="C7:K27" xr:uid="{FB1DBD6D-B0D9-49B6-A50B-59B3581CA905}">
      <formula1>0</formula1>
    </dataValidation>
    <dataValidation type="date" allowBlank="1" showInputMessage="1" showErrorMessage="1" errorTitle="Must be a date" error="dd/mm/yy format between 01/01/2004 and 31/12/2024" sqref="C3" xr:uid="{F3E96C54-8327-41FF-A89B-77C11A999382}">
      <formula1>37987</formula1>
      <formula2>45657</formula2>
    </dataValidation>
  </dataValidations>
  <pageMargins left="0.7" right="0.7" top="0.75" bottom="0.75" header="0.3" footer="0.3"/>
  <pageSetup scale="62" orientation="landscape"/>
  <headerFooter>
    <oddFooter>&amp;L_x000D_&amp;1#&amp;"Aerial"&amp;8&amp;KFF0000 Aviva: Confidential</oddFooter>
  </headerFooter>
  <rowBreaks count="1" manualBreakCount="1">
    <brk id="27" min="1" max="11" man="1"/>
  </rowBreaks>
  <colBreaks count="1" manualBreakCount="1">
    <brk id="11" min="2" max="3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E9420-ADB9-41BF-A221-D1D1FBD5B8D3}">
  <sheetPr>
    <pageSetUpPr autoPageBreaks="0" fitToPage="1"/>
  </sheetPr>
  <dimension ref="A1:N65"/>
  <sheetViews>
    <sheetView showGridLines="0" showRowColHeaders="0" zoomScale="80" zoomScaleNormal="80" workbookViewId="0">
      <selection activeCell="I6" sqref="I6"/>
    </sheetView>
  </sheetViews>
  <sheetFormatPr defaultColWidth="0" defaultRowHeight="12.6" customHeight="1" zeroHeight="1" outlineLevelRow="1" x14ac:dyDescent="0.2"/>
  <cols>
    <col min="1" max="1" width="3.109375" style="16" customWidth="1"/>
    <col min="2" max="13" width="14.109375" style="16" customWidth="1"/>
    <col min="14" max="14" width="7.77734375" style="16" customWidth="1"/>
    <col min="15" max="16384" width="7.77734375" style="16" hidden="1"/>
  </cols>
  <sheetData>
    <row r="1" spans="1:12" ht="15.75" x14ac:dyDescent="0.25">
      <c r="A1" s="17" t="s">
        <v>36</v>
      </c>
    </row>
    <row r="2" spans="1:12" ht="12.75" x14ac:dyDescent="0.2"/>
    <row r="3" spans="1:12" ht="12.75" x14ac:dyDescent="0.2">
      <c r="B3" s="80" t="s">
        <v>42</v>
      </c>
      <c r="C3" s="88">
        <f>'1) Claims Notified'!C3</f>
        <v>45657</v>
      </c>
    </row>
    <row r="4" spans="1:12" ht="12.75" x14ac:dyDescent="0.2"/>
    <row r="5" spans="1:12" ht="15.75" x14ac:dyDescent="0.25">
      <c r="B5" s="265" t="s">
        <v>57</v>
      </c>
      <c r="C5" s="266"/>
      <c r="D5" s="266"/>
      <c r="E5" s="266"/>
      <c r="F5" s="266"/>
      <c r="G5" s="266"/>
      <c r="H5" s="266"/>
      <c r="I5" s="266"/>
      <c r="J5" s="266"/>
      <c r="K5" s="267"/>
      <c r="L5"/>
    </row>
    <row r="6" spans="1:12" ht="43.35" customHeight="1" x14ac:dyDescent="0.25">
      <c r="B6" s="1" t="s">
        <v>1</v>
      </c>
      <c r="C6" s="7" t="s">
        <v>2</v>
      </c>
      <c r="D6" s="2" t="s">
        <v>3</v>
      </c>
      <c r="E6" s="2" t="s">
        <v>4</v>
      </c>
      <c r="F6" s="2" t="s">
        <v>5</v>
      </c>
      <c r="G6" s="1" t="s">
        <v>6</v>
      </c>
      <c r="H6" s="2" t="s">
        <v>7</v>
      </c>
      <c r="I6" s="3" t="s">
        <v>8</v>
      </c>
      <c r="J6" s="4" t="s">
        <v>9</v>
      </c>
      <c r="K6" s="5" t="s">
        <v>10</v>
      </c>
      <c r="L6"/>
    </row>
    <row r="7" spans="1:12" ht="15.75" hidden="1" x14ac:dyDescent="0.25">
      <c r="B7" s="89">
        <f>'1) Claims Notified'!$B$7</f>
        <v>2004</v>
      </c>
      <c r="C7" s="223"/>
      <c r="D7" s="223"/>
      <c r="E7" s="223"/>
      <c r="F7" s="223"/>
      <c r="G7" s="224"/>
      <c r="H7" s="223"/>
      <c r="I7" s="225"/>
      <c r="J7" s="226"/>
      <c r="K7" s="227"/>
      <c r="L7"/>
    </row>
    <row r="8" spans="1:12" ht="15.75" hidden="1" x14ac:dyDescent="0.25">
      <c r="B8" s="89">
        <f t="shared" ref="B8:B26" si="0">B7+1</f>
        <v>2005</v>
      </c>
      <c r="C8" s="223"/>
      <c r="D8" s="223"/>
      <c r="E8" s="223"/>
      <c r="F8" s="223"/>
      <c r="G8" s="224"/>
      <c r="H8" s="223"/>
      <c r="I8" s="225"/>
      <c r="J8" s="226"/>
      <c r="K8" s="227"/>
      <c r="L8"/>
    </row>
    <row r="9" spans="1:12" ht="15.75" hidden="1" x14ac:dyDescent="0.25">
      <c r="B9" s="89">
        <f t="shared" si="0"/>
        <v>2006</v>
      </c>
      <c r="C9" s="223"/>
      <c r="D9" s="223"/>
      <c r="E9" s="223"/>
      <c r="F9" s="223"/>
      <c r="G9" s="224"/>
      <c r="H9" s="223"/>
      <c r="I9" s="225"/>
      <c r="J9" s="226"/>
      <c r="K9" s="227"/>
      <c r="L9"/>
    </row>
    <row r="10" spans="1:12" ht="15.75" hidden="1" x14ac:dyDescent="0.25">
      <c r="B10" s="89">
        <f t="shared" si="0"/>
        <v>2007</v>
      </c>
      <c r="C10" s="223"/>
      <c r="D10" s="223"/>
      <c r="E10" s="223"/>
      <c r="F10" s="223"/>
      <c r="G10" s="224"/>
      <c r="H10" s="223"/>
      <c r="I10" s="225"/>
      <c r="J10" s="226"/>
      <c r="K10" s="227"/>
      <c r="L10"/>
    </row>
    <row r="11" spans="1:12" ht="15.75" hidden="1" x14ac:dyDescent="0.25">
      <c r="B11" s="89">
        <f t="shared" si="0"/>
        <v>2008</v>
      </c>
      <c r="C11" s="223"/>
      <c r="D11" s="223"/>
      <c r="E11" s="223"/>
      <c r="F11" s="223"/>
      <c r="G11" s="224"/>
      <c r="H11" s="223"/>
      <c r="I11" s="225"/>
      <c r="J11" s="226"/>
      <c r="K11" s="227"/>
      <c r="L11"/>
    </row>
    <row r="12" spans="1:12" ht="15.75" hidden="1" x14ac:dyDescent="0.25">
      <c r="B12" s="89">
        <f t="shared" si="0"/>
        <v>2009</v>
      </c>
      <c r="C12" s="223"/>
      <c r="D12" s="223"/>
      <c r="E12" s="223"/>
      <c r="F12" s="223"/>
      <c r="G12" s="224"/>
      <c r="H12" s="223"/>
      <c r="I12" s="225"/>
      <c r="J12" s="226"/>
      <c r="K12" s="227"/>
      <c r="L12"/>
    </row>
    <row r="13" spans="1:12" ht="15.75" hidden="1" x14ac:dyDescent="0.25">
      <c r="B13" s="89">
        <f t="shared" si="0"/>
        <v>2010</v>
      </c>
      <c r="C13" s="223"/>
      <c r="D13" s="223"/>
      <c r="E13" s="223"/>
      <c r="F13" s="223"/>
      <c r="G13" s="224"/>
      <c r="H13" s="223"/>
      <c r="I13" s="225"/>
      <c r="J13" s="226"/>
      <c r="K13" s="227"/>
      <c r="L13"/>
    </row>
    <row r="14" spans="1:12" ht="15.75" hidden="1" x14ac:dyDescent="0.25">
      <c r="B14" s="89">
        <f t="shared" si="0"/>
        <v>2011</v>
      </c>
      <c r="C14" s="223"/>
      <c r="D14" s="223"/>
      <c r="E14" s="223"/>
      <c r="F14" s="223"/>
      <c r="G14" s="224"/>
      <c r="H14" s="223"/>
      <c r="I14" s="225"/>
      <c r="J14" s="226"/>
      <c r="K14" s="227"/>
      <c r="L14"/>
    </row>
    <row r="15" spans="1:12" ht="15.75" x14ac:dyDescent="0.25">
      <c r="B15" s="89">
        <f t="shared" si="0"/>
        <v>2012</v>
      </c>
      <c r="C15" s="142">
        <v>5371882.419999999</v>
      </c>
      <c r="D15" s="142">
        <v>19943753.609999999</v>
      </c>
      <c r="E15" s="142">
        <v>11101784.659999998</v>
      </c>
      <c r="F15" s="142">
        <v>13867082.020000001</v>
      </c>
      <c r="G15" s="143">
        <v>50284502.710000001</v>
      </c>
      <c r="H15" s="142">
        <v>189636329.17999998</v>
      </c>
      <c r="I15" s="144">
        <v>239920831.88999999</v>
      </c>
      <c r="J15" s="145">
        <v>51813.23000000001</v>
      </c>
      <c r="K15" s="146">
        <f t="shared" ref="K15:K27" si="1">SUM(I15:J15)</f>
        <v>239972645.11999997</v>
      </c>
      <c r="L15"/>
    </row>
    <row r="16" spans="1:12" ht="15.75" x14ac:dyDescent="0.25">
      <c r="B16" s="89">
        <f t="shared" si="0"/>
        <v>2013</v>
      </c>
      <c r="C16" s="142">
        <v>6148157.8100000005</v>
      </c>
      <c r="D16" s="142">
        <v>18545108.66</v>
      </c>
      <c r="E16" s="142">
        <v>7635829.5299999993</v>
      </c>
      <c r="F16" s="142">
        <v>13643595</v>
      </c>
      <c r="G16" s="143">
        <v>45972691</v>
      </c>
      <c r="H16" s="142">
        <v>189916683.63000005</v>
      </c>
      <c r="I16" s="144">
        <v>235889374.63000005</v>
      </c>
      <c r="J16" s="145">
        <v>3665.22</v>
      </c>
      <c r="K16" s="146">
        <f t="shared" si="1"/>
        <v>235893039.85000005</v>
      </c>
      <c r="L16"/>
    </row>
    <row r="17" spans="2:12" ht="15.75" x14ac:dyDescent="0.25">
      <c r="B17" s="89">
        <f t="shared" si="0"/>
        <v>2014</v>
      </c>
      <c r="C17" s="142">
        <v>7149398.0600000005</v>
      </c>
      <c r="D17" s="142">
        <v>16158186.07</v>
      </c>
      <c r="E17" s="142">
        <v>8273266.129999999</v>
      </c>
      <c r="F17" s="142">
        <v>10607500.540000001</v>
      </c>
      <c r="G17" s="143">
        <v>42188350.800000004</v>
      </c>
      <c r="H17" s="142">
        <v>193185911.59691915</v>
      </c>
      <c r="I17" s="144">
        <v>235374262.39691916</v>
      </c>
      <c r="J17" s="145">
        <v>26616.28</v>
      </c>
      <c r="K17" s="146">
        <f t="shared" si="1"/>
        <v>235400878.67691916</v>
      </c>
      <c r="L17"/>
    </row>
    <row r="18" spans="2:12" ht="15.75" x14ac:dyDescent="0.25">
      <c r="B18" s="89">
        <f>B17+1</f>
        <v>2015</v>
      </c>
      <c r="C18" s="142">
        <v>8533622.2286080997</v>
      </c>
      <c r="D18" s="142">
        <v>17207573.949999999</v>
      </c>
      <c r="E18" s="142">
        <v>6461548.4900000002</v>
      </c>
      <c r="F18" s="142">
        <v>12728394.539999999</v>
      </c>
      <c r="G18" s="143">
        <v>44931139.208608098</v>
      </c>
      <c r="H18" s="142">
        <v>212954277.97999996</v>
      </c>
      <c r="I18" s="144">
        <v>257885417.18860805</v>
      </c>
      <c r="J18" s="145">
        <v>42594.79</v>
      </c>
      <c r="K18" s="146">
        <f t="shared" si="1"/>
        <v>257928011.97860804</v>
      </c>
      <c r="L18"/>
    </row>
    <row r="19" spans="2:12" ht="15.75" x14ac:dyDescent="0.25">
      <c r="B19" s="89">
        <f t="shared" si="0"/>
        <v>2016</v>
      </c>
      <c r="C19" s="142">
        <v>7459501.9900000002</v>
      </c>
      <c r="D19" s="142">
        <v>18081074.710000001</v>
      </c>
      <c r="E19" s="142">
        <v>8916455.0499999989</v>
      </c>
      <c r="F19" s="142">
        <v>12091865.76</v>
      </c>
      <c r="G19" s="143">
        <v>46548897.509999998</v>
      </c>
      <c r="H19" s="142">
        <v>207581129.35000002</v>
      </c>
      <c r="I19" s="144">
        <v>254130026.86000001</v>
      </c>
      <c r="J19" s="145">
        <v>46190465.560000002</v>
      </c>
      <c r="K19" s="146">
        <f t="shared" si="1"/>
        <v>300320492.42000002</v>
      </c>
      <c r="L19"/>
    </row>
    <row r="20" spans="2:12" ht="15.75" x14ac:dyDescent="0.25">
      <c r="B20" s="89">
        <f t="shared" si="0"/>
        <v>2017</v>
      </c>
      <c r="C20" s="142">
        <v>10417493.129999999</v>
      </c>
      <c r="D20" s="142">
        <v>19438653.86223283</v>
      </c>
      <c r="E20" s="142">
        <v>12386775.17</v>
      </c>
      <c r="F20" s="142">
        <v>10926183.76</v>
      </c>
      <c r="G20" s="143">
        <v>53169105.922232829</v>
      </c>
      <c r="H20" s="142">
        <v>204919899.86854801</v>
      </c>
      <c r="I20" s="144">
        <v>258089005.79078084</v>
      </c>
      <c r="J20" s="145">
        <v>62825.569999999992</v>
      </c>
      <c r="K20" s="146">
        <f t="shared" si="1"/>
        <v>258151831.36078084</v>
      </c>
      <c r="L20"/>
    </row>
    <row r="21" spans="2:12" ht="15.75" x14ac:dyDescent="0.25">
      <c r="B21" s="89">
        <f t="shared" si="0"/>
        <v>2018</v>
      </c>
      <c r="C21" s="142">
        <v>8677798.1099999994</v>
      </c>
      <c r="D21" s="142">
        <v>17254619.759837177</v>
      </c>
      <c r="E21" s="142">
        <v>8259373.3299999982</v>
      </c>
      <c r="F21" s="142">
        <v>13161559.27</v>
      </c>
      <c r="G21" s="143">
        <v>47353350.469837174</v>
      </c>
      <c r="H21" s="142">
        <v>235877922.06000006</v>
      </c>
      <c r="I21" s="144">
        <v>283231272.52983725</v>
      </c>
      <c r="J21" s="145">
        <v>131844.91</v>
      </c>
      <c r="K21" s="146">
        <f t="shared" si="1"/>
        <v>283363117.43983728</v>
      </c>
      <c r="L21"/>
    </row>
    <row r="22" spans="2:12" ht="15.75" x14ac:dyDescent="0.25">
      <c r="B22" s="89">
        <f t="shared" si="0"/>
        <v>2019</v>
      </c>
      <c r="C22" s="142">
        <v>10206513.58</v>
      </c>
      <c r="D22" s="142">
        <v>19908604.32</v>
      </c>
      <c r="E22" s="142">
        <v>11336642.719999999</v>
      </c>
      <c r="F22" s="142">
        <v>11477793.5</v>
      </c>
      <c r="G22" s="143">
        <v>52929554.119999997</v>
      </c>
      <c r="H22" s="142">
        <v>229464020.76660734</v>
      </c>
      <c r="I22" s="144">
        <v>282393574.88660735</v>
      </c>
      <c r="J22" s="145">
        <v>831150.4</v>
      </c>
      <c r="K22" s="146">
        <f t="shared" si="1"/>
        <v>283224725.28660733</v>
      </c>
      <c r="L22"/>
    </row>
    <row r="23" spans="2:12" ht="15.75" x14ac:dyDescent="0.25">
      <c r="B23" s="89">
        <f t="shared" si="0"/>
        <v>2020</v>
      </c>
      <c r="C23" s="142">
        <v>9117793.9299999997</v>
      </c>
      <c r="D23" s="142">
        <v>15671316.775364814</v>
      </c>
      <c r="E23" s="142">
        <v>8811618.5499999989</v>
      </c>
      <c r="F23" s="142">
        <v>9807487.5700000003</v>
      </c>
      <c r="G23" s="143">
        <v>43408216.825364813</v>
      </c>
      <c r="H23" s="142">
        <v>191309811.14000002</v>
      </c>
      <c r="I23" s="144">
        <v>234718027.96536481</v>
      </c>
      <c r="J23" s="145">
        <v>42524.389999999992</v>
      </c>
      <c r="K23" s="146">
        <f t="shared" si="1"/>
        <v>234760552.3553648</v>
      </c>
      <c r="L23"/>
    </row>
    <row r="24" spans="2:12" ht="15.75" x14ac:dyDescent="0.25">
      <c r="B24" s="89">
        <f>B23+1</f>
        <v>2021</v>
      </c>
      <c r="C24" s="142">
        <v>7985310.5499999998</v>
      </c>
      <c r="D24" s="142">
        <v>11101608.920000002</v>
      </c>
      <c r="E24" s="142">
        <v>9500665.8200000003</v>
      </c>
      <c r="F24" s="142">
        <v>10032588.799999999</v>
      </c>
      <c r="G24" s="143">
        <v>38620174.090000004</v>
      </c>
      <c r="H24" s="142">
        <v>213738631.71999997</v>
      </c>
      <c r="I24" s="144">
        <v>252358805.80999997</v>
      </c>
      <c r="J24" s="145">
        <v>2184.89</v>
      </c>
      <c r="K24" s="146">
        <f t="shared" si="1"/>
        <v>252360990.69999996</v>
      </c>
      <c r="L24"/>
    </row>
    <row r="25" spans="2:12" ht="15.75" x14ac:dyDescent="0.25">
      <c r="B25" s="89">
        <f t="shared" si="0"/>
        <v>2022</v>
      </c>
      <c r="C25" s="142">
        <v>5781979.4700000007</v>
      </c>
      <c r="D25" s="142">
        <v>12397514.780000001</v>
      </c>
      <c r="E25" s="142">
        <v>9500851.5500000007</v>
      </c>
      <c r="F25" s="142">
        <v>10404447.649999999</v>
      </c>
      <c r="G25" s="143">
        <v>38084793.450000003</v>
      </c>
      <c r="H25" s="142">
        <v>223931011.25</v>
      </c>
      <c r="I25" s="144">
        <v>262015804.69999999</v>
      </c>
      <c r="J25" s="145">
        <v>0</v>
      </c>
      <c r="K25" s="146">
        <f t="shared" si="1"/>
        <v>262015804.69999999</v>
      </c>
      <c r="L25"/>
    </row>
    <row r="26" spans="2:12" ht="15.75" x14ac:dyDescent="0.25">
      <c r="B26" s="89">
        <f t="shared" si="0"/>
        <v>2023</v>
      </c>
      <c r="C26" s="142">
        <v>9733716.5999999996</v>
      </c>
      <c r="D26" s="142">
        <v>17821727.359999999</v>
      </c>
      <c r="E26" s="142">
        <v>9878642.129999999</v>
      </c>
      <c r="F26" s="142">
        <v>11585700.349999998</v>
      </c>
      <c r="G26" s="143">
        <v>49019786.439999998</v>
      </c>
      <c r="H26" s="142">
        <v>222054555.53</v>
      </c>
      <c r="I26" s="144">
        <v>271074341.97000003</v>
      </c>
      <c r="J26" s="145">
        <v>0</v>
      </c>
      <c r="K26" s="146">
        <f t="shared" si="1"/>
        <v>271074341.97000003</v>
      </c>
      <c r="L26"/>
    </row>
    <row r="27" spans="2:12" ht="15.75" x14ac:dyDescent="0.25">
      <c r="B27" s="93">
        <f>B26+1</f>
        <v>2024</v>
      </c>
      <c r="C27" s="147">
        <v>11035211.349999998</v>
      </c>
      <c r="D27" s="147">
        <v>21403549.690000001</v>
      </c>
      <c r="E27" s="147">
        <v>15683167.459999997</v>
      </c>
      <c r="F27" s="147">
        <v>10549562.509999998</v>
      </c>
      <c r="G27" s="143">
        <v>58671491.009999998</v>
      </c>
      <c r="H27" s="142">
        <v>259137225.47</v>
      </c>
      <c r="I27" s="144">
        <v>317808716.48000002</v>
      </c>
      <c r="J27" s="145">
        <v>19770</v>
      </c>
      <c r="K27" s="146">
        <f t="shared" si="1"/>
        <v>317828486.48000002</v>
      </c>
      <c r="L27"/>
    </row>
    <row r="28" spans="2:12" ht="12.75" x14ac:dyDescent="0.2">
      <c r="B28" s="93" t="s">
        <v>10</v>
      </c>
      <c r="C28" s="148">
        <f t="shared" ref="C28:K28" si="2">SUM(C7:C27)</f>
        <v>107618379.22860809</v>
      </c>
      <c r="D28" s="149">
        <f t="shared" si="2"/>
        <v>224933292.46743482</v>
      </c>
      <c r="E28" s="149">
        <f t="shared" si="2"/>
        <v>127746620.58999997</v>
      </c>
      <c r="F28" s="149">
        <f t="shared" si="2"/>
        <v>150883761.26999998</v>
      </c>
      <c r="G28" s="150">
        <f t="shared" si="2"/>
        <v>611182053.55604291</v>
      </c>
      <c r="H28" s="150">
        <f t="shared" si="2"/>
        <v>2773707409.5420747</v>
      </c>
      <c r="I28" s="148">
        <f t="shared" si="2"/>
        <v>3384889463.0981174</v>
      </c>
      <c r="J28" s="151">
        <f t="shared" si="2"/>
        <v>47405455.240000002</v>
      </c>
      <c r="K28" s="152">
        <f t="shared" si="2"/>
        <v>3432294918.3381171</v>
      </c>
      <c r="L28" s="141"/>
    </row>
    <row r="29" spans="2:12" ht="12.75" x14ac:dyDescent="0.2">
      <c r="C29" s="153"/>
      <c r="D29" s="153"/>
      <c r="E29" s="153"/>
      <c r="F29" s="153"/>
      <c r="G29" s="153"/>
      <c r="H29" s="153"/>
      <c r="I29" s="153"/>
      <c r="J29" s="153"/>
      <c r="K29" s="153"/>
      <c r="L29" s="110"/>
    </row>
    <row r="30" spans="2:12" ht="12.75" x14ac:dyDescent="0.2">
      <c r="B30" s="100" t="str">
        <f>B27&amp;" grossed up"</f>
        <v>2024 grossed up</v>
      </c>
      <c r="C30" s="154">
        <f t="shared" ref="C30:K30" si="3">IF($C$3&gt;DATE($B$27,12,31),C27,C27/(1-(DAYS360($C$3,DATE($B$27,12,31),TRUE)/360)))</f>
        <v>11035211.349999998</v>
      </c>
      <c r="D30" s="155">
        <f t="shared" si="3"/>
        <v>21403549.690000001</v>
      </c>
      <c r="E30" s="155">
        <f t="shared" si="3"/>
        <v>15683167.459999997</v>
      </c>
      <c r="F30" s="155">
        <f t="shared" si="3"/>
        <v>10549562.509999998</v>
      </c>
      <c r="G30" s="156">
        <f t="shared" si="3"/>
        <v>58671491.009999998</v>
      </c>
      <c r="H30" s="156">
        <f t="shared" si="3"/>
        <v>259137225.47</v>
      </c>
      <c r="I30" s="154">
        <f t="shared" si="3"/>
        <v>317808716.48000002</v>
      </c>
      <c r="J30" s="157">
        <f t="shared" si="3"/>
        <v>19770</v>
      </c>
      <c r="K30" s="158">
        <f t="shared" si="3"/>
        <v>317828486.48000002</v>
      </c>
      <c r="L30" s="110"/>
    </row>
    <row r="31" spans="2:12" ht="15.75" x14ac:dyDescent="0.25">
      <c r="C31" s="129"/>
      <c r="D31" s="129"/>
      <c r="E31" s="129"/>
      <c r="F31" s="129"/>
      <c r="G31" s="129"/>
      <c r="H31" s="129"/>
      <c r="I31" s="129"/>
      <c r="J31" s="130"/>
      <c r="K31" s="129"/>
      <c r="L31" s="131"/>
    </row>
    <row r="32" spans="2:12" ht="12.75" x14ac:dyDescent="0.2">
      <c r="B32" s="106" t="s">
        <v>11</v>
      </c>
    </row>
    <row r="33" spans="2:13" ht="12.75" x14ac:dyDescent="0.2">
      <c r="B33" s="107" t="s">
        <v>58</v>
      </c>
    </row>
    <row r="34" spans="2:13" ht="12.75" x14ac:dyDescent="0.2">
      <c r="B34" s="107" t="s">
        <v>59</v>
      </c>
    </row>
    <row r="35" spans="2:13" ht="12.75" x14ac:dyDescent="0.2">
      <c r="B35" s="107" t="s">
        <v>44</v>
      </c>
    </row>
    <row r="36" spans="2:13" ht="12.75" x14ac:dyDescent="0.2">
      <c r="B36" s="107" t="s">
        <v>45</v>
      </c>
    </row>
    <row r="37" spans="2:13" ht="12.75" x14ac:dyDescent="0.2">
      <c r="B37" s="107" t="s">
        <v>46</v>
      </c>
    </row>
    <row r="38" spans="2:13" ht="12.75" x14ac:dyDescent="0.2"/>
    <row r="39" spans="2:13" ht="12.75" x14ac:dyDescent="0.2"/>
    <row r="40" spans="2:13" ht="12.75" x14ac:dyDescent="0.2"/>
    <row r="41" spans="2:13" ht="12.75" x14ac:dyDescent="0.2"/>
    <row r="42" spans="2:13" ht="12.75" x14ac:dyDescent="0.2"/>
    <row r="43" spans="2:13" ht="13.5" hidden="1" customHeight="1" outlineLevel="1" x14ac:dyDescent="0.2">
      <c r="B43" s="1" t="s">
        <v>47</v>
      </c>
      <c r="C43" s="1" t="s">
        <v>2</v>
      </c>
      <c r="D43" s="2" t="s">
        <v>17</v>
      </c>
      <c r="E43" s="2" t="s">
        <v>3</v>
      </c>
      <c r="F43" s="2" t="s">
        <v>4</v>
      </c>
      <c r="G43" s="2" t="s">
        <v>5</v>
      </c>
      <c r="H43" s="1" t="s">
        <v>6</v>
      </c>
      <c r="I43" s="2" t="s">
        <v>7</v>
      </c>
      <c r="J43" s="3" t="s">
        <v>8</v>
      </c>
      <c r="K43" s="4" t="s">
        <v>9</v>
      </c>
      <c r="L43" s="5" t="s">
        <v>10</v>
      </c>
      <c r="M43" s="8" t="s">
        <v>48</v>
      </c>
    </row>
    <row r="44" spans="2:13" ht="13.5" hidden="1" customHeight="1" outlineLevel="1" x14ac:dyDescent="0.2">
      <c r="B44" s="89">
        <v>2001</v>
      </c>
      <c r="C44" s="112" t="e">
        <f>IF(#REF!=0,0,1)</f>
        <v>#REF!</v>
      </c>
      <c r="D44" s="113">
        <f t="shared" ref="D44:L59" si="4">IF(C7=0,0,1)</f>
        <v>0</v>
      </c>
      <c r="E44" s="113">
        <f t="shared" si="4"/>
        <v>0</v>
      </c>
      <c r="F44" s="113">
        <f t="shared" si="4"/>
        <v>0</v>
      </c>
      <c r="G44" s="113">
        <f t="shared" si="4"/>
        <v>0</v>
      </c>
      <c r="H44" s="114">
        <f t="shared" si="4"/>
        <v>0</v>
      </c>
      <c r="I44" s="113">
        <f t="shared" si="4"/>
        <v>0</v>
      </c>
      <c r="J44" s="115">
        <f t="shared" si="4"/>
        <v>0</v>
      </c>
      <c r="K44" s="116">
        <f t="shared" si="4"/>
        <v>0</v>
      </c>
      <c r="L44" s="117">
        <f t="shared" si="4"/>
        <v>0</v>
      </c>
      <c r="M44" s="118">
        <f t="shared" ref="M44:M61" si="5">IF(L7="Y",1,0)</f>
        <v>0</v>
      </c>
    </row>
    <row r="45" spans="2:13" ht="13.5" hidden="1" customHeight="1" outlineLevel="1" x14ac:dyDescent="0.2">
      <c r="B45" s="89">
        <f t="shared" ref="B45:B64" si="6">B44+1</f>
        <v>2002</v>
      </c>
      <c r="C45" s="112" t="e">
        <f>IF(#REF!=0,0,1)</f>
        <v>#REF!</v>
      </c>
      <c r="D45" s="113">
        <f t="shared" si="4"/>
        <v>0</v>
      </c>
      <c r="E45" s="113">
        <f t="shared" si="4"/>
        <v>0</v>
      </c>
      <c r="F45" s="113">
        <f t="shared" si="4"/>
        <v>0</v>
      </c>
      <c r="G45" s="113">
        <f t="shared" si="4"/>
        <v>0</v>
      </c>
      <c r="H45" s="114">
        <f t="shared" si="4"/>
        <v>0</v>
      </c>
      <c r="I45" s="113">
        <f t="shared" si="4"/>
        <v>0</v>
      </c>
      <c r="J45" s="115">
        <f t="shared" si="4"/>
        <v>0</v>
      </c>
      <c r="K45" s="116">
        <f t="shared" si="4"/>
        <v>0</v>
      </c>
      <c r="L45" s="117">
        <f t="shared" si="4"/>
        <v>0</v>
      </c>
      <c r="M45" s="119">
        <f t="shared" si="5"/>
        <v>0</v>
      </c>
    </row>
    <row r="46" spans="2:13" ht="13.5" hidden="1" customHeight="1" outlineLevel="1" x14ac:dyDescent="0.2">
      <c r="B46" s="89">
        <f t="shared" si="6"/>
        <v>2003</v>
      </c>
      <c r="C46" s="112" t="e">
        <f>IF(#REF!=0,0,1)</f>
        <v>#REF!</v>
      </c>
      <c r="D46" s="113">
        <f t="shared" si="4"/>
        <v>0</v>
      </c>
      <c r="E46" s="113">
        <f t="shared" si="4"/>
        <v>0</v>
      </c>
      <c r="F46" s="113">
        <f t="shared" si="4"/>
        <v>0</v>
      </c>
      <c r="G46" s="113">
        <f t="shared" si="4"/>
        <v>0</v>
      </c>
      <c r="H46" s="114">
        <f t="shared" si="4"/>
        <v>0</v>
      </c>
      <c r="I46" s="113">
        <f t="shared" si="4"/>
        <v>0</v>
      </c>
      <c r="J46" s="115">
        <f t="shared" si="4"/>
        <v>0</v>
      </c>
      <c r="K46" s="116">
        <f t="shared" si="4"/>
        <v>0</v>
      </c>
      <c r="L46" s="117">
        <f t="shared" si="4"/>
        <v>0</v>
      </c>
      <c r="M46" s="119">
        <f t="shared" si="5"/>
        <v>0</v>
      </c>
    </row>
    <row r="47" spans="2:13" ht="13.5" hidden="1" customHeight="1" outlineLevel="1" x14ac:dyDescent="0.2">
      <c r="B47" s="89">
        <f t="shared" si="6"/>
        <v>2004</v>
      </c>
      <c r="C47" s="112" t="e">
        <f>IF(#REF!=0,0,1)</f>
        <v>#REF!</v>
      </c>
      <c r="D47" s="113">
        <f t="shared" si="4"/>
        <v>0</v>
      </c>
      <c r="E47" s="113">
        <f t="shared" si="4"/>
        <v>0</v>
      </c>
      <c r="F47" s="113">
        <f t="shared" si="4"/>
        <v>0</v>
      </c>
      <c r="G47" s="113">
        <f t="shared" si="4"/>
        <v>0</v>
      </c>
      <c r="H47" s="114">
        <f t="shared" si="4"/>
        <v>0</v>
      </c>
      <c r="I47" s="113">
        <f t="shared" si="4"/>
        <v>0</v>
      </c>
      <c r="J47" s="115">
        <f t="shared" si="4"/>
        <v>0</v>
      </c>
      <c r="K47" s="116">
        <f t="shared" si="4"/>
        <v>0</v>
      </c>
      <c r="L47" s="117">
        <f t="shared" si="4"/>
        <v>0</v>
      </c>
      <c r="M47" s="119">
        <f t="shared" si="5"/>
        <v>0</v>
      </c>
    </row>
    <row r="48" spans="2:13" ht="13.5" hidden="1" customHeight="1" outlineLevel="1" x14ac:dyDescent="0.2">
      <c r="B48" s="89">
        <f t="shared" si="6"/>
        <v>2005</v>
      </c>
      <c r="C48" s="112" t="e">
        <f>IF(#REF!=0,0,1)</f>
        <v>#REF!</v>
      </c>
      <c r="D48" s="113">
        <f t="shared" si="4"/>
        <v>0</v>
      </c>
      <c r="E48" s="113">
        <f t="shared" si="4"/>
        <v>0</v>
      </c>
      <c r="F48" s="113">
        <f t="shared" si="4"/>
        <v>0</v>
      </c>
      <c r="G48" s="113">
        <f t="shared" si="4"/>
        <v>0</v>
      </c>
      <c r="H48" s="114">
        <f t="shared" si="4"/>
        <v>0</v>
      </c>
      <c r="I48" s="113">
        <f t="shared" si="4"/>
        <v>0</v>
      </c>
      <c r="J48" s="115">
        <f t="shared" si="4"/>
        <v>0</v>
      </c>
      <c r="K48" s="116">
        <f t="shared" si="4"/>
        <v>0</v>
      </c>
      <c r="L48" s="117">
        <f t="shared" si="4"/>
        <v>0</v>
      </c>
      <c r="M48" s="119">
        <f t="shared" si="5"/>
        <v>0</v>
      </c>
    </row>
    <row r="49" spans="2:13" ht="13.5" hidden="1" customHeight="1" outlineLevel="1" x14ac:dyDescent="0.2">
      <c r="B49" s="89">
        <f t="shared" si="6"/>
        <v>2006</v>
      </c>
      <c r="C49" s="112" t="e">
        <f>IF(#REF!=0,0,1)</f>
        <v>#REF!</v>
      </c>
      <c r="D49" s="113">
        <f t="shared" si="4"/>
        <v>0</v>
      </c>
      <c r="E49" s="113">
        <f t="shared" si="4"/>
        <v>0</v>
      </c>
      <c r="F49" s="113">
        <f t="shared" si="4"/>
        <v>0</v>
      </c>
      <c r="G49" s="113">
        <f t="shared" si="4"/>
        <v>0</v>
      </c>
      <c r="H49" s="114">
        <f t="shared" si="4"/>
        <v>0</v>
      </c>
      <c r="I49" s="113">
        <f t="shared" si="4"/>
        <v>0</v>
      </c>
      <c r="J49" s="115">
        <f t="shared" si="4"/>
        <v>0</v>
      </c>
      <c r="K49" s="116">
        <f t="shared" si="4"/>
        <v>0</v>
      </c>
      <c r="L49" s="117">
        <f t="shared" si="4"/>
        <v>0</v>
      </c>
      <c r="M49" s="119">
        <f t="shared" si="5"/>
        <v>0</v>
      </c>
    </row>
    <row r="50" spans="2:13" ht="13.5" hidden="1" customHeight="1" outlineLevel="1" x14ac:dyDescent="0.2">
      <c r="B50" s="89">
        <f t="shared" si="6"/>
        <v>2007</v>
      </c>
      <c r="C50" s="112" t="e">
        <f>IF(#REF!=0,0,1)</f>
        <v>#REF!</v>
      </c>
      <c r="D50" s="113">
        <f t="shared" si="4"/>
        <v>0</v>
      </c>
      <c r="E50" s="113">
        <f t="shared" si="4"/>
        <v>0</v>
      </c>
      <c r="F50" s="113">
        <f t="shared" si="4"/>
        <v>0</v>
      </c>
      <c r="G50" s="113">
        <f t="shared" si="4"/>
        <v>0</v>
      </c>
      <c r="H50" s="114">
        <f t="shared" si="4"/>
        <v>0</v>
      </c>
      <c r="I50" s="113">
        <f t="shared" si="4"/>
        <v>0</v>
      </c>
      <c r="J50" s="115">
        <f t="shared" si="4"/>
        <v>0</v>
      </c>
      <c r="K50" s="116">
        <f t="shared" si="4"/>
        <v>0</v>
      </c>
      <c r="L50" s="117">
        <f t="shared" si="4"/>
        <v>0</v>
      </c>
      <c r="M50" s="119">
        <f t="shared" si="5"/>
        <v>0</v>
      </c>
    </row>
    <row r="51" spans="2:13" ht="13.5" hidden="1" customHeight="1" outlineLevel="1" x14ac:dyDescent="0.2">
      <c r="B51" s="89">
        <f t="shared" si="6"/>
        <v>2008</v>
      </c>
      <c r="C51" s="112" t="e">
        <f>IF(#REF!=0,0,1)</f>
        <v>#REF!</v>
      </c>
      <c r="D51" s="113">
        <f t="shared" si="4"/>
        <v>0</v>
      </c>
      <c r="E51" s="113">
        <f t="shared" si="4"/>
        <v>0</v>
      </c>
      <c r="F51" s="113">
        <f t="shared" si="4"/>
        <v>0</v>
      </c>
      <c r="G51" s="113">
        <f t="shared" si="4"/>
        <v>0</v>
      </c>
      <c r="H51" s="114">
        <f t="shared" si="4"/>
        <v>0</v>
      </c>
      <c r="I51" s="113">
        <f t="shared" si="4"/>
        <v>0</v>
      </c>
      <c r="J51" s="115">
        <f t="shared" si="4"/>
        <v>0</v>
      </c>
      <c r="K51" s="116">
        <f t="shared" si="4"/>
        <v>0</v>
      </c>
      <c r="L51" s="117">
        <f t="shared" si="4"/>
        <v>0</v>
      </c>
      <c r="M51" s="119">
        <f t="shared" si="5"/>
        <v>0</v>
      </c>
    </row>
    <row r="52" spans="2:13" ht="13.5" hidden="1" customHeight="1" outlineLevel="1" x14ac:dyDescent="0.2">
      <c r="B52" s="89">
        <f>B51+1</f>
        <v>2009</v>
      </c>
      <c r="C52" s="112" t="e">
        <f>IF(#REF!=0,0,1)</f>
        <v>#REF!</v>
      </c>
      <c r="D52" s="113">
        <f t="shared" si="4"/>
        <v>1</v>
      </c>
      <c r="E52" s="113">
        <f t="shared" si="4"/>
        <v>1</v>
      </c>
      <c r="F52" s="113">
        <f t="shared" si="4"/>
        <v>1</v>
      </c>
      <c r="G52" s="113">
        <f t="shared" si="4"/>
        <v>1</v>
      </c>
      <c r="H52" s="114">
        <f t="shared" si="4"/>
        <v>1</v>
      </c>
      <c r="I52" s="113">
        <f t="shared" si="4"/>
        <v>1</v>
      </c>
      <c r="J52" s="115">
        <f t="shared" si="4"/>
        <v>1</v>
      </c>
      <c r="K52" s="116">
        <f t="shared" si="4"/>
        <v>1</v>
      </c>
      <c r="L52" s="117">
        <f t="shared" si="4"/>
        <v>1</v>
      </c>
      <c r="M52" s="119">
        <f t="shared" si="5"/>
        <v>0</v>
      </c>
    </row>
    <row r="53" spans="2:13" ht="13.5" hidden="1" customHeight="1" outlineLevel="1" x14ac:dyDescent="0.2">
      <c r="B53" s="89">
        <f t="shared" si="6"/>
        <v>2010</v>
      </c>
      <c r="C53" s="112" t="e">
        <f>IF(#REF!=0,0,1)</f>
        <v>#REF!</v>
      </c>
      <c r="D53" s="113">
        <f t="shared" si="4"/>
        <v>1</v>
      </c>
      <c r="E53" s="113">
        <f t="shared" si="4"/>
        <v>1</v>
      </c>
      <c r="F53" s="113">
        <f t="shared" si="4"/>
        <v>1</v>
      </c>
      <c r="G53" s="113">
        <f t="shared" si="4"/>
        <v>1</v>
      </c>
      <c r="H53" s="114">
        <f t="shared" si="4"/>
        <v>1</v>
      </c>
      <c r="I53" s="113">
        <f t="shared" si="4"/>
        <v>1</v>
      </c>
      <c r="J53" s="115">
        <f t="shared" si="4"/>
        <v>1</v>
      </c>
      <c r="K53" s="116">
        <f t="shared" si="4"/>
        <v>1</v>
      </c>
      <c r="L53" s="117">
        <f t="shared" si="4"/>
        <v>1</v>
      </c>
      <c r="M53" s="119">
        <f t="shared" si="5"/>
        <v>0</v>
      </c>
    </row>
    <row r="54" spans="2:13" ht="13.5" hidden="1" customHeight="1" outlineLevel="1" x14ac:dyDescent="0.2">
      <c r="B54" s="89">
        <f t="shared" si="6"/>
        <v>2011</v>
      </c>
      <c r="C54" s="112" t="e">
        <f>IF(#REF!=0,0,1)</f>
        <v>#REF!</v>
      </c>
      <c r="D54" s="113">
        <f t="shared" si="4"/>
        <v>1</v>
      </c>
      <c r="E54" s="113">
        <f t="shared" si="4"/>
        <v>1</v>
      </c>
      <c r="F54" s="113">
        <f t="shared" si="4"/>
        <v>1</v>
      </c>
      <c r="G54" s="113">
        <f t="shared" si="4"/>
        <v>1</v>
      </c>
      <c r="H54" s="114">
        <f t="shared" si="4"/>
        <v>1</v>
      </c>
      <c r="I54" s="113">
        <f t="shared" si="4"/>
        <v>1</v>
      </c>
      <c r="J54" s="115">
        <f t="shared" si="4"/>
        <v>1</v>
      </c>
      <c r="K54" s="116">
        <f t="shared" si="4"/>
        <v>1</v>
      </c>
      <c r="L54" s="117">
        <f t="shared" si="4"/>
        <v>1</v>
      </c>
      <c r="M54" s="119">
        <f t="shared" si="5"/>
        <v>0</v>
      </c>
    </row>
    <row r="55" spans="2:13" ht="13.5" hidden="1" customHeight="1" outlineLevel="1" x14ac:dyDescent="0.2">
      <c r="B55" s="89">
        <f>B54+1</f>
        <v>2012</v>
      </c>
      <c r="C55" s="112" t="e">
        <f>IF(#REF!=0,0,1)</f>
        <v>#REF!</v>
      </c>
      <c r="D55" s="113">
        <f t="shared" si="4"/>
        <v>1</v>
      </c>
      <c r="E55" s="113">
        <f t="shared" si="4"/>
        <v>1</v>
      </c>
      <c r="F55" s="113">
        <f t="shared" si="4"/>
        <v>1</v>
      </c>
      <c r="G55" s="113">
        <f t="shared" si="4"/>
        <v>1</v>
      </c>
      <c r="H55" s="114">
        <f t="shared" si="4"/>
        <v>1</v>
      </c>
      <c r="I55" s="113">
        <f t="shared" si="4"/>
        <v>1</v>
      </c>
      <c r="J55" s="115">
        <f t="shared" si="4"/>
        <v>1</v>
      </c>
      <c r="K55" s="116">
        <f t="shared" si="4"/>
        <v>1</v>
      </c>
      <c r="L55" s="117">
        <f t="shared" si="4"/>
        <v>1</v>
      </c>
      <c r="M55" s="119">
        <f t="shared" si="5"/>
        <v>0</v>
      </c>
    </row>
    <row r="56" spans="2:13" ht="13.5" hidden="1" customHeight="1" outlineLevel="1" x14ac:dyDescent="0.2">
      <c r="B56" s="89">
        <f t="shared" si="6"/>
        <v>2013</v>
      </c>
      <c r="C56" s="112" t="e">
        <f>IF(#REF!=0,0,1)</f>
        <v>#REF!</v>
      </c>
      <c r="D56" s="113">
        <f t="shared" si="4"/>
        <v>1</v>
      </c>
      <c r="E56" s="113">
        <f t="shared" si="4"/>
        <v>1</v>
      </c>
      <c r="F56" s="113">
        <f t="shared" si="4"/>
        <v>1</v>
      </c>
      <c r="G56" s="113">
        <f t="shared" si="4"/>
        <v>1</v>
      </c>
      <c r="H56" s="114">
        <f t="shared" si="4"/>
        <v>1</v>
      </c>
      <c r="I56" s="113">
        <f t="shared" si="4"/>
        <v>1</v>
      </c>
      <c r="J56" s="115">
        <f t="shared" si="4"/>
        <v>1</v>
      </c>
      <c r="K56" s="116">
        <f t="shared" si="4"/>
        <v>1</v>
      </c>
      <c r="L56" s="117">
        <f t="shared" si="4"/>
        <v>1</v>
      </c>
      <c r="M56" s="119">
        <f t="shared" si="5"/>
        <v>0</v>
      </c>
    </row>
    <row r="57" spans="2:13" ht="13.5" hidden="1" customHeight="1" outlineLevel="1" x14ac:dyDescent="0.2">
      <c r="B57" s="89">
        <f t="shared" si="6"/>
        <v>2014</v>
      </c>
      <c r="C57" s="112" t="e">
        <f>IF(#REF!=0,0,1)</f>
        <v>#REF!</v>
      </c>
      <c r="D57" s="113">
        <f t="shared" si="4"/>
        <v>1</v>
      </c>
      <c r="E57" s="113">
        <f t="shared" si="4"/>
        <v>1</v>
      </c>
      <c r="F57" s="113">
        <f t="shared" si="4"/>
        <v>1</v>
      </c>
      <c r="G57" s="113">
        <f t="shared" si="4"/>
        <v>1</v>
      </c>
      <c r="H57" s="114">
        <f t="shared" si="4"/>
        <v>1</v>
      </c>
      <c r="I57" s="113">
        <f t="shared" si="4"/>
        <v>1</v>
      </c>
      <c r="J57" s="115">
        <f t="shared" si="4"/>
        <v>1</v>
      </c>
      <c r="K57" s="116">
        <f t="shared" si="4"/>
        <v>1</v>
      </c>
      <c r="L57" s="117">
        <f t="shared" si="4"/>
        <v>1</v>
      </c>
      <c r="M57" s="119">
        <f t="shared" si="5"/>
        <v>0</v>
      </c>
    </row>
    <row r="58" spans="2:13" ht="13.5" hidden="1" customHeight="1" outlineLevel="1" x14ac:dyDescent="0.2">
      <c r="B58" s="89">
        <f t="shared" si="6"/>
        <v>2015</v>
      </c>
      <c r="C58" s="112" t="e">
        <f>IF(#REF!=0,0,1)</f>
        <v>#REF!</v>
      </c>
      <c r="D58" s="113">
        <f t="shared" si="4"/>
        <v>1</v>
      </c>
      <c r="E58" s="113">
        <f t="shared" si="4"/>
        <v>1</v>
      </c>
      <c r="F58" s="113">
        <f t="shared" si="4"/>
        <v>1</v>
      </c>
      <c r="G58" s="113">
        <f t="shared" si="4"/>
        <v>1</v>
      </c>
      <c r="H58" s="114">
        <f t="shared" si="4"/>
        <v>1</v>
      </c>
      <c r="I58" s="113">
        <f t="shared" si="4"/>
        <v>1</v>
      </c>
      <c r="J58" s="115">
        <f t="shared" si="4"/>
        <v>1</v>
      </c>
      <c r="K58" s="116">
        <f t="shared" si="4"/>
        <v>1</v>
      </c>
      <c r="L58" s="117">
        <f t="shared" si="4"/>
        <v>1</v>
      </c>
      <c r="M58" s="119">
        <f t="shared" si="5"/>
        <v>0</v>
      </c>
    </row>
    <row r="59" spans="2:13" ht="13.5" hidden="1" customHeight="1" outlineLevel="1" x14ac:dyDescent="0.2">
      <c r="B59" s="89">
        <f t="shared" si="6"/>
        <v>2016</v>
      </c>
      <c r="C59" s="112" t="e">
        <f>IF(#REF!=0,0,1)</f>
        <v>#REF!</v>
      </c>
      <c r="D59" s="113">
        <f t="shared" si="4"/>
        <v>1</v>
      </c>
      <c r="E59" s="113">
        <f t="shared" si="4"/>
        <v>1</v>
      </c>
      <c r="F59" s="113">
        <f t="shared" si="4"/>
        <v>1</v>
      </c>
      <c r="G59" s="113">
        <f t="shared" si="4"/>
        <v>1</v>
      </c>
      <c r="H59" s="114">
        <f t="shared" si="4"/>
        <v>1</v>
      </c>
      <c r="I59" s="113">
        <f t="shared" si="4"/>
        <v>1</v>
      </c>
      <c r="J59" s="115">
        <f t="shared" si="4"/>
        <v>1</v>
      </c>
      <c r="K59" s="116">
        <f t="shared" si="4"/>
        <v>1</v>
      </c>
      <c r="L59" s="117">
        <f t="shared" si="4"/>
        <v>1</v>
      </c>
      <c r="M59" s="119">
        <f t="shared" si="5"/>
        <v>0</v>
      </c>
    </row>
    <row r="60" spans="2:13" ht="13.5" hidden="1" customHeight="1" outlineLevel="1" x14ac:dyDescent="0.2">
      <c r="B60" s="89">
        <f t="shared" si="6"/>
        <v>2017</v>
      </c>
      <c r="C60" s="112" t="e">
        <f>IF(#REF!=0,0,1)</f>
        <v>#REF!</v>
      </c>
      <c r="D60" s="113">
        <f t="shared" ref="D60:L61" si="7">IF(C23=0,0,1)</f>
        <v>1</v>
      </c>
      <c r="E60" s="113">
        <f t="shared" si="7"/>
        <v>1</v>
      </c>
      <c r="F60" s="113">
        <f t="shared" si="7"/>
        <v>1</v>
      </c>
      <c r="G60" s="113">
        <f t="shared" si="7"/>
        <v>1</v>
      </c>
      <c r="H60" s="114">
        <f t="shared" si="7"/>
        <v>1</v>
      </c>
      <c r="I60" s="113">
        <f t="shared" si="7"/>
        <v>1</v>
      </c>
      <c r="J60" s="115">
        <f t="shared" si="7"/>
        <v>1</v>
      </c>
      <c r="K60" s="116">
        <f t="shared" si="7"/>
        <v>1</v>
      </c>
      <c r="L60" s="117">
        <f t="shared" si="7"/>
        <v>1</v>
      </c>
      <c r="M60" s="119">
        <f t="shared" si="5"/>
        <v>0</v>
      </c>
    </row>
    <row r="61" spans="2:13" ht="13.5" hidden="1" customHeight="1" outlineLevel="1" x14ac:dyDescent="0.2">
      <c r="B61" s="89">
        <f t="shared" si="6"/>
        <v>2018</v>
      </c>
      <c r="C61" s="112" t="e">
        <f>IF(#REF!=0,0,1)</f>
        <v>#REF!</v>
      </c>
      <c r="D61" s="113">
        <f t="shared" si="7"/>
        <v>1</v>
      </c>
      <c r="E61" s="113">
        <f t="shared" si="7"/>
        <v>1</v>
      </c>
      <c r="F61" s="113">
        <f t="shared" si="7"/>
        <v>1</v>
      </c>
      <c r="G61" s="113">
        <f t="shared" si="7"/>
        <v>1</v>
      </c>
      <c r="H61" s="114">
        <f t="shared" si="7"/>
        <v>1</v>
      </c>
      <c r="I61" s="113">
        <f t="shared" si="7"/>
        <v>1</v>
      </c>
      <c r="J61" s="115">
        <f t="shared" si="7"/>
        <v>1</v>
      </c>
      <c r="K61" s="116">
        <f t="shared" si="7"/>
        <v>1</v>
      </c>
      <c r="L61" s="117">
        <f t="shared" si="7"/>
        <v>1</v>
      </c>
      <c r="M61" s="119">
        <f t="shared" si="5"/>
        <v>0</v>
      </c>
    </row>
    <row r="62" spans="2:13" ht="13.5" hidden="1" customHeight="1" outlineLevel="1" x14ac:dyDescent="0.2">
      <c r="B62" s="89">
        <f t="shared" si="6"/>
        <v>2019</v>
      </c>
      <c r="C62" s="112" t="e">
        <f>IF(#REF!=0,0,1)</f>
        <v>#REF!</v>
      </c>
      <c r="D62" s="113">
        <f t="shared" ref="D62:L63" si="8">IF(C24=0,0,1)</f>
        <v>1</v>
      </c>
      <c r="E62" s="113">
        <f t="shared" si="8"/>
        <v>1</v>
      </c>
      <c r="F62" s="113">
        <f t="shared" si="8"/>
        <v>1</v>
      </c>
      <c r="G62" s="113">
        <f t="shared" si="8"/>
        <v>1</v>
      </c>
      <c r="H62" s="114">
        <f t="shared" si="8"/>
        <v>1</v>
      </c>
      <c r="I62" s="113">
        <f t="shared" si="8"/>
        <v>1</v>
      </c>
      <c r="J62" s="115">
        <f t="shared" si="8"/>
        <v>1</v>
      </c>
      <c r="K62" s="116">
        <f t="shared" si="8"/>
        <v>1</v>
      </c>
      <c r="L62" s="117">
        <f t="shared" si="8"/>
        <v>1</v>
      </c>
      <c r="M62" s="119">
        <f>IF(L24="Y",1,0)</f>
        <v>0</v>
      </c>
    </row>
    <row r="63" spans="2:13" ht="13.5" hidden="1" customHeight="1" outlineLevel="1" x14ac:dyDescent="0.2">
      <c r="B63" s="89">
        <f t="shared" si="6"/>
        <v>2020</v>
      </c>
      <c r="C63" s="112" t="e">
        <f>IF(#REF!=0,0,1)</f>
        <v>#REF!</v>
      </c>
      <c r="D63" s="113">
        <f t="shared" si="8"/>
        <v>1</v>
      </c>
      <c r="E63" s="113">
        <f t="shared" si="8"/>
        <v>1</v>
      </c>
      <c r="F63" s="113">
        <f t="shared" si="8"/>
        <v>1</v>
      </c>
      <c r="G63" s="113">
        <f t="shared" si="8"/>
        <v>1</v>
      </c>
      <c r="H63" s="114">
        <f t="shared" si="8"/>
        <v>1</v>
      </c>
      <c r="I63" s="113">
        <f t="shared" si="8"/>
        <v>1</v>
      </c>
      <c r="J63" s="115">
        <f t="shared" si="8"/>
        <v>1</v>
      </c>
      <c r="K63" s="116">
        <f t="shared" si="8"/>
        <v>0</v>
      </c>
      <c r="L63" s="117">
        <f t="shared" si="8"/>
        <v>1</v>
      </c>
      <c r="M63" s="119">
        <f>IF(L25="Y",1,0)</f>
        <v>0</v>
      </c>
    </row>
    <row r="64" spans="2:13" ht="13.5" hidden="1" customHeight="1" outlineLevel="1" x14ac:dyDescent="0.2">
      <c r="B64" s="89">
        <f t="shared" si="6"/>
        <v>2021</v>
      </c>
      <c r="C64" s="121" t="e">
        <f>IF(#REF!=0,0,1)</f>
        <v>#REF!</v>
      </c>
      <c r="D64" s="122">
        <f t="shared" ref="D64:L64" si="9">IF(C27=0,0,1)</f>
        <v>1</v>
      </c>
      <c r="E64" s="122">
        <f t="shared" si="9"/>
        <v>1</v>
      </c>
      <c r="F64" s="122">
        <f t="shared" si="9"/>
        <v>1</v>
      </c>
      <c r="G64" s="122">
        <f t="shared" si="9"/>
        <v>1</v>
      </c>
      <c r="H64" s="123">
        <f t="shared" si="9"/>
        <v>1</v>
      </c>
      <c r="I64" s="122">
        <f t="shared" si="9"/>
        <v>1</v>
      </c>
      <c r="J64" s="124">
        <f t="shared" si="9"/>
        <v>1</v>
      </c>
      <c r="K64" s="125">
        <f t="shared" si="9"/>
        <v>1</v>
      </c>
      <c r="L64" s="126">
        <f t="shared" si="9"/>
        <v>1</v>
      </c>
      <c r="M64" s="127">
        <f t="shared" ref="M64" si="10">IF(L27="Y",1,0)</f>
        <v>0</v>
      </c>
    </row>
    <row r="65" ht="12.75" hidden="1" collapsed="1" x14ac:dyDescent="0.2"/>
  </sheetData>
  <protectedRanges>
    <protectedRange sqref="L7:L27" name="Range1"/>
  </protectedRanges>
  <mergeCells count="1">
    <mergeCell ref="B5:K5"/>
  </mergeCells>
  <dataValidations count="2">
    <dataValidation type="date" allowBlank="1" showInputMessage="1" showErrorMessage="1" errorTitle="Must be a date" error="dd/mm/yy format between 01/01/2004 and 31/12/2024" sqref="C3" xr:uid="{B97A7C35-568F-4438-A0FB-B12120B50536}">
      <formula1>37987</formula1>
      <formula2>45657</formula2>
    </dataValidation>
    <dataValidation operator="greaterThanOrEqual" allowBlank="1" showInputMessage="1" showErrorMessage="1" errorTitle="Whole number" error="Must be a whole number 0 or greater" sqref="C7:K30" xr:uid="{FC0B6C22-809E-4EA7-A7D5-1FCB64C0653B}"/>
  </dataValidations>
  <pageMargins left="0.7" right="0.7" top="0.75" bottom="0.75" header="0.3" footer="0.3"/>
  <pageSetup scale="62" orientation="landscape"/>
  <headerFooter>
    <oddFooter>&amp;L_x000D_&amp;1#&amp;"Aerial"&amp;8&amp;KFF0000 Aviva: Confidential</oddFooter>
  </headerFooter>
  <rowBreaks count="1" manualBreakCount="1">
    <brk id="27" min="1" max="11" man="1"/>
  </rowBreaks>
  <colBreaks count="1" manualBreakCount="1">
    <brk id="11" min="2" max="3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TemplafyTemplateConfiguration><![CDATA[{"transformationConfigurations":[],"templateName":"Deloitte excel blank template","templateDescription":"","enableDocumentContentUpdater":false,"version":"2.0"}]]></TemplafyTemplateConfiguration>
</file>

<file path=customXml/item2.xml><?xml version="1.0" encoding="utf-8"?>
<TemplafyFormConfiguration><![CDATA[{"formFields":[],"formDataEntries":[]}]]></TemplafyFormConfiguration>
</file>

<file path=customXml/itemProps1.xml><?xml version="1.0" encoding="utf-8"?>
<ds:datastoreItem xmlns:ds="http://schemas.openxmlformats.org/officeDocument/2006/customXml" ds:itemID="{BAC8B168-15FA-4296-BFAD-7C373085E0D3}">
  <ds:schemaRefs/>
</ds:datastoreItem>
</file>

<file path=customXml/itemProps2.xml><?xml version="1.0" encoding="utf-8"?>
<ds:datastoreItem xmlns:ds="http://schemas.openxmlformats.org/officeDocument/2006/customXml" ds:itemID="{0E2A517C-2DCA-4B81-A6FE-1D5A6AF65D95}">
  <ds:schemaRefs/>
</ds:datastoreItem>
</file>

<file path=docMetadata/LabelInfo.xml><?xml version="1.0" encoding="utf-8"?>
<clbl:labelList xmlns:clbl="http://schemas.microsoft.com/office/2020/mipLabelMetadata">
  <clbl:label id="{deff24bb-2089-4400-8c8e-f71e680378b2}" enabled="0" method="" siteId="{deff24bb-2089-4400-8c8e-f71e680378b2}" removed="1"/>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Disclaimer</vt:lpstr>
      <vt:lpstr>Data for Website</vt:lpstr>
      <vt:lpstr>Data Credibility</vt:lpstr>
      <vt:lpstr>1) Claims Notified</vt:lpstr>
      <vt:lpstr>2) Nil Settled (NY)</vt:lpstr>
      <vt:lpstr>3) Nil Settled (SY)</vt:lpstr>
      <vt:lpstr>4) Settled At Cost (NY)</vt:lpstr>
      <vt:lpstr>5) Settled At Cost (SY)</vt:lpstr>
      <vt:lpstr>6) Incurred (NY)</vt:lpstr>
      <vt:lpstr>7) Paid on Settled (NY)</vt:lpstr>
      <vt:lpstr>8) Paid on Settled (SY)</vt:lpstr>
      <vt:lpstr>9) Average Age (NY)</vt:lpstr>
      <vt:lpstr>'1) Claims Notified'!Print_Area</vt:lpstr>
      <vt:lpstr>'2) Nil Settled (NY)'!Print_Area</vt:lpstr>
      <vt:lpstr>'3) Nil Settled (SY)'!Print_Area</vt:lpstr>
      <vt:lpstr>'4) Settled At Cost (NY)'!Print_Area</vt:lpstr>
      <vt:lpstr>'5) Settled At Cost (SY)'!Print_Area</vt:lpstr>
      <vt:lpstr>'6) Incurred (NY)'!Print_Area</vt:lpstr>
      <vt:lpstr>'7) Paid on Settled (NY)'!Print_Area</vt:lpstr>
      <vt:lpstr>'8) Paid on Settled (SY)'!Print_Area</vt:lpstr>
      <vt:lpstr>'9) Average Age (NY)'!Print_Area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2025-06-03T14:22:18Z</dcterms:created>
  <dcterms:modified xsi:type="dcterms:W3CDTF">2025-07-08T12:13:24Z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2024-05-20T11:16:06Z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81b447f9-fbda-4d1e-8323-3e7023c9bcbc</vt:lpwstr>
  </property>
  <property fmtid="{D5CDD505-2E9C-101B-9397-08002B2CF9AE}" pid="8" name="MSIP_Label_ea60d57e-af5b-4752-ac57-3e4f28ca11dc_ContentBits">
    <vt:lpwstr>0</vt:lpwstr>
  </property>
  <property fmtid="{D5CDD505-2E9C-101B-9397-08002B2CF9AE}" pid="9" name="TemplafyTenantId">
    <vt:lpwstr>deloittense</vt:lpwstr>
  </property>
  <property fmtid="{D5CDD505-2E9C-101B-9397-08002B2CF9AE}" pid="10" name="TemplafyTemplateId">
    <vt:lpwstr>1183777022913806374</vt:lpwstr>
  </property>
  <property fmtid="{D5CDD505-2E9C-101B-9397-08002B2CF9AE}" pid="11" name="TemplafyUserProfileId">
    <vt:lpwstr>638236715839508142</vt:lpwstr>
  </property>
  <property fmtid="{D5CDD505-2E9C-101B-9397-08002B2CF9AE}" pid="12" name="TemplafyLanguageCode">
    <vt:lpwstr>en-GB</vt:lpwstr>
  </property>
  <property fmtid="{D5CDD505-2E9C-101B-9397-08002B2CF9AE}" pid="13" name="TemplafyFromBlank">
    <vt:bool>true</vt:bool>
  </property>
</Properties>
</file>