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ocuments\CM1\2024-09\Reports\"/>
    </mc:Choice>
  </mc:AlternateContent>
  <xr:revisionPtr revIDLastSave="0" documentId="13_ncr:1_{F4F8BFB5-E908-449C-A111-465534C146D5}" xr6:coauthVersionLast="47" xr6:coauthVersionMax="47" xr10:uidLastSave="{00000000-0000-0000-0000-000000000000}"/>
  <bookViews>
    <workbookView xWindow="-120" yWindow="-120" windowWidth="20730" windowHeight="11160" xr2:uid="{81325450-ADE1-40B6-9191-9252C557FF96}"/>
  </bookViews>
  <sheets>
    <sheet name="Q1 Base" sheetId="1" r:id="rId1"/>
    <sheet name="Q1 (i)" sheetId="2" r:id="rId2"/>
    <sheet name="Q1 (ii)" sheetId="3" r:id="rId3"/>
    <sheet name="Q1 Answers" sheetId="20" r:id="rId4"/>
    <sheet name="Q2 Base" sheetId="4" r:id="rId5"/>
    <sheet name="Q2 (i)" sheetId="13" r:id="rId6"/>
    <sheet name="Q2 (ii)" sheetId="6" r:id="rId7"/>
    <sheet name="Q2 Answers" sheetId="21" r:id="rId8"/>
    <sheet name="Q3 Base" sheetId="7" r:id="rId9"/>
    <sheet name="Q3 (i)" sheetId="8" r:id="rId10"/>
    <sheet name="Q3 (ii)" sheetId="9" r:id="rId11"/>
    <sheet name="Q3 Answers" sheetId="22" r:id="rId12"/>
    <sheet name="Q4 Base" sheetId="16" r:id="rId13"/>
    <sheet name="Q4 (i)" sheetId="15" r:id="rId14"/>
    <sheet name="Q4 (ii) 4 year" sheetId="19" r:id="rId15"/>
    <sheet name="Q4 (ii) Alt 4 year" sheetId="18" r:id="rId16"/>
    <sheet name="Q4 (iii)" sheetId="17" r:id="rId17"/>
    <sheet name="Q4 Answers" sheetId="23" r:id="rId18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5" l="1"/>
  <c r="J6" i="15"/>
  <c r="J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4" i="15"/>
  <c r="E1" i="13" l="1"/>
  <c r="L28" i="13"/>
  <c r="B27" i="21" s="1"/>
  <c r="R26" i="13" l="1"/>
  <c r="K21" i="9" l="1"/>
  <c r="K20" i="9"/>
  <c r="P22" i="9" l="1"/>
  <c r="P21" i="9" s="1"/>
  <c r="P20" i="9" s="1"/>
  <c r="P23" i="9"/>
  <c r="Q20" i="9" l="1"/>
  <c r="P18" i="3" l="1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Q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4" i="3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4" i="2"/>
  <c r="I5" i="19"/>
  <c r="C3" i="23"/>
  <c r="S6" i="19"/>
  <c r="I10" i="19"/>
  <c r="H9" i="19"/>
  <c r="F21" i="19"/>
  <c r="F9" i="19"/>
  <c r="H57" i="19"/>
  <c r="S5" i="19"/>
  <c r="F3" i="19"/>
  <c r="E9" i="19"/>
  <c r="B57" i="19"/>
  <c r="E56" i="19"/>
  <c r="B56" i="19"/>
  <c r="E55" i="19"/>
  <c r="B55" i="19"/>
  <c r="E54" i="19"/>
  <c r="B54" i="19"/>
  <c r="E53" i="19"/>
  <c r="B53" i="19"/>
  <c r="E52" i="19"/>
  <c r="B52" i="19"/>
  <c r="E51" i="19"/>
  <c r="B51" i="19"/>
  <c r="E50" i="19"/>
  <c r="B50" i="19"/>
  <c r="E49" i="19"/>
  <c r="B49" i="19"/>
  <c r="E48" i="19"/>
  <c r="B48" i="19"/>
  <c r="E47" i="19"/>
  <c r="B47" i="19"/>
  <c r="E46" i="19"/>
  <c r="B46" i="19"/>
  <c r="E45" i="19"/>
  <c r="B45" i="19"/>
  <c r="E44" i="19"/>
  <c r="B44" i="19"/>
  <c r="E43" i="19"/>
  <c r="B43" i="19"/>
  <c r="E42" i="19"/>
  <c r="B42" i="19"/>
  <c r="E41" i="19"/>
  <c r="B41" i="19"/>
  <c r="E40" i="19"/>
  <c r="B40" i="19"/>
  <c r="E39" i="19"/>
  <c r="B39" i="19"/>
  <c r="E38" i="19"/>
  <c r="B38" i="19"/>
  <c r="E37" i="19"/>
  <c r="B37" i="19"/>
  <c r="E36" i="19"/>
  <c r="B36" i="19"/>
  <c r="E35" i="19"/>
  <c r="B35" i="19"/>
  <c r="E34" i="19"/>
  <c r="B34" i="19"/>
  <c r="E33" i="19"/>
  <c r="B33" i="19"/>
  <c r="E32" i="19"/>
  <c r="B32" i="19"/>
  <c r="E31" i="19"/>
  <c r="B31" i="19"/>
  <c r="S26" i="19"/>
  <c r="E30" i="19"/>
  <c r="B30" i="19"/>
  <c r="E29" i="19"/>
  <c r="B29" i="19"/>
  <c r="E28" i="19"/>
  <c r="B28" i="19"/>
  <c r="E27" i="19"/>
  <c r="B27" i="19"/>
  <c r="E26" i="19"/>
  <c r="B26" i="19"/>
  <c r="E25" i="19"/>
  <c r="B25" i="19"/>
  <c r="E24" i="19"/>
  <c r="B24" i="19"/>
  <c r="E23" i="19"/>
  <c r="B23" i="19"/>
  <c r="E22" i="19"/>
  <c r="B22" i="19"/>
  <c r="E21" i="19"/>
  <c r="B21" i="19"/>
  <c r="E20" i="19"/>
  <c r="B20" i="19"/>
  <c r="E19" i="19"/>
  <c r="B19" i="19"/>
  <c r="E18" i="19"/>
  <c r="B18" i="19"/>
  <c r="E17" i="19"/>
  <c r="B17" i="19"/>
  <c r="E16" i="19"/>
  <c r="B16" i="19"/>
  <c r="E15" i="19"/>
  <c r="B15" i="19"/>
  <c r="E14" i="19"/>
  <c r="B14" i="19"/>
  <c r="E13" i="19"/>
  <c r="B13" i="19"/>
  <c r="E12" i="19"/>
  <c r="B12" i="19"/>
  <c r="E11" i="19"/>
  <c r="B11" i="19"/>
  <c r="E10" i="19"/>
  <c r="B10" i="19"/>
  <c r="C9" i="19"/>
  <c r="B9" i="19"/>
  <c r="N4" i="19"/>
  <c r="N17" i="19" s="1"/>
  <c r="K4" i="19"/>
  <c r="J4" i="19"/>
  <c r="I4" i="19"/>
  <c r="G4" i="19"/>
  <c r="G10" i="19" s="1"/>
  <c r="F4" i="19"/>
  <c r="F1" i="13"/>
  <c r="H1" i="13"/>
  <c r="H52" i="15"/>
  <c r="L4" i="18"/>
  <c r="M4" i="18"/>
  <c r="G4" i="18"/>
  <c r="G9" i="18" s="1"/>
  <c r="H10" i="19" l="1"/>
  <c r="G41" i="19"/>
  <c r="G33" i="19"/>
  <c r="G9" i="19"/>
  <c r="I9" i="19" s="1"/>
  <c r="G25" i="19"/>
  <c r="G49" i="19"/>
  <c r="G17" i="19"/>
  <c r="H17" i="19" s="1"/>
  <c r="I17" i="19" s="1"/>
  <c r="N14" i="19"/>
  <c r="G56" i="19"/>
  <c r="G48" i="19"/>
  <c r="G40" i="19"/>
  <c r="G32" i="19"/>
  <c r="G24" i="19"/>
  <c r="G16" i="19"/>
  <c r="H16" i="19" s="1"/>
  <c r="I16" i="19" s="1"/>
  <c r="G53" i="19"/>
  <c r="G45" i="19"/>
  <c r="G37" i="19"/>
  <c r="G29" i="19"/>
  <c r="G21" i="19"/>
  <c r="G13" i="19"/>
  <c r="H13" i="19" s="1"/>
  <c r="I13" i="19" s="1"/>
  <c r="G52" i="19"/>
  <c r="G44" i="19"/>
  <c r="G36" i="19"/>
  <c r="G28" i="19"/>
  <c r="G20" i="19"/>
  <c r="H20" i="19" s="1"/>
  <c r="I20" i="19" s="1"/>
  <c r="G12" i="19"/>
  <c r="H12" i="19" s="1"/>
  <c r="I12" i="19" s="1"/>
  <c r="G55" i="19"/>
  <c r="G51" i="19"/>
  <c r="G47" i="19"/>
  <c r="G43" i="19"/>
  <c r="G39" i="19"/>
  <c r="G35" i="19"/>
  <c r="G31" i="19"/>
  <c r="G27" i="19"/>
  <c r="G23" i="19"/>
  <c r="G19" i="19"/>
  <c r="H19" i="19" s="1"/>
  <c r="I19" i="19" s="1"/>
  <c r="G15" i="19"/>
  <c r="H15" i="19" s="1"/>
  <c r="I15" i="19" s="1"/>
  <c r="G11" i="19"/>
  <c r="H11" i="19" s="1"/>
  <c r="I11" i="19" s="1"/>
  <c r="G54" i="19"/>
  <c r="G50" i="19"/>
  <c r="G46" i="19"/>
  <c r="G42" i="19"/>
  <c r="G38" i="19"/>
  <c r="G34" i="19"/>
  <c r="G30" i="19"/>
  <c r="G26" i="19"/>
  <c r="G22" i="19"/>
  <c r="G18" i="19"/>
  <c r="H18" i="19" s="1"/>
  <c r="I18" i="19" s="1"/>
  <c r="G14" i="19"/>
  <c r="H14" i="19" s="1"/>
  <c r="I14" i="19" s="1"/>
  <c r="F56" i="19"/>
  <c r="F52" i="19"/>
  <c r="F48" i="19"/>
  <c r="F44" i="19"/>
  <c r="F40" i="19"/>
  <c r="F54" i="19"/>
  <c r="F50" i="19"/>
  <c r="H50" i="19" s="1"/>
  <c r="I50" i="19" s="1"/>
  <c r="F46" i="19"/>
  <c r="H46" i="19" s="1"/>
  <c r="I46" i="19" s="1"/>
  <c r="F42" i="19"/>
  <c r="H42" i="19" s="1"/>
  <c r="I42" i="19" s="1"/>
  <c r="F38" i="19"/>
  <c r="H38" i="19" s="1"/>
  <c r="I38" i="19" s="1"/>
  <c r="F55" i="19"/>
  <c r="F47" i="19"/>
  <c r="H47" i="19" s="1"/>
  <c r="I47" i="19" s="1"/>
  <c r="F39" i="19"/>
  <c r="F32" i="19"/>
  <c r="F27" i="19"/>
  <c r="F49" i="19"/>
  <c r="F37" i="19"/>
  <c r="H37" i="19" s="1"/>
  <c r="I37" i="19" s="1"/>
  <c r="F36" i="19"/>
  <c r="H36" i="19" s="1"/>
  <c r="I36" i="19" s="1"/>
  <c r="F35" i="19"/>
  <c r="H35" i="19" s="1"/>
  <c r="I35" i="19" s="1"/>
  <c r="F31" i="19"/>
  <c r="H31" i="19" s="1"/>
  <c r="I31" i="19" s="1"/>
  <c r="F29" i="19"/>
  <c r="H29" i="19" s="1"/>
  <c r="I29" i="19" s="1"/>
  <c r="F24" i="19"/>
  <c r="F51" i="19"/>
  <c r="F41" i="19"/>
  <c r="H41" i="19" s="1"/>
  <c r="I41" i="19" s="1"/>
  <c r="F33" i="19"/>
  <c r="H33" i="19" s="1"/>
  <c r="I33" i="19" s="1"/>
  <c r="F30" i="19"/>
  <c r="F23" i="19"/>
  <c r="F28" i="19"/>
  <c r="N56" i="19"/>
  <c r="N52" i="19"/>
  <c r="N48" i="19"/>
  <c r="N44" i="19"/>
  <c r="N40" i="19"/>
  <c r="N54" i="19"/>
  <c r="N50" i="19"/>
  <c r="N46" i="19"/>
  <c r="N42" i="19"/>
  <c r="N38" i="19"/>
  <c r="N34" i="19"/>
  <c r="N55" i="19"/>
  <c r="N51" i="19"/>
  <c r="N43" i="19"/>
  <c r="N35" i="19"/>
  <c r="N32" i="19"/>
  <c r="N27" i="19"/>
  <c r="N23" i="19"/>
  <c r="N49" i="19"/>
  <c r="N39" i="19"/>
  <c r="N33" i="19"/>
  <c r="N30" i="19"/>
  <c r="N25" i="19"/>
  <c r="N21" i="19"/>
  <c r="N53" i="19"/>
  <c r="N41" i="19"/>
  <c r="N36" i="19"/>
  <c r="N11" i="19"/>
  <c r="N16" i="19"/>
  <c r="N19" i="19"/>
  <c r="F22" i="19"/>
  <c r="N24" i="19"/>
  <c r="N29" i="19"/>
  <c r="F43" i="19"/>
  <c r="N45" i="19"/>
  <c r="F53" i="19"/>
  <c r="N9" i="19"/>
  <c r="N10" i="19"/>
  <c r="N13" i="19"/>
  <c r="N18" i="19"/>
  <c r="N22" i="19"/>
  <c r="N26" i="19"/>
  <c r="N31" i="19"/>
  <c r="N37" i="19"/>
  <c r="F45" i="19"/>
  <c r="N47" i="19"/>
  <c r="N12" i="19"/>
  <c r="N15" i="19"/>
  <c r="N20" i="19"/>
  <c r="F25" i="19"/>
  <c r="F26" i="19"/>
  <c r="N28" i="19"/>
  <c r="F34" i="19"/>
  <c r="J4" i="18"/>
  <c r="J5" i="18" s="1"/>
  <c r="G12" i="18"/>
  <c r="I12" i="18" s="1"/>
  <c r="G16" i="18"/>
  <c r="I16" i="18" s="1"/>
  <c r="G20" i="18"/>
  <c r="I20" i="18" s="1"/>
  <c r="G24" i="18"/>
  <c r="I24" i="18" s="1"/>
  <c r="G28" i="18"/>
  <c r="I28" i="18" s="1"/>
  <c r="G32" i="18"/>
  <c r="I32" i="18" s="1"/>
  <c r="G36" i="18"/>
  <c r="I36" i="18" s="1"/>
  <c r="G40" i="18"/>
  <c r="I40" i="18" s="1"/>
  <c r="G44" i="18"/>
  <c r="I44" i="18" s="1"/>
  <c r="G48" i="18"/>
  <c r="I48" i="18" s="1"/>
  <c r="G52" i="18"/>
  <c r="I52" i="18" s="1"/>
  <c r="G56" i="18"/>
  <c r="I56" i="18" s="1"/>
  <c r="G13" i="18"/>
  <c r="I13" i="18" s="1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9" i="18"/>
  <c r="B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4" i="15"/>
  <c r="D5" i="15"/>
  <c r="F5" i="15" s="1"/>
  <c r="D6" i="15"/>
  <c r="F6" i="15" s="1"/>
  <c r="D7" i="15"/>
  <c r="F7" i="15" s="1"/>
  <c r="D8" i="15"/>
  <c r="F8" i="15" s="1"/>
  <c r="D9" i="15"/>
  <c r="F9" i="15" s="1"/>
  <c r="D10" i="15"/>
  <c r="F10" i="15" s="1"/>
  <c r="D11" i="15"/>
  <c r="F11" i="15" s="1"/>
  <c r="D12" i="15"/>
  <c r="F12" i="15" s="1"/>
  <c r="D13" i="15"/>
  <c r="F13" i="15" s="1"/>
  <c r="D14" i="15"/>
  <c r="F14" i="15" s="1"/>
  <c r="D15" i="15"/>
  <c r="F15" i="15" s="1"/>
  <c r="D16" i="15"/>
  <c r="F16" i="15" s="1"/>
  <c r="D17" i="15"/>
  <c r="F17" i="15" s="1"/>
  <c r="D18" i="15"/>
  <c r="F18" i="15" s="1"/>
  <c r="D19" i="15"/>
  <c r="F19" i="15" s="1"/>
  <c r="D20" i="15"/>
  <c r="F20" i="15" s="1"/>
  <c r="D21" i="15"/>
  <c r="F21" i="15" s="1"/>
  <c r="D22" i="15"/>
  <c r="F22" i="15" s="1"/>
  <c r="D23" i="15"/>
  <c r="F23" i="15" s="1"/>
  <c r="D24" i="15"/>
  <c r="F24" i="15" s="1"/>
  <c r="D25" i="15"/>
  <c r="F25" i="15" s="1"/>
  <c r="D26" i="15"/>
  <c r="F26" i="15" s="1"/>
  <c r="D27" i="15"/>
  <c r="F27" i="15" s="1"/>
  <c r="D28" i="15"/>
  <c r="F28" i="15" s="1"/>
  <c r="D29" i="15"/>
  <c r="F29" i="15" s="1"/>
  <c r="D30" i="15"/>
  <c r="F30" i="15" s="1"/>
  <c r="D31" i="15"/>
  <c r="F31" i="15" s="1"/>
  <c r="D32" i="15"/>
  <c r="F32" i="15" s="1"/>
  <c r="D33" i="15"/>
  <c r="F33" i="15" s="1"/>
  <c r="D34" i="15"/>
  <c r="F34" i="15" s="1"/>
  <c r="D35" i="15"/>
  <c r="F35" i="15" s="1"/>
  <c r="D36" i="15"/>
  <c r="F36" i="15" s="1"/>
  <c r="D37" i="15"/>
  <c r="F37" i="15" s="1"/>
  <c r="D38" i="15"/>
  <c r="F38" i="15" s="1"/>
  <c r="D39" i="15"/>
  <c r="F39" i="15" s="1"/>
  <c r="D40" i="15"/>
  <c r="F40" i="15" s="1"/>
  <c r="D41" i="15"/>
  <c r="F41" i="15" s="1"/>
  <c r="D42" i="15"/>
  <c r="F42" i="15" s="1"/>
  <c r="D43" i="15"/>
  <c r="F43" i="15" s="1"/>
  <c r="D44" i="15"/>
  <c r="F44" i="15" s="1"/>
  <c r="D45" i="15"/>
  <c r="F45" i="15" s="1"/>
  <c r="D46" i="15"/>
  <c r="F46" i="15" s="1"/>
  <c r="D47" i="15"/>
  <c r="F47" i="15" s="1"/>
  <c r="D48" i="15"/>
  <c r="F48" i="15" s="1"/>
  <c r="D49" i="15"/>
  <c r="F49" i="15" s="1"/>
  <c r="D50" i="15"/>
  <c r="F50" i="15" s="1"/>
  <c r="D51" i="15"/>
  <c r="F51" i="15" s="1"/>
  <c r="D52" i="15"/>
  <c r="D4" i="15"/>
  <c r="F4" i="15" s="1"/>
  <c r="C52" i="15"/>
  <c r="C51" i="15"/>
  <c r="E51" i="15" s="1"/>
  <c r="C50" i="15"/>
  <c r="E50" i="15" s="1"/>
  <c r="C49" i="15"/>
  <c r="E49" i="15" s="1"/>
  <c r="C48" i="15"/>
  <c r="E48" i="15" s="1"/>
  <c r="C47" i="15"/>
  <c r="E47" i="15" s="1"/>
  <c r="C46" i="15"/>
  <c r="E46" i="15" s="1"/>
  <c r="C45" i="15"/>
  <c r="E45" i="15" s="1"/>
  <c r="C44" i="15"/>
  <c r="E44" i="15" s="1"/>
  <c r="C43" i="15"/>
  <c r="E43" i="15" s="1"/>
  <c r="C42" i="15"/>
  <c r="E42" i="15" s="1"/>
  <c r="C41" i="15"/>
  <c r="E41" i="15" s="1"/>
  <c r="C40" i="15"/>
  <c r="E40" i="15" s="1"/>
  <c r="C39" i="15"/>
  <c r="E39" i="15" s="1"/>
  <c r="C38" i="15"/>
  <c r="E38" i="15" s="1"/>
  <c r="C37" i="15"/>
  <c r="E37" i="15" s="1"/>
  <c r="C36" i="15"/>
  <c r="E36" i="15" s="1"/>
  <c r="C35" i="15"/>
  <c r="E35" i="15" s="1"/>
  <c r="C34" i="15"/>
  <c r="E34" i="15" s="1"/>
  <c r="C33" i="15"/>
  <c r="E33" i="15" s="1"/>
  <c r="C32" i="15"/>
  <c r="E32" i="15" s="1"/>
  <c r="C31" i="15"/>
  <c r="E31" i="15" s="1"/>
  <c r="C30" i="15"/>
  <c r="E30" i="15" s="1"/>
  <c r="C29" i="15"/>
  <c r="E29" i="15" s="1"/>
  <c r="C28" i="15"/>
  <c r="E28" i="15" s="1"/>
  <c r="C27" i="15"/>
  <c r="E27" i="15" s="1"/>
  <c r="C26" i="15"/>
  <c r="E26" i="15" s="1"/>
  <c r="C25" i="15"/>
  <c r="E25" i="15" s="1"/>
  <c r="C24" i="15"/>
  <c r="E24" i="15" s="1"/>
  <c r="C23" i="15"/>
  <c r="E23" i="15" s="1"/>
  <c r="C22" i="15"/>
  <c r="E22" i="15" s="1"/>
  <c r="C21" i="15"/>
  <c r="E21" i="15" s="1"/>
  <c r="C20" i="15"/>
  <c r="E20" i="15" s="1"/>
  <c r="C19" i="15"/>
  <c r="E19" i="15" s="1"/>
  <c r="C18" i="15"/>
  <c r="E18" i="15" s="1"/>
  <c r="C17" i="15"/>
  <c r="E17" i="15" s="1"/>
  <c r="C16" i="15"/>
  <c r="E16" i="15" s="1"/>
  <c r="C15" i="15"/>
  <c r="E15" i="15" s="1"/>
  <c r="C14" i="15"/>
  <c r="E14" i="15" s="1"/>
  <c r="C13" i="15"/>
  <c r="E13" i="15" s="1"/>
  <c r="C12" i="15"/>
  <c r="E12" i="15" s="1"/>
  <c r="C11" i="15"/>
  <c r="E11" i="15" s="1"/>
  <c r="C10" i="15"/>
  <c r="E10" i="15" s="1"/>
  <c r="C9" i="15"/>
  <c r="E9" i="15" s="1"/>
  <c r="C8" i="15"/>
  <c r="E8" i="15" s="1"/>
  <c r="C7" i="15"/>
  <c r="E7" i="15" s="1"/>
  <c r="C6" i="15"/>
  <c r="E6" i="15" s="1"/>
  <c r="C5" i="15"/>
  <c r="E5" i="15" s="1"/>
  <c r="C4" i="15"/>
  <c r="E4" i="15" s="1"/>
  <c r="H4" i="15" s="1"/>
  <c r="X29" i="18"/>
  <c r="E10" i="18"/>
  <c r="E11" i="18"/>
  <c r="H11" i="18" s="1"/>
  <c r="E12" i="18"/>
  <c r="H12" i="18" s="1"/>
  <c r="E13" i="18"/>
  <c r="H13" i="18" s="1"/>
  <c r="E14" i="18"/>
  <c r="E15" i="18"/>
  <c r="H15" i="18" s="1"/>
  <c r="E16" i="18"/>
  <c r="H16" i="18" s="1"/>
  <c r="E17" i="18"/>
  <c r="H17" i="18" s="1"/>
  <c r="E18" i="18"/>
  <c r="E19" i="18"/>
  <c r="H19" i="18" s="1"/>
  <c r="E20" i="18"/>
  <c r="H20" i="18" s="1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E53" i="18"/>
  <c r="E54" i="18"/>
  <c r="E55" i="18"/>
  <c r="E56" i="18"/>
  <c r="E9" i="18"/>
  <c r="C9" i="18"/>
  <c r="R4" i="18"/>
  <c r="R17" i="18" s="1"/>
  <c r="F4" i="18"/>
  <c r="F25" i="18" s="1"/>
  <c r="F3" i="18"/>
  <c r="F9" i="18" s="1"/>
  <c r="U9" i="18" s="1"/>
  <c r="J17" i="18" l="1"/>
  <c r="J13" i="18"/>
  <c r="H54" i="19"/>
  <c r="I54" i="19" s="1"/>
  <c r="H43" i="19"/>
  <c r="I43" i="19" s="1"/>
  <c r="H27" i="19"/>
  <c r="I27" i="19" s="1"/>
  <c r="H30" i="19"/>
  <c r="I30" i="19" s="1"/>
  <c r="H24" i="19"/>
  <c r="I24" i="19" s="1"/>
  <c r="H52" i="19"/>
  <c r="I52" i="19" s="1"/>
  <c r="H22" i="19"/>
  <c r="I22" i="19" s="1"/>
  <c r="H23" i="19"/>
  <c r="I23" i="19" s="1"/>
  <c r="H51" i="19"/>
  <c r="I51" i="19" s="1"/>
  <c r="H56" i="19"/>
  <c r="I56" i="19" s="1"/>
  <c r="H49" i="19"/>
  <c r="I49" i="19" s="1"/>
  <c r="H34" i="19"/>
  <c r="I34" i="19" s="1"/>
  <c r="H45" i="19"/>
  <c r="I45" i="19" s="1"/>
  <c r="H32" i="19"/>
  <c r="I32" i="19" s="1"/>
  <c r="H55" i="19"/>
  <c r="I55" i="19" s="1"/>
  <c r="H53" i="19"/>
  <c r="I53" i="19" s="1"/>
  <c r="H28" i="19"/>
  <c r="I28" i="19" s="1"/>
  <c r="H39" i="19"/>
  <c r="I39" i="19" s="1"/>
  <c r="H26" i="19"/>
  <c r="I26" i="19" s="1"/>
  <c r="H40" i="19"/>
  <c r="I40" i="19" s="1"/>
  <c r="H44" i="19"/>
  <c r="I44" i="19" s="1"/>
  <c r="H25" i="19"/>
  <c r="I25" i="19" s="1"/>
  <c r="H21" i="19"/>
  <c r="I21" i="19" s="1"/>
  <c r="H48" i="19"/>
  <c r="I48" i="19" s="1"/>
  <c r="J20" i="18"/>
  <c r="N20" i="18" s="1"/>
  <c r="J16" i="18"/>
  <c r="N16" i="18" s="1"/>
  <c r="J12" i="18"/>
  <c r="N12" i="18" s="1"/>
  <c r="J19" i="18"/>
  <c r="J11" i="18"/>
  <c r="N11" i="18" s="1"/>
  <c r="J15" i="18"/>
  <c r="N15" i="18" s="1"/>
  <c r="K12" i="18"/>
  <c r="K16" i="18"/>
  <c r="K20" i="18"/>
  <c r="K24" i="18"/>
  <c r="K28" i="18"/>
  <c r="K32" i="18"/>
  <c r="K36" i="18"/>
  <c r="K40" i="18"/>
  <c r="K44" i="18"/>
  <c r="K48" i="18"/>
  <c r="K52" i="18"/>
  <c r="K56" i="18"/>
  <c r="K13" i="18"/>
  <c r="G55" i="18"/>
  <c r="I55" i="18" s="1"/>
  <c r="K55" i="18" s="1"/>
  <c r="G51" i="18"/>
  <c r="I51" i="18" s="1"/>
  <c r="K51" i="18" s="1"/>
  <c r="G47" i="18"/>
  <c r="I47" i="18" s="1"/>
  <c r="K47" i="18" s="1"/>
  <c r="G43" i="18"/>
  <c r="I43" i="18" s="1"/>
  <c r="K43" i="18" s="1"/>
  <c r="G39" i="18"/>
  <c r="I39" i="18" s="1"/>
  <c r="K39" i="18" s="1"/>
  <c r="G35" i="18"/>
  <c r="I35" i="18" s="1"/>
  <c r="K35" i="18" s="1"/>
  <c r="G31" i="18"/>
  <c r="I31" i="18" s="1"/>
  <c r="K31" i="18" s="1"/>
  <c r="G27" i="18"/>
  <c r="I27" i="18" s="1"/>
  <c r="K27" i="18" s="1"/>
  <c r="G23" i="18"/>
  <c r="I23" i="18" s="1"/>
  <c r="K23" i="18" s="1"/>
  <c r="G19" i="18"/>
  <c r="I19" i="18" s="1"/>
  <c r="K19" i="18" s="1"/>
  <c r="G15" i="18"/>
  <c r="I15" i="18" s="1"/>
  <c r="K15" i="18" s="1"/>
  <c r="G11" i="18"/>
  <c r="I11" i="18" s="1"/>
  <c r="K11" i="18" s="1"/>
  <c r="G54" i="18"/>
  <c r="I54" i="18" s="1"/>
  <c r="K54" i="18" s="1"/>
  <c r="G50" i="18"/>
  <c r="I50" i="18" s="1"/>
  <c r="K50" i="18" s="1"/>
  <c r="G46" i="18"/>
  <c r="I46" i="18" s="1"/>
  <c r="K46" i="18" s="1"/>
  <c r="G42" i="18"/>
  <c r="I42" i="18" s="1"/>
  <c r="K42" i="18" s="1"/>
  <c r="G38" i="18"/>
  <c r="I38" i="18" s="1"/>
  <c r="K38" i="18" s="1"/>
  <c r="G34" i="18"/>
  <c r="I34" i="18" s="1"/>
  <c r="K34" i="18" s="1"/>
  <c r="G30" i="18"/>
  <c r="I30" i="18" s="1"/>
  <c r="K30" i="18" s="1"/>
  <c r="G26" i="18"/>
  <c r="I26" i="18" s="1"/>
  <c r="K26" i="18" s="1"/>
  <c r="G22" i="18"/>
  <c r="I22" i="18" s="1"/>
  <c r="K22" i="18" s="1"/>
  <c r="G18" i="18"/>
  <c r="I18" i="18" s="1"/>
  <c r="K18" i="18" s="1"/>
  <c r="G14" i="18"/>
  <c r="I14" i="18" s="1"/>
  <c r="K14" i="18" s="1"/>
  <c r="G10" i="18"/>
  <c r="I10" i="18" s="1"/>
  <c r="K10" i="18" s="1"/>
  <c r="G53" i="18"/>
  <c r="I53" i="18" s="1"/>
  <c r="K53" i="18" s="1"/>
  <c r="G49" i="18"/>
  <c r="I49" i="18" s="1"/>
  <c r="K49" i="18" s="1"/>
  <c r="G45" i="18"/>
  <c r="I45" i="18" s="1"/>
  <c r="K45" i="18" s="1"/>
  <c r="G41" i="18"/>
  <c r="I41" i="18" s="1"/>
  <c r="K41" i="18" s="1"/>
  <c r="G37" i="18"/>
  <c r="I37" i="18" s="1"/>
  <c r="K37" i="18" s="1"/>
  <c r="G33" i="18"/>
  <c r="I33" i="18" s="1"/>
  <c r="K33" i="18" s="1"/>
  <c r="G29" i="18"/>
  <c r="I29" i="18" s="1"/>
  <c r="K29" i="18" s="1"/>
  <c r="G25" i="18"/>
  <c r="I25" i="18" s="1"/>
  <c r="K25" i="18" s="1"/>
  <c r="G21" i="18"/>
  <c r="I21" i="18" s="1"/>
  <c r="K21" i="18" s="1"/>
  <c r="G17" i="18"/>
  <c r="I17" i="18" s="1"/>
  <c r="K17" i="18" s="1"/>
  <c r="H9" i="18"/>
  <c r="H25" i="18"/>
  <c r="N17" i="18"/>
  <c r="N13" i="18"/>
  <c r="H18" i="18"/>
  <c r="H14" i="18"/>
  <c r="H10" i="18"/>
  <c r="N19" i="18"/>
  <c r="F36" i="18"/>
  <c r="H36" i="18" s="1"/>
  <c r="F44" i="18"/>
  <c r="H44" i="18" s="1"/>
  <c r="F52" i="18"/>
  <c r="F32" i="18"/>
  <c r="F48" i="18"/>
  <c r="F28" i="18"/>
  <c r="H28" i="18" s="1"/>
  <c r="I9" i="18"/>
  <c r="K9" i="18" s="1"/>
  <c r="V9" i="18"/>
  <c r="F56" i="18"/>
  <c r="F40" i="18"/>
  <c r="H40" i="18" s="1"/>
  <c r="F24" i="18"/>
  <c r="F55" i="18"/>
  <c r="H55" i="18" s="1"/>
  <c r="F51" i="18"/>
  <c r="H51" i="18" s="1"/>
  <c r="F47" i="18"/>
  <c r="H47" i="18" s="1"/>
  <c r="J47" i="18" s="1"/>
  <c r="F43" i="18"/>
  <c r="H43" i="18" s="1"/>
  <c r="J43" i="18" s="1"/>
  <c r="F39" i="18"/>
  <c r="F35" i="18"/>
  <c r="H35" i="18" s="1"/>
  <c r="F31" i="18"/>
  <c r="H31" i="18" s="1"/>
  <c r="J31" i="18" s="1"/>
  <c r="F27" i="18"/>
  <c r="H27" i="18" s="1"/>
  <c r="J27" i="18" s="1"/>
  <c r="F23" i="18"/>
  <c r="H23" i="18" s="1"/>
  <c r="F21" i="18"/>
  <c r="H21" i="18" s="1"/>
  <c r="F54" i="18"/>
  <c r="F50" i="18"/>
  <c r="F46" i="18"/>
  <c r="F42" i="18"/>
  <c r="H42" i="18" s="1"/>
  <c r="F38" i="18"/>
  <c r="F34" i="18"/>
  <c r="F30" i="18"/>
  <c r="F26" i="18"/>
  <c r="H26" i="18" s="1"/>
  <c r="F22" i="18"/>
  <c r="F53" i="18"/>
  <c r="H53" i="18" s="1"/>
  <c r="F49" i="18"/>
  <c r="F45" i="18"/>
  <c r="F41" i="18"/>
  <c r="F37" i="18"/>
  <c r="F33" i="18"/>
  <c r="H33" i="18" s="1"/>
  <c r="F29" i="18"/>
  <c r="R26" i="18"/>
  <c r="R20" i="18"/>
  <c r="R11" i="18"/>
  <c r="R12" i="18"/>
  <c r="R14" i="18"/>
  <c r="R10" i="18"/>
  <c r="R15" i="18"/>
  <c r="R18" i="18"/>
  <c r="R22" i="18"/>
  <c r="R24" i="18"/>
  <c r="R28" i="18"/>
  <c r="R30" i="18"/>
  <c r="R32" i="18"/>
  <c r="R34" i="18"/>
  <c r="R36" i="18"/>
  <c r="R38" i="18"/>
  <c r="R40" i="18"/>
  <c r="R42" i="18"/>
  <c r="R44" i="18"/>
  <c r="R46" i="18"/>
  <c r="R21" i="18"/>
  <c r="R23" i="18"/>
  <c r="R25" i="18"/>
  <c r="R27" i="18"/>
  <c r="R9" i="18"/>
  <c r="R13" i="18"/>
  <c r="R16" i="18"/>
  <c r="R19" i="18"/>
  <c r="R29" i="18"/>
  <c r="R31" i="18"/>
  <c r="R33" i="18"/>
  <c r="R35" i="18"/>
  <c r="R37" i="18"/>
  <c r="R39" i="18"/>
  <c r="R41" i="18"/>
  <c r="R43" i="18"/>
  <c r="R45" i="18"/>
  <c r="R47" i="18"/>
  <c r="R48" i="18"/>
  <c r="R49" i="18"/>
  <c r="R50" i="18"/>
  <c r="R51" i="18"/>
  <c r="R52" i="18"/>
  <c r="R53" i="18"/>
  <c r="R54" i="18"/>
  <c r="R55" i="18"/>
  <c r="R56" i="18"/>
  <c r="J40" i="18" l="1"/>
  <c r="N40" i="18" s="1"/>
  <c r="J26" i="18"/>
  <c r="N26" i="18" s="1"/>
  <c r="J42" i="18"/>
  <c r="N42" i="18" s="1"/>
  <c r="J21" i="18"/>
  <c r="N21" i="18" s="1"/>
  <c r="J35" i="18"/>
  <c r="N35" i="18" s="1"/>
  <c r="J51" i="18"/>
  <c r="N51" i="18" s="1"/>
  <c r="J36" i="18"/>
  <c r="N36" i="18" s="1"/>
  <c r="J10" i="18"/>
  <c r="N10" i="18" s="1"/>
  <c r="J25" i="18"/>
  <c r="N25" i="18" s="1"/>
  <c r="J44" i="18"/>
  <c r="N44" i="18" s="1"/>
  <c r="J23" i="18"/>
  <c r="N23" i="18" s="1"/>
  <c r="J55" i="18"/>
  <c r="N55" i="18" s="1"/>
  <c r="J14" i="18"/>
  <c r="N14" i="18" s="1"/>
  <c r="J9" i="18"/>
  <c r="N9" i="18" s="1"/>
  <c r="P9" i="18" s="1"/>
  <c r="S9" i="18" s="1"/>
  <c r="J28" i="18"/>
  <c r="N28" i="18" s="1"/>
  <c r="J33" i="18"/>
  <c r="N33" i="18" s="1"/>
  <c r="J53" i="18"/>
  <c r="N53" i="18" s="1"/>
  <c r="J18" i="18"/>
  <c r="N18" i="18" s="1"/>
  <c r="H49" i="18"/>
  <c r="H32" i="18"/>
  <c r="H30" i="18"/>
  <c r="H46" i="18"/>
  <c r="H37" i="18"/>
  <c r="N27" i="18"/>
  <c r="N43" i="18"/>
  <c r="H24" i="18"/>
  <c r="H52" i="18"/>
  <c r="H34" i="18"/>
  <c r="H50" i="18"/>
  <c r="H41" i="18"/>
  <c r="N31" i="18"/>
  <c r="N47" i="18"/>
  <c r="H22" i="18"/>
  <c r="H38" i="18"/>
  <c r="H54" i="18"/>
  <c r="H29" i="18"/>
  <c r="H45" i="18"/>
  <c r="H56" i="18"/>
  <c r="H48" i="18"/>
  <c r="H39" i="18"/>
  <c r="J38" i="18" l="1"/>
  <c r="N38" i="18" s="1"/>
  <c r="J46" i="18"/>
  <c r="N46" i="18" s="1"/>
  <c r="J45" i="18"/>
  <c r="N45" i="18" s="1"/>
  <c r="J22" i="18"/>
  <c r="N22" i="18" s="1"/>
  <c r="J50" i="18"/>
  <c r="N50" i="18" s="1"/>
  <c r="J30" i="18"/>
  <c r="N30" i="18" s="1"/>
  <c r="J41" i="18"/>
  <c r="N41" i="18" s="1"/>
  <c r="J39" i="18"/>
  <c r="N39" i="18" s="1"/>
  <c r="J56" i="18"/>
  <c r="N56" i="18" s="1"/>
  <c r="J24" i="18"/>
  <c r="N24" i="18" s="1"/>
  <c r="J29" i="18"/>
  <c r="N29" i="18" s="1"/>
  <c r="J34" i="18"/>
  <c r="N34" i="18" s="1"/>
  <c r="J32" i="18"/>
  <c r="N32" i="18" s="1"/>
  <c r="J48" i="18"/>
  <c r="N48" i="18" s="1"/>
  <c r="J54" i="18"/>
  <c r="N54" i="18" s="1"/>
  <c r="J52" i="18"/>
  <c r="N52" i="18" s="1"/>
  <c r="J37" i="18"/>
  <c r="N37" i="18" s="1"/>
  <c r="J49" i="18"/>
  <c r="N49" i="18" s="1"/>
  <c r="K12" i="15"/>
  <c r="G1" i="13"/>
  <c r="J28" i="13"/>
  <c r="F28" i="13" s="1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I1" i="13"/>
  <c r="S25" i="9"/>
  <c r="G108" i="9"/>
  <c r="F108" i="9"/>
  <c r="E108" i="9"/>
  <c r="D108" i="9"/>
  <c r="C108" i="9"/>
  <c r="B108" i="9"/>
  <c r="G107" i="9"/>
  <c r="F107" i="9"/>
  <c r="E107" i="9"/>
  <c r="D107" i="9"/>
  <c r="C107" i="9"/>
  <c r="B107" i="9"/>
  <c r="G106" i="9"/>
  <c r="F106" i="9"/>
  <c r="E106" i="9"/>
  <c r="D106" i="9"/>
  <c r="C106" i="9"/>
  <c r="B106" i="9"/>
  <c r="G105" i="9"/>
  <c r="F105" i="9"/>
  <c r="E105" i="9"/>
  <c r="D105" i="9"/>
  <c r="C105" i="9"/>
  <c r="B105" i="9"/>
  <c r="G104" i="9"/>
  <c r="F104" i="9"/>
  <c r="E104" i="9"/>
  <c r="D104" i="9"/>
  <c r="C104" i="9"/>
  <c r="B104" i="9"/>
  <c r="G103" i="9"/>
  <c r="F103" i="9"/>
  <c r="E103" i="9"/>
  <c r="D103" i="9"/>
  <c r="C103" i="9"/>
  <c r="B103" i="9"/>
  <c r="G102" i="9"/>
  <c r="F102" i="9"/>
  <c r="E102" i="9"/>
  <c r="D102" i="9"/>
  <c r="C102" i="9"/>
  <c r="B102" i="9"/>
  <c r="G101" i="9"/>
  <c r="F101" i="9"/>
  <c r="E101" i="9"/>
  <c r="D101" i="9"/>
  <c r="C101" i="9"/>
  <c r="B101" i="9"/>
  <c r="G100" i="9"/>
  <c r="F100" i="9"/>
  <c r="E100" i="9"/>
  <c r="D100" i="9"/>
  <c r="C100" i="9"/>
  <c r="B100" i="9"/>
  <c r="G99" i="9"/>
  <c r="F99" i="9"/>
  <c r="E99" i="9"/>
  <c r="D99" i="9"/>
  <c r="C99" i="9"/>
  <c r="B99" i="9"/>
  <c r="G98" i="9"/>
  <c r="F98" i="9"/>
  <c r="E98" i="9"/>
  <c r="D98" i="9"/>
  <c r="C98" i="9"/>
  <c r="B98" i="9"/>
  <c r="G97" i="9"/>
  <c r="F97" i="9"/>
  <c r="E97" i="9"/>
  <c r="D97" i="9"/>
  <c r="C97" i="9"/>
  <c r="B97" i="9"/>
  <c r="G96" i="9"/>
  <c r="F96" i="9"/>
  <c r="E96" i="9"/>
  <c r="D96" i="9"/>
  <c r="C96" i="9"/>
  <c r="B96" i="9"/>
  <c r="G95" i="9"/>
  <c r="F95" i="9"/>
  <c r="E95" i="9"/>
  <c r="D95" i="9"/>
  <c r="C95" i="9"/>
  <c r="B95" i="9"/>
  <c r="G94" i="9"/>
  <c r="F94" i="9"/>
  <c r="E94" i="9"/>
  <c r="D94" i="9"/>
  <c r="C94" i="9"/>
  <c r="B94" i="9"/>
  <c r="G93" i="9"/>
  <c r="F93" i="9"/>
  <c r="E93" i="9"/>
  <c r="D93" i="9"/>
  <c r="C93" i="9"/>
  <c r="B93" i="9"/>
  <c r="G92" i="9"/>
  <c r="F92" i="9"/>
  <c r="E92" i="9"/>
  <c r="D92" i="9"/>
  <c r="C92" i="9"/>
  <c r="B92" i="9"/>
  <c r="G91" i="9"/>
  <c r="F91" i="9"/>
  <c r="E91" i="9"/>
  <c r="D91" i="9"/>
  <c r="C91" i="9"/>
  <c r="B91" i="9"/>
  <c r="G90" i="9"/>
  <c r="F90" i="9"/>
  <c r="E90" i="9"/>
  <c r="D90" i="9"/>
  <c r="C90" i="9"/>
  <c r="B90" i="9"/>
  <c r="G89" i="9"/>
  <c r="F89" i="9"/>
  <c r="E89" i="9"/>
  <c r="D89" i="9"/>
  <c r="C89" i="9"/>
  <c r="B89" i="9"/>
  <c r="G88" i="9"/>
  <c r="F88" i="9"/>
  <c r="E88" i="9"/>
  <c r="D88" i="9"/>
  <c r="C88" i="9"/>
  <c r="B88" i="9"/>
  <c r="G87" i="9"/>
  <c r="F87" i="9"/>
  <c r="E87" i="9"/>
  <c r="D87" i="9"/>
  <c r="C87" i="9"/>
  <c r="B87" i="9"/>
  <c r="G86" i="9"/>
  <c r="F86" i="9"/>
  <c r="E86" i="9"/>
  <c r="D86" i="9"/>
  <c r="C86" i="9"/>
  <c r="B86" i="9"/>
  <c r="G85" i="9"/>
  <c r="F85" i="9"/>
  <c r="E85" i="9"/>
  <c r="D85" i="9"/>
  <c r="C85" i="9"/>
  <c r="B85" i="9"/>
  <c r="G84" i="9"/>
  <c r="F84" i="9"/>
  <c r="E84" i="9"/>
  <c r="D84" i="9"/>
  <c r="C84" i="9"/>
  <c r="B84" i="9"/>
  <c r="G83" i="9"/>
  <c r="F83" i="9"/>
  <c r="E83" i="9"/>
  <c r="D83" i="9"/>
  <c r="C83" i="9"/>
  <c r="B83" i="9"/>
  <c r="G82" i="9"/>
  <c r="F82" i="9"/>
  <c r="E82" i="9"/>
  <c r="D82" i="9"/>
  <c r="C82" i="9"/>
  <c r="B82" i="9"/>
  <c r="G81" i="9"/>
  <c r="F81" i="9"/>
  <c r="E81" i="9"/>
  <c r="D81" i="9"/>
  <c r="C81" i="9"/>
  <c r="B81" i="9"/>
  <c r="G80" i="9"/>
  <c r="F80" i="9"/>
  <c r="E80" i="9"/>
  <c r="D80" i="9"/>
  <c r="C80" i="9"/>
  <c r="B80" i="9"/>
  <c r="G79" i="9"/>
  <c r="F79" i="9"/>
  <c r="E79" i="9"/>
  <c r="D79" i="9"/>
  <c r="C79" i="9"/>
  <c r="B79" i="9"/>
  <c r="G78" i="9"/>
  <c r="F78" i="9"/>
  <c r="E78" i="9"/>
  <c r="D78" i="9"/>
  <c r="C78" i="9"/>
  <c r="B78" i="9"/>
  <c r="G77" i="9"/>
  <c r="F77" i="9"/>
  <c r="E77" i="9"/>
  <c r="D77" i="9"/>
  <c r="C77" i="9"/>
  <c r="B77" i="9"/>
  <c r="G76" i="9"/>
  <c r="F76" i="9"/>
  <c r="E76" i="9"/>
  <c r="D76" i="9"/>
  <c r="C76" i="9"/>
  <c r="B76" i="9"/>
  <c r="G75" i="9"/>
  <c r="F75" i="9"/>
  <c r="E75" i="9"/>
  <c r="D75" i="9"/>
  <c r="C75" i="9"/>
  <c r="B75" i="9"/>
  <c r="G74" i="9"/>
  <c r="F74" i="9"/>
  <c r="E74" i="9"/>
  <c r="D74" i="9"/>
  <c r="C74" i="9"/>
  <c r="B74" i="9"/>
  <c r="G73" i="9"/>
  <c r="F73" i="9"/>
  <c r="E73" i="9"/>
  <c r="D73" i="9"/>
  <c r="C73" i="9"/>
  <c r="B73" i="9"/>
  <c r="G72" i="9"/>
  <c r="F72" i="9"/>
  <c r="E72" i="9"/>
  <c r="D72" i="9"/>
  <c r="C72" i="9"/>
  <c r="B72" i="9"/>
  <c r="G71" i="9"/>
  <c r="F71" i="9"/>
  <c r="E71" i="9"/>
  <c r="D71" i="9"/>
  <c r="C71" i="9"/>
  <c r="B71" i="9"/>
  <c r="G70" i="9"/>
  <c r="F70" i="9"/>
  <c r="E70" i="9"/>
  <c r="D70" i="9"/>
  <c r="C70" i="9"/>
  <c r="B70" i="9"/>
  <c r="G69" i="9"/>
  <c r="F69" i="9"/>
  <c r="E69" i="9"/>
  <c r="D69" i="9"/>
  <c r="C69" i="9"/>
  <c r="B69" i="9"/>
  <c r="G68" i="9"/>
  <c r="F68" i="9"/>
  <c r="E68" i="9"/>
  <c r="D68" i="9"/>
  <c r="C68" i="9"/>
  <c r="B68" i="9"/>
  <c r="G67" i="9"/>
  <c r="F67" i="9"/>
  <c r="E67" i="9"/>
  <c r="D67" i="9"/>
  <c r="C67" i="9"/>
  <c r="B67" i="9"/>
  <c r="G66" i="9"/>
  <c r="F66" i="9"/>
  <c r="E66" i="9"/>
  <c r="D66" i="9"/>
  <c r="C66" i="9"/>
  <c r="B66" i="9"/>
  <c r="G65" i="9"/>
  <c r="F65" i="9"/>
  <c r="E65" i="9"/>
  <c r="D65" i="9"/>
  <c r="C65" i="9"/>
  <c r="B65" i="9"/>
  <c r="G64" i="9"/>
  <c r="F64" i="9"/>
  <c r="E64" i="9"/>
  <c r="D64" i="9"/>
  <c r="C64" i="9"/>
  <c r="B64" i="9"/>
  <c r="G63" i="9"/>
  <c r="F63" i="9"/>
  <c r="E63" i="9"/>
  <c r="D63" i="9"/>
  <c r="C63" i="9"/>
  <c r="B63" i="9"/>
  <c r="G62" i="9"/>
  <c r="F62" i="9"/>
  <c r="E62" i="9"/>
  <c r="D62" i="9"/>
  <c r="C62" i="9"/>
  <c r="B62" i="9"/>
  <c r="G61" i="9"/>
  <c r="F61" i="9"/>
  <c r="E61" i="9"/>
  <c r="D61" i="9"/>
  <c r="C61" i="9"/>
  <c r="B61" i="9"/>
  <c r="G60" i="9"/>
  <c r="F60" i="9"/>
  <c r="E60" i="9"/>
  <c r="D60" i="9"/>
  <c r="C60" i="9"/>
  <c r="B60" i="9"/>
  <c r="G59" i="9"/>
  <c r="F59" i="9"/>
  <c r="E59" i="9"/>
  <c r="D59" i="9"/>
  <c r="C59" i="9"/>
  <c r="B59" i="9"/>
  <c r="G58" i="9"/>
  <c r="F58" i="9"/>
  <c r="E58" i="9"/>
  <c r="D58" i="9"/>
  <c r="C58" i="9"/>
  <c r="B58" i="9"/>
  <c r="G57" i="9"/>
  <c r="F57" i="9"/>
  <c r="E57" i="9"/>
  <c r="D57" i="9"/>
  <c r="C57" i="9"/>
  <c r="B57" i="9"/>
  <c r="G56" i="9"/>
  <c r="F56" i="9"/>
  <c r="E56" i="9"/>
  <c r="D56" i="9"/>
  <c r="C56" i="9"/>
  <c r="B56" i="9"/>
  <c r="G55" i="9"/>
  <c r="F55" i="9"/>
  <c r="E55" i="9"/>
  <c r="D55" i="9"/>
  <c r="C55" i="9"/>
  <c r="B55" i="9"/>
  <c r="G54" i="9"/>
  <c r="F54" i="9"/>
  <c r="E54" i="9"/>
  <c r="D54" i="9"/>
  <c r="C54" i="9"/>
  <c r="B54" i="9"/>
  <c r="G53" i="9"/>
  <c r="F53" i="9"/>
  <c r="E53" i="9"/>
  <c r="D53" i="9"/>
  <c r="C53" i="9"/>
  <c r="B53" i="9"/>
  <c r="G52" i="9"/>
  <c r="F52" i="9"/>
  <c r="E52" i="9"/>
  <c r="D52" i="9"/>
  <c r="C52" i="9"/>
  <c r="B52" i="9"/>
  <c r="G51" i="9"/>
  <c r="F51" i="9"/>
  <c r="E51" i="9"/>
  <c r="D51" i="9"/>
  <c r="C51" i="9"/>
  <c r="B51" i="9"/>
  <c r="G50" i="9"/>
  <c r="F50" i="9"/>
  <c r="E50" i="9"/>
  <c r="D50" i="9"/>
  <c r="C50" i="9"/>
  <c r="B50" i="9"/>
  <c r="G49" i="9"/>
  <c r="F49" i="9"/>
  <c r="E49" i="9"/>
  <c r="D49" i="9"/>
  <c r="C49" i="9"/>
  <c r="B49" i="9"/>
  <c r="G48" i="9"/>
  <c r="F48" i="9"/>
  <c r="E48" i="9"/>
  <c r="D48" i="9"/>
  <c r="C48" i="9"/>
  <c r="B48" i="9"/>
  <c r="G47" i="9"/>
  <c r="F47" i="9"/>
  <c r="E47" i="9"/>
  <c r="D47" i="9"/>
  <c r="C47" i="9"/>
  <c r="B47" i="9"/>
  <c r="G46" i="9"/>
  <c r="F46" i="9"/>
  <c r="E46" i="9"/>
  <c r="D46" i="9"/>
  <c r="C46" i="9"/>
  <c r="B46" i="9"/>
  <c r="G45" i="9"/>
  <c r="F45" i="9"/>
  <c r="E45" i="9"/>
  <c r="D45" i="9"/>
  <c r="C45" i="9"/>
  <c r="B45" i="9"/>
  <c r="G44" i="9"/>
  <c r="F44" i="9"/>
  <c r="E44" i="9"/>
  <c r="D44" i="9"/>
  <c r="C44" i="9"/>
  <c r="B44" i="9"/>
  <c r="G43" i="9"/>
  <c r="F43" i="9"/>
  <c r="E43" i="9"/>
  <c r="D43" i="9"/>
  <c r="C43" i="9"/>
  <c r="B43" i="9"/>
  <c r="G42" i="9"/>
  <c r="F42" i="9"/>
  <c r="E42" i="9"/>
  <c r="D42" i="9"/>
  <c r="C42" i="9"/>
  <c r="B42" i="9"/>
  <c r="G41" i="9"/>
  <c r="F41" i="9"/>
  <c r="E41" i="9"/>
  <c r="D41" i="9"/>
  <c r="C41" i="9"/>
  <c r="B41" i="9"/>
  <c r="G40" i="9"/>
  <c r="F40" i="9"/>
  <c r="E40" i="9"/>
  <c r="D40" i="9"/>
  <c r="C40" i="9"/>
  <c r="B40" i="9"/>
  <c r="G39" i="9"/>
  <c r="F39" i="9"/>
  <c r="E39" i="9"/>
  <c r="D39" i="9"/>
  <c r="C39" i="9"/>
  <c r="B39" i="9"/>
  <c r="G38" i="9"/>
  <c r="F38" i="9"/>
  <c r="E38" i="9"/>
  <c r="D38" i="9"/>
  <c r="C38" i="9"/>
  <c r="B38" i="9"/>
  <c r="G37" i="9"/>
  <c r="F37" i="9"/>
  <c r="E37" i="9"/>
  <c r="D37" i="9"/>
  <c r="C37" i="9"/>
  <c r="B37" i="9"/>
  <c r="G36" i="9"/>
  <c r="F36" i="9"/>
  <c r="E36" i="9"/>
  <c r="D36" i="9"/>
  <c r="C36" i="9"/>
  <c r="B36" i="9"/>
  <c r="G35" i="9"/>
  <c r="F35" i="9"/>
  <c r="E35" i="9"/>
  <c r="D35" i="9"/>
  <c r="C35" i="9"/>
  <c r="B35" i="9"/>
  <c r="G34" i="9"/>
  <c r="F34" i="9"/>
  <c r="E34" i="9"/>
  <c r="D34" i="9"/>
  <c r="C34" i="9"/>
  <c r="B34" i="9"/>
  <c r="G33" i="9"/>
  <c r="F33" i="9"/>
  <c r="E33" i="9"/>
  <c r="D33" i="9"/>
  <c r="C33" i="9"/>
  <c r="B33" i="9"/>
  <c r="G32" i="9"/>
  <c r="F32" i="9"/>
  <c r="E32" i="9"/>
  <c r="D32" i="9"/>
  <c r="C32" i="9"/>
  <c r="B32" i="9"/>
  <c r="G31" i="9"/>
  <c r="F31" i="9"/>
  <c r="E31" i="9"/>
  <c r="D31" i="9"/>
  <c r="C31" i="9"/>
  <c r="B31" i="9"/>
  <c r="G30" i="9"/>
  <c r="F30" i="9"/>
  <c r="E30" i="9"/>
  <c r="D30" i="9"/>
  <c r="C30" i="9"/>
  <c r="B30" i="9"/>
  <c r="G29" i="9"/>
  <c r="F29" i="9"/>
  <c r="E29" i="9"/>
  <c r="D29" i="9"/>
  <c r="C29" i="9"/>
  <c r="B29" i="9"/>
  <c r="G28" i="9"/>
  <c r="F28" i="9"/>
  <c r="E28" i="9"/>
  <c r="D28" i="9"/>
  <c r="C28" i="9"/>
  <c r="B28" i="9"/>
  <c r="G27" i="9"/>
  <c r="K14" i="9" s="1"/>
  <c r="F27" i="9"/>
  <c r="E27" i="9"/>
  <c r="D27" i="9"/>
  <c r="C27" i="9"/>
  <c r="B27" i="9"/>
  <c r="G26" i="9"/>
  <c r="F26" i="9"/>
  <c r="E26" i="9"/>
  <c r="D26" i="9"/>
  <c r="C26" i="9"/>
  <c r="B26" i="9"/>
  <c r="G25" i="9"/>
  <c r="K12" i="9" s="1"/>
  <c r="F25" i="9"/>
  <c r="E25" i="9"/>
  <c r="D25" i="9"/>
  <c r="C25" i="9"/>
  <c r="B25" i="9"/>
  <c r="G24" i="9"/>
  <c r="K24" i="9" s="1"/>
  <c r="F24" i="9"/>
  <c r="E24" i="9"/>
  <c r="D24" i="9"/>
  <c r="C24" i="9"/>
  <c r="B24" i="9"/>
  <c r="G23" i="9"/>
  <c r="K23" i="9" s="1"/>
  <c r="F23" i="9"/>
  <c r="E23" i="9"/>
  <c r="D23" i="9"/>
  <c r="C23" i="9"/>
  <c r="B23" i="9"/>
  <c r="G22" i="9"/>
  <c r="F22" i="9"/>
  <c r="K22" i="9" s="1"/>
  <c r="E22" i="9"/>
  <c r="D22" i="9"/>
  <c r="C22" i="9"/>
  <c r="B22" i="9"/>
  <c r="G21" i="9"/>
  <c r="F21" i="9"/>
  <c r="E21" i="9"/>
  <c r="D21" i="9"/>
  <c r="C21" i="9"/>
  <c r="B21" i="9"/>
  <c r="G20" i="9"/>
  <c r="F20" i="9"/>
  <c r="E20" i="9"/>
  <c r="D20" i="9"/>
  <c r="C20" i="9"/>
  <c r="B20" i="9"/>
  <c r="G19" i="9"/>
  <c r="F19" i="9"/>
  <c r="E19" i="9"/>
  <c r="D19" i="9"/>
  <c r="C19" i="9"/>
  <c r="K6" i="9" s="1"/>
  <c r="B19" i="9"/>
  <c r="G18" i="9"/>
  <c r="F18" i="9"/>
  <c r="E18" i="9"/>
  <c r="D18" i="9"/>
  <c r="C18" i="9"/>
  <c r="B18" i="9"/>
  <c r="G17" i="9"/>
  <c r="F17" i="9"/>
  <c r="E17" i="9"/>
  <c r="D17" i="9"/>
  <c r="C17" i="9"/>
  <c r="B17" i="9"/>
  <c r="G16" i="9"/>
  <c r="F16" i="9"/>
  <c r="E16" i="9"/>
  <c r="D16" i="9"/>
  <c r="C16" i="9"/>
  <c r="B16" i="9"/>
  <c r="G15" i="9"/>
  <c r="F15" i="9"/>
  <c r="E15" i="9"/>
  <c r="D15" i="9"/>
  <c r="C15" i="9"/>
  <c r="B15" i="9"/>
  <c r="G14" i="9"/>
  <c r="F14" i="9"/>
  <c r="E14" i="9"/>
  <c r="D14" i="9"/>
  <c r="C14" i="9"/>
  <c r="B14" i="9"/>
  <c r="G13" i="9"/>
  <c r="F13" i="9"/>
  <c r="E13" i="9"/>
  <c r="D13" i="9"/>
  <c r="C13" i="9"/>
  <c r="B13" i="9"/>
  <c r="G12" i="9"/>
  <c r="F12" i="9"/>
  <c r="E12" i="9"/>
  <c r="D12" i="9"/>
  <c r="C12" i="9"/>
  <c r="B12" i="9"/>
  <c r="G11" i="9"/>
  <c r="F11" i="9"/>
  <c r="E11" i="9"/>
  <c r="D11" i="9"/>
  <c r="C11" i="9"/>
  <c r="B11" i="9"/>
  <c r="G10" i="9"/>
  <c r="F10" i="9"/>
  <c r="E10" i="9"/>
  <c r="D10" i="9"/>
  <c r="C10" i="9"/>
  <c r="B10" i="9"/>
  <c r="G9" i="9"/>
  <c r="F9" i="9"/>
  <c r="E9" i="9"/>
  <c r="D9" i="9"/>
  <c r="C9" i="9"/>
  <c r="B9" i="9"/>
  <c r="G8" i="9"/>
  <c r="F8" i="9"/>
  <c r="E8" i="9"/>
  <c r="D8" i="9"/>
  <c r="C8" i="9"/>
  <c r="B8" i="9"/>
  <c r="G7" i="9"/>
  <c r="F7" i="9"/>
  <c r="E7" i="9"/>
  <c r="D7" i="9"/>
  <c r="C7" i="9"/>
  <c r="B7" i="9"/>
  <c r="G6" i="9"/>
  <c r="F6" i="9"/>
  <c r="E6" i="9"/>
  <c r="D6" i="9"/>
  <c r="C6" i="9"/>
  <c r="B6" i="9"/>
  <c r="G5" i="9"/>
  <c r="F5" i="9"/>
  <c r="E5" i="9"/>
  <c r="D5" i="9"/>
  <c r="C5" i="9"/>
  <c r="B5" i="9"/>
  <c r="K11" i="9"/>
  <c r="L24" i="9"/>
  <c r="L23" i="9"/>
  <c r="L22" i="9"/>
  <c r="L21" i="9"/>
  <c r="K13" i="9"/>
  <c r="S12" i="9"/>
  <c r="K9" i="9"/>
  <c r="K8" i="9"/>
  <c r="K5" i="9"/>
  <c r="K3" i="9"/>
  <c r="M24" i="9" s="1"/>
  <c r="B6" i="8"/>
  <c r="C6" i="8"/>
  <c r="D6" i="8"/>
  <c r="E6" i="8"/>
  <c r="F6" i="8"/>
  <c r="G6" i="8"/>
  <c r="B7" i="8"/>
  <c r="C7" i="8"/>
  <c r="D7" i="8"/>
  <c r="E7" i="8"/>
  <c r="F7" i="8"/>
  <c r="G7" i="8"/>
  <c r="B8" i="8"/>
  <c r="C8" i="8"/>
  <c r="D8" i="8"/>
  <c r="E8" i="8"/>
  <c r="F8" i="8"/>
  <c r="G8" i="8"/>
  <c r="B9" i="8"/>
  <c r="C9" i="8"/>
  <c r="D9" i="8"/>
  <c r="E9" i="8"/>
  <c r="F9" i="8"/>
  <c r="G9" i="8"/>
  <c r="B10" i="8"/>
  <c r="C10" i="8"/>
  <c r="D10" i="8"/>
  <c r="E10" i="8"/>
  <c r="F10" i="8"/>
  <c r="G10" i="8"/>
  <c r="B11" i="8"/>
  <c r="C11" i="8"/>
  <c r="D11" i="8"/>
  <c r="E11" i="8"/>
  <c r="F11" i="8"/>
  <c r="G11" i="8"/>
  <c r="B12" i="8"/>
  <c r="C12" i="8"/>
  <c r="D12" i="8"/>
  <c r="E12" i="8"/>
  <c r="F12" i="8"/>
  <c r="G12" i="8"/>
  <c r="B13" i="8"/>
  <c r="C13" i="8"/>
  <c r="D13" i="8"/>
  <c r="E13" i="8"/>
  <c r="F13" i="8"/>
  <c r="G13" i="8"/>
  <c r="B14" i="8"/>
  <c r="C14" i="8"/>
  <c r="D14" i="8"/>
  <c r="E14" i="8"/>
  <c r="F14" i="8"/>
  <c r="G14" i="8"/>
  <c r="B15" i="8"/>
  <c r="C15" i="8"/>
  <c r="D15" i="8"/>
  <c r="E15" i="8"/>
  <c r="F15" i="8"/>
  <c r="G15" i="8"/>
  <c r="B16" i="8"/>
  <c r="C16" i="8"/>
  <c r="D16" i="8"/>
  <c r="E16" i="8"/>
  <c r="F16" i="8"/>
  <c r="G16" i="8"/>
  <c r="B17" i="8"/>
  <c r="C17" i="8"/>
  <c r="D17" i="8"/>
  <c r="E17" i="8"/>
  <c r="F17" i="8"/>
  <c r="G17" i="8"/>
  <c r="B18" i="8"/>
  <c r="C18" i="8"/>
  <c r="D18" i="8"/>
  <c r="E18" i="8"/>
  <c r="F18" i="8"/>
  <c r="G18" i="8"/>
  <c r="B19" i="8"/>
  <c r="C19" i="8"/>
  <c r="D19" i="8"/>
  <c r="E19" i="8"/>
  <c r="F19" i="8"/>
  <c r="G19" i="8"/>
  <c r="B20" i="8"/>
  <c r="C20" i="8"/>
  <c r="D20" i="8"/>
  <c r="E20" i="8"/>
  <c r="F20" i="8"/>
  <c r="G20" i="8"/>
  <c r="B21" i="8"/>
  <c r="C21" i="8"/>
  <c r="D21" i="8"/>
  <c r="E21" i="8"/>
  <c r="F21" i="8"/>
  <c r="G21" i="8"/>
  <c r="B22" i="8"/>
  <c r="C22" i="8"/>
  <c r="D22" i="8"/>
  <c r="E22" i="8"/>
  <c r="F22" i="8"/>
  <c r="G22" i="8"/>
  <c r="B23" i="8"/>
  <c r="C23" i="8"/>
  <c r="D23" i="8"/>
  <c r="E23" i="8"/>
  <c r="F23" i="8"/>
  <c r="G23" i="8"/>
  <c r="B24" i="8"/>
  <c r="C24" i="8"/>
  <c r="D24" i="8"/>
  <c r="E24" i="8"/>
  <c r="F24" i="8"/>
  <c r="G24" i="8"/>
  <c r="B25" i="8"/>
  <c r="C25" i="8"/>
  <c r="D25" i="8"/>
  <c r="K6" i="8" s="1"/>
  <c r="C4" i="22" s="1"/>
  <c r="E25" i="8"/>
  <c r="F25" i="8"/>
  <c r="G25" i="8"/>
  <c r="B26" i="8"/>
  <c r="C26" i="8"/>
  <c r="D26" i="8"/>
  <c r="E26" i="8"/>
  <c r="F26" i="8"/>
  <c r="G26" i="8"/>
  <c r="B27" i="8"/>
  <c r="C27" i="8"/>
  <c r="D27" i="8"/>
  <c r="E27" i="8"/>
  <c r="F27" i="8"/>
  <c r="G27" i="8"/>
  <c r="B28" i="8"/>
  <c r="C28" i="8"/>
  <c r="D28" i="8"/>
  <c r="E28" i="8"/>
  <c r="F28" i="8"/>
  <c r="G28" i="8"/>
  <c r="B29" i="8"/>
  <c r="C29" i="8"/>
  <c r="D29" i="8"/>
  <c r="E29" i="8"/>
  <c r="F29" i="8"/>
  <c r="G29" i="8"/>
  <c r="B30" i="8"/>
  <c r="C30" i="8"/>
  <c r="D30" i="8"/>
  <c r="E30" i="8"/>
  <c r="F30" i="8"/>
  <c r="G30" i="8"/>
  <c r="B31" i="8"/>
  <c r="C31" i="8"/>
  <c r="D31" i="8"/>
  <c r="E31" i="8"/>
  <c r="F31" i="8"/>
  <c r="G31" i="8"/>
  <c r="B32" i="8"/>
  <c r="C32" i="8"/>
  <c r="D32" i="8"/>
  <c r="E32" i="8"/>
  <c r="F32" i="8"/>
  <c r="G32" i="8"/>
  <c r="B33" i="8"/>
  <c r="C33" i="8"/>
  <c r="D33" i="8"/>
  <c r="E33" i="8"/>
  <c r="F33" i="8"/>
  <c r="G33" i="8"/>
  <c r="B34" i="8"/>
  <c r="C34" i="8"/>
  <c r="D34" i="8"/>
  <c r="E34" i="8"/>
  <c r="F34" i="8"/>
  <c r="G34" i="8"/>
  <c r="B35" i="8"/>
  <c r="C35" i="8"/>
  <c r="D35" i="8"/>
  <c r="E35" i="8"/>
  <c r="F35" i="8"/>
  <c r="G35" i="8"/>
  <c r="B36" i="8"/>
  <c r="C36" i="8"/>
  <c r="D36" i="8"/>
  <c r="E36" i="8"/>
  <c r="F36" i="8"/>
  <c r="G36" i="8"/>
  <c r="B37" i="8"/>
  <c r="C37" i="8"/>
  <c r="D37" i="8"/>
  <c r="E37" i="8"/>
  <c r="F37" i="8"/>
  <c r="G37" i="8"/>
  <c r="B38" i="8"/>
  <c r="C38" i="8"/>
  <c r="D38" i="8"/>
  <c r="E38" i="8"/>
  <c r="F38" i="8"/>
  <c r="G38" i="8"/>
  <c r="B39" i="8"/>
  <c r="C39" i="8"/>
  <c r="D39" i="8"/>
  <c r="E39" i="8"/>
  <c r="F39" i="8"/>
  <c r="G39" i="8"/>
  <c r="B40" i="8"/>
  <c r="C40" i="8"/>
  <c r="D40" i="8"/>
  <c r="E40" i="8"/>
  <c r="F40" i="8"/>
  <c r="G40" i="8"/>
  <c r="B41" i="8"/>
  <c r="C41" i="8"/>
  <c r="D41" i="8"/>
  <c r="E41" i="8"/>
  <c r="F41" i="8"/>
  <c r="G41" i="8"/>
  <c r="B42" i="8"/>
  <c r="C42" i="8"/>
  <c r="D42" i="8"/>
  <c r="E42" i="8"/>
  <c r="F42" i="8"/>
  <c r="G42" i="8"/>
  <c r="B43" i="8"/>
  <c r="C43" i="8"/>
  <c r="D43" i="8"/>
  <c r="E43" i="8"/>
  <c r="F43" i="8"/>
  <c r="G43" i="8"/>
  <c r="B44" i="8"/>
  <c r="C44" i="8"/>
  <c r="D44" i="8"/>
  <c r="E44" i="8"/>
  <c r="F44" i="8"/>
  <c r="G44" i="8"/>
  <c r="B45" i="8"/>
  <c r="C45" i="8"/>
  <c r="D45" i="8"/>
  <c r="E45" i="8"/>
  <c r="F45" i="8"/>
  <c r="G45" i="8"/>
  <c r="B46" i="8"/>
  <c r="C46" i="8"/>
  <c r="D46" i="8"/>
  <c r="E46" i="8"/>
  <c r="F46" i="8"/>
  <c r="G46" i="8"/>
  <c r="B47" i="8"/>
  <c r="C47" i="8"/>
  <c r="D47" i="8"/>
  <c r="E47" i="8"/>
  <c r="F47" i="8"/>
  <c r="G47" i="8"/>
  <c r="B48" i="8"/>
  <c r="C48" i="8"/>
  <c r="D48" i="8"/>
  <c r="E48" i="8"/>
  <c r="F48" i="8"/>
  <c r="G48" i="8"/>
  <c r="B49" i="8"/>
  <c r="C49" i="8"/>
  <c r="D49" i="8"/>
  <c r="E49" i="8"/>
  <c r="F49" i="8"/>
  <c r="G49" i="8"/>
  <c r="B50" i="8"/>
  <c r="C50" i="8"/>
  <c r="D50" i="8"/>
  <c r="E50" i="8"/>
  <c r="F50" i="8"/>
  <c r="G50" i="8"/>
  <c r="B51" i="8"/>
  <c r="C51" i="8"/>
  <c r="D51" i="8"/>
  <c r="E51" i="8"/>
  <c r="F51" i="8"/>
  <c r="G51" i="8"/>
  <c r="B52" i="8"/>
  <c r="C52" i="8"/>
  <c r="D52" i="8"/>
  <c r="E52" i="8"/>
  <c r="F52" i="8"/>
  <c r="G52" i="8"/>
  <c r="B53" i="8"/>
  <c r="C53" i="8"/>
  <c r="D53" i="8"/>
  <c r="E53" i="8"/>
  <c r="F53" i="8"/>
  <c r="G53" i="8"/>
  <c r="B54" i="8"/>
  <c r="C54" i="8"/>
  <c r="D54" i="8"/>
  <c r="E54" i="8"/>
  <c r="F54" i="8"/>
  <c r="G54" i="8"/>
  <c r="B55" i="8"/>
  <c r="C55" i="8"/>
  <c r="D55" i="8"/>
  <c r="E55" i="8"/>
  <c r="F55" i="8"/>
  <c r="G55" i="8"/>
  <c r="B56" i="8"/>
  <c r="C56" i="8"/>
  <c r="D56" i="8"/>
  <c r="E56" i="8"/>
  <c r="F56" i="8"/>
  <c r="G56" i="8"/>
  <c r="B57" i="8"/>
  <c r="C57" i="8"/>
  <c r="D57" i="8"/>
  <c r="E57" i="8"/>
  <c r="F57" i="8"/>
  <c r="G57" i="8"/>
  <c r="B58" i="8"/>
  <c r="C58" i="8"/>
  <c r="D58" i="8"/>
  <c r="E58" i="8"/>
  <c r="F58" i="8"/>
  <c r="G58" i="8"/>
  <c r="B59" i="8"/>
  <c r="C59" i="8"/>
  <c r="D59" i="8"/>
  <c r="E59" i="8"/>
  <c r="F59" i="8"/>
  <c r="G59" i="8"/>
  <c r="B60" i="8"/>
  <c r="C60" i="8"/>
  <c r="D60" i="8"/>
  <c r="E60" i="8"/>
  <c r="F60" i="8"/>
  <c r="G60" i="8"/>
  <c r="B61" i="8"/>
  <c r="C61" i="8"/>
  <c r="D61" i="8"/>
  <c r="E61" i="8"/>
  <c r="F61" i="8"/>
  <c r="G61" i="8"/>
  <c r="B62" i="8"/>
  <c r="C62" i="8"/>
  <c r="D62" i="8"/>
  <c r="E62" i="8"/>
  <c r="F62" i="8"/>
  <c r="G62" i="8"/>
  <c r="B63" i="8"/>
  <c r="C63" i="8"/>
  <c r="D63" i="8"/>
  <c r="E63" i="8"/>
  <c r="F63" i="8"/>
  <c r="G63" i="8"/>
  <c r="B64" i="8"/>
  <c r="C64" i="8"/>
  <c r="D64" i="8"/>
  <c r="E64" i="8"/>
  <c r="F64" i="8"/>
  <c r="G64" i="8"/>
  <c r="B65" i="8"/>
  <c r="C65" i="8"/>
  <c r="D65" i="8"/>
  <c r="E65" i="8"/>
  <c r="F65" i="8"/>
  <c r="G65" i="8"/>
  <c r="B66" i="8"/>
  <c r="C66" i="8"/>
  <c r="D66" i="8"/>
  <c r="E66" i="8"/>
  <c r="F66" i="8"/>
  <c r="G66" i="8"/>
  <c r="B67" i="8"/>
  <c r="C67" i="8"/>
  <c r="D67" i="8"/>
  <c r="E67" i="8"/>
  <c r="F67" i="8"/>
  <c r="G67" i="8"/>
  <c r="B68" i="8"/>
  <c r="C68" i="8"/>
  <c r="D68" i="8"/>
  <c r="E68" i="8"/>
  <c r="F68" i="8"/>
  <c r="G68" i="8"/>
  <c r="B69" i="8"/>
  <c r="C69" i="8"/>
  <c r="D69" i="8"/>
  <c r="E69" i="8"/>
  <c r="F69" i="8"/>
  <c r="G69" i="8"/>
  <c r="B70" i="8"/>
  <c r="C70" i="8"/>
  <c r="D70" i="8"/>
  <c r="E70" i="8"/>
  <c r="F70" i="8"/>
  <c r="G70" i="8"/>
  <c r="B71" i="8"/>
  <c r="C71" i="8"/>
  <c r="D71" i="8"/>
  <c r="E71" i="8"/>
  <c r="F71" i="8"/>
  <c r="G71" i="8"/>
  <c r="B72" i="8"/>
  <c r="C72" i="8"/>
  <c r="D72" i="8"/>
  <c r="E72" i="8"/>
  <c r="F72" i="8"/>
  <c r="G72" i="8"/>
  <c r="B73" i="8"/>
  <c r="C73" i="8"/>
  <c r="D73" i="8"/>
  <c r="E73" i="8"/>
  <c r="F73" i="8"/>
  <c r="G73" i="8"/>
  <c r="B74" i="8"/>
  <c r="C74" i="8"/>
  <c r="D74" i="8"/>
  <c r="E74" i="8"/>
  <c r="F74" i="8"/>
  <c r="G74" i="8"/>
  <c r="B75" i="8"/>
  <c r="C75" i="8"/>
  <c r="D75" i="8"/>
  <c r="E75" i="8"/>
  <c r="F75" i="8"/>
  <c r="G75" i="8"/>
  <c r="B76" i="8"/>
  <c r="C76" i="8"/>
  <c r="D76" i="8"/>
  <c r="E76" i="8"/>
  <c r="F76" i="8"/>
  <c r="G76" i="8"/>
  <c r="B77" i="8"/>
  <c r="C77" i="8"/>
  <c r="D77" i="8"/>
  <c r="E77" i="8"/>
  <c r="F77" i="8"/>
  <c r="G77" i="8"/>
  <c r="B78" i="8"/>
  <c r="C78" i="8"/>
  <c r="D78" i="8"/>
  <c r="E78" i="8"/>
  <c r="F78" i="8"/>
  <c r="G78" i="8"/>
  <c r="B79" i="8"/>
  <c r="C79" i="8"/>
  <c r="D79" i="8"/>
  <c r="E79" i="8"/>
  <c r="F79" i="8"/>
  <c r="G79" i="8"/>
  <c r="B80" i="8"/>
  <c r="C80" i="8"/>
  <c r="D80" i="8"/>
  <c r="E80" i="8"/>
  <c r="F80" i="8"/>
  <c r="G80" i="8"/>
  <c r="B81" i="8"/>
  <c r="C81" i="8"/>
  <c r="D81" i="8"/>
  <c r="E81" i="8"/>
  <c r="F81" i="8"/>
  <c r="G81" i="8"/>
  <c r="B82" i="8"/>
  <c r="C82" i="8"/>
  <c r="D82" i="8"/>
  <c r="E82" i="8"/>
  <c r="F82" i="8"/>
  <c r="G82" i="8"/>
  <c r="B83" i="8"/>
  <c r="C83" i="8"/>
  <c r="D83" i="8"/>
  <c r="E83" i="8"/>
  <c r="F83" i="8"/>
  <c r="G83" i="8"/>
  <c r="B84" i="8"/>
  <c r="C84" i="8"/>
  <c r="D84" i="8"/>
  <c r="E84" i="8"/>
  <c r="F84" i="8"/>
  <c r="G84" i="8"/>
  <c r="B85" i="8"/>
  <c r="C85" i="8"/>
  <c r="D85" i="8"/>
  <c r="E85" i="8"/>
  <c r="F85" i="8"/>
  <c r="G85" i="8"/>
  <c r="B86" i="8"/>
  <c r="C86" i="8"/>
  <c r="D86" i="8"/>
  <c r="E86" i="8"/>
  <c r="F86" i="8"/>
  <c r="G86" i="8"/>
  <c r="B87" i="8"/>
  <c r="C87" i="8"/>
  <c r="D87" i="8"/>
  <c r="E87" i="8"/>
  <c r="F87" i="8"/>
  <c r="G87" i="8"/>
  <c r="B88" i="8"/>
  <c r="C88" i="8"/>
  <c r="D88" i="8"/>
  <c r="E88" i="8"/>
  <c r="F88" i="8"/>
  <c r="G88" i="8"/>
  <c r="B89" i="8"/>
  <c r="C89" i="8"/>
  <c r="D89" i="8"/>
  <c r="E89" i="8"/>
  <c r="F89" i="8"/>
  <c r="G89" i="8"/>
  <c r="B90" i="8"/>
  <c r="C90" i="8"/>
  <c r="D90" i="8"/>
  <c r="E90" i="8"/>
  <c r="F90" i="8"/>
  <c r="G90" i="8"/>
  <c r="B91" i="8"/>
  <c r="C91" i="8"/>
  <c r="D91" i="8"/>
  <c r="E91" i="8"/>
  <c r="F91" i="8"/>
  <c r="G91" i="8"/>
  <c r="B92" i="8"/>
  <c r="C92" i="8"/>
  <c r="D92" i="8"/>
  <c r="E92" i="8"/>
  <c r="F92" i="8"/>
  <c r="G92" i="8"/>
  <c r="B93" i="8"/>
  <c r="C93" i="8"/>
  <c r="D93" i="8"/>
  <c r="E93" i="8"/>
  <c r="F93" i="8"/>
  <c r="G93" i="8"/>
  <c r="B94" i="8"/>
  <c r="C94" i="8"/>
  <c r="D94" i="8"/>
  <c r="E94" i="8"/>
  <c r="F94" i="8"/>
  <c r="G94" i="8"/>
  <c r="B95" i="8"/>
  <c r="C95" i="8"/>
  <c r="D95" i="8"/>
  <c r="E95" i="8"/>
  <c r="F95" i="8"/>
  <c r="G95" i="8"/>
  <c r="B96" i="8"/>
  <c r="C96" i="8"/>
  <c r="D96" i="8"/>
  <c r="E96" i="8"/>
  <c r="F96" i="8"/>
  <c r="G96" i="8"/>
  <c r="B97" i="8"/>
  <c r="C97" i="8"/>
  <c r="D97" i="8"/>
  <c r="E97" i="8"/>
  <c r="F97" i="8"/>
  <c r="G97" i="8"/>
  <c r="B98" i="8"/>
  <c r="C98" i="8"/>
  <c r="D98" i="8"/>
  <c r="E98" i="8"/>
  <c r="F98" i="8"/>
  <c r="G98" i="8"/>
  <c r="B99" i="8"/>
  <c r="C99" i="8"/>
  <c r="D99" i="8"/>
  <c r="E99" i="8"/>
  <c r="F99" i="8"/>
  <c r="G99" i="8"/>
  <c r="B100" i="8"/>
  <c r="C100" i="8"/>
  <c r="D100" i="8"/>
  <c r="E100" i="8"/>
  <c r="F100" i="8"/>
  <c r="G100" i="8"/>
  <c r="B101" i="8"/>
  <c r="C101" i="8"/>
  <c r="D101" i="8"/>
  <c r="E101" i="8"/>
  <c r="F101" i="8"/>
  <c r="G101" i="8"/>
  <c r="B102" i="8"/>
  <c r="C102" i="8"/>
  <c r="D102" i="8"/>
  <c r="E102" i="8"/>
  <c r="F102" i="8"/>
  <c r="G102" i="8"/>
  <c r="B103" i="8"/>
  <c r="C103" i="8"/>
  <c r="D103" i="8"/>
  <c r="E103" i="8"/>
  <c r="F103" i="8"/>
  <c r="G103" i="8"/>
  <c r="B104" i="8"/>
  <c r="C104" i="8"/>
  <c r="D104" i="8"/>
  <c r="E104" i="8"/>
  <c r="F104" i="8"/>
  <c r="G104" i="8"/>
  <c r="B105" i="8"/>
  <c r="C105" i="8"/>
  <c r="D105" i="8"/>
  <c r="E105" i="8"/>
  <c r="F105" i="8"/>
  <c r="G105" i="8"/>
  <c r="B106" i="8"/>
  <c r="C106" i="8"/>
  <c r="D106" i="8"/>
  <c r="E106" i="8"/>
  <c r="F106" i="8"/>
  <c r="G106" i="8"/>
  <c r="B107" i="8"/>
  <c r="C107" i="8"/>
  <c r="D107" i="8"/>
  <c r="E107" i="8"/>
  <c r="F107" i="8"/>
  <c r="G107" i="8"/>
  <c r="B108" i="8"/>
  <c r="C108" i="8"/>
  <c r="D108" i="8"/>
  <c r="E108" i="8"/>
  <c r="F108" i="8"/>
  <c r="G108" i="8"/>
  <c r="C5" i="8"/>
  <c r="D5" i="8"/>
  <c r="E5" i="8"/>
  <c r="F5" i="8"/>
  <c r="G5" i="8"/>
  <c r="B5" i="8"/>
  <c r="S11" i="3"/>
  <c r="I18" i="3"/>
  <c r="J18" i="3" s="1"/>
  <c r="G18" i="3"/>
  <c r="I17" i="3"/>
  <c r="J17" i="3" s="1"/>
  <c r="G17" i="3"/>
  <c r="I16" i="3"/>
  <c r="J16" i="3" s="1"/>
  <c r="G16" i="3"/>
  <c r="I15" i="3"/>
  <c r="J15" i="3" s="1"/>
  <c r="G15" i="3"/>
  <c r="I14" i="3"/>
  <c r="J14" i="3" s="1"/>
  <c r="G14" i="3"/>
  <c r="I13" i="3"/>
  <c r="J13" i="3" s="1"/>
  <c r="G13" i="3"/>
  <c r="I12" i="3"/>
  <c r="J12" i="3" s="1"/>
  <c r="G12" i="3"/>
  <c r="I11" i="3"/>
  <c r="J11" i="3" s="1"/>
  <c r="G11" i="3"/>
  <c r="I10" i="3"/>
  <c r="J10" i="3" s="1"/>
  <c r="G10" i="3"/>
  <c r="I9" i="3"/>
  <c r="J9" i="3" s="1"/>
  <c r="G9" i="3"/>
  <c r="I8" i="3"/>
  <c r="J8" i="3" s="1"/>
  <c r="G8" i="3"/>
  <c r="I7" i="3"/>
  <c r="J7" i="3" s="1"/>
  <c r="G7" i="3"/>
  <c r="I6" i="3"/>
  <c r="J6" i="3" s="1"/>
  <c r="G6" i="3"/>
  <c r="I5" i="3"/>
  <c r="J5" i="3" s="1"/>
  <c r="G5" i="3"/>
  <c r="I4" i="3"/>
  <c r="J4" i="3" s="1"/>
  <c r="G4" i="3"/>
  <c r="D13" i="13" l="1"/>
  <c r="D10" i="13"/>
  <c r="D14" i="13"/>
  <c r="D22" i="13"/>
  <c r="D26" i="13"/>
  <c r="D7" i="13"/>
  <c r="D11" i="13"/>
  <c r="D15" i="13"/>
  <c r="D19" i="13"/>
  <c r="D23" i="13"/>
  <c r="D27" i="13"/>
  <c r="J27" i="13" s="1"/>
  <c r="E27" i="13" s="1"/>
  <c r="D5" i="13"/>
  <c r="D9" i="13"/>
  <c r="D17" i="13"/>
  <c r="D21" i="13"/>
  <c r="D25" i="13"/>
  <c r="D6" i="13"/>
  <c r="D18" i="13"/>
  <c r="D8" i="13"/>
  <c r="D12" i="13"/>
  <c r="D16" i="13"/>
  <c r="D20" i="13"/>
  <c r="D24" i="13"/>
  <c r="D28" i="13"/>
  <c r="I28" i="13" s="1"/>
  <c r="N4" i="13"/>
  <c r="L20" i="9"/>
  <c r="K7" i="9"/>
  <c r="K10" i="9"/>
  <c r="N24" i="9"/>
  <c r="K4" i="8"/>
  <c r="C2" i="22" s="1"/>
  <c r="D9" i="18"/>
  <c r="D9" i="19"/>
  <c r="I4" i="15"/>
  <c r="H39" i="15"/>
  <c r="I39" i="15"/>
  <c r="H37" i="15"/>
  <c r="I37" i="15"/>
  <c r="I45" i="15"/>
  <c r="I35" i="15"/>
  <c r="I27" i="15"/>
  <c r="H31" i="15"/>
  <c r="I31" i="15"/>
  <c r="H49" i="15"/>
  <c r="I49" i="15"/>
  <c r="H29" i="15"/>
  <c r="I29" i="15"/>
  <c r="H41" i="15"/>
  <c r="I41" i="15"/>
  <c r="H33" i="15"/>
  <c r="I33" i="15"/>
  <c r="H25" i="15"/>
  <c r="I25" i="15"/>
  <c r="H45" i="15"/>
  <c r="G5" i="15"/>
  <c r="H35" i="15"/>
  <c r="H27" i="15"/>
  <c r="H11" i="15"/>
  <c r="E28" i="13"/>
  <c r="G28" i="13"/>
  <c r="D4" i="13"/>
  <c r="N20" i="9"/>
  <c r="L6" i="9"/>
  <c r="M6" i="9" s="1"/>
  <c r="L10" i="9"/>
  <c r="M10" i="9" s="1"/>
  <c r="L13" i="9"/>
  <c r="M22" i="9"/>
  <c r="O22" i="9" s="1"/>
  <c r="M23" i="9"/>
  <c r="O23" i="9" s="1"/>
  <c r="L7" i="9"/>
  <c r="M7" i="9" s="1"/>
  <c r="L11" i="9"/>
  <c r="L14" i="9"/>
  <c r="M21" i="9"/>
  <c r="O21" i="9" s="1"/>
  <c r="L5" i="9"/>
  <c r="M5" i="9" s="1"/>
  <c r="L9" i="9"/>
  <c r="M2" i="9"/>
  <c r="L8" i="9"/>
  <c r="L12" i="9"/>
  <c r="M12" i="9" s="1"/>
  <c r="M20" i="9"/>
  <c r="O20" i="9" s="1"/>
  <c r="M4" i="3"/>
  <c r="O4" i="3" s="1"/>
  <c r="M8" i="3"/>
  <c r="O8" i="3" s="1"/>
  <c r="M12" i="3"/>
  <c r="O12" i="3" s="1"/>
  <c r="M16" i="3"/>
  <c r="O16" i="3" s="1"/>
  <c r="M7" i="3"/>
  <c r="O7" i="3" s="1"/>
  <c r="M11" i="3"/>
  <c r="O11" i="3" s="1"/>
  <c r="M15" i="3"/>
  <c r="O15" i="3" s="1"/>
  <c r="M10" i="3"/>
  <c r="O10" i="3" s="1"/>
  <c r="M5" i="3"/>
  <c r="O5" i="3" s="1"/>
  <c r="M9" i="3"/>
  <c r="O9" i="3" s="1"/>
  <c r="M13" i="3"/>
  <c r="O13" i="3" s="1"/>
  <c r="M17" i="3"/>
  <c r="O17" i="3" s="1"/>
  <c r="M18" i="3"/>
  <c r="M6" i="3"/>
  <c r="O6" i="3" s="1"/>
  <c r="M14" i="3"/>
  <c r="C10" i="19" l="1"/>
  <c r="I27" i="13"/>
  <c r="I26" i="13" s="1"/>
  <c r="Q4" i="13"/>
  <c r="Q5" i="13" s="1"/>
  <c r="Q6" i="13" s="1"/>
  <c r="Q7" i="13" s="1"/>
  <c r="Q8" i="13" s="1"/>
  <c r="Q9" i="13" s="1"/>
  <c r="Q10" i="13" s="1"/>
  <c r="Q11" i="13" s="1"/>
  <c r="Q12" i="13" s="1"/>
  <c r="Q13" i="13" s="1"/>
  <c r="Q14" i="13" s="1"/>
  <c r="Q15" i="13" s="1"/>
  <c r="Q16" i="13" s="1"/>
  <c r="Q17" i="13" s="1"/>
  <c r="Q18" i="13" s="1"/>
  <c r="Q19" i="13" s="1"/>
  <c r="Q20" i="13" s="1"/>
  <c r="Q21" i="13" s="1"/>
  <c r="Q22" i="13" s="1"/>
  <c r="Q23" i="13" s="1"/>
  <c r="Q24" i="13" s="1"/>
  <c r="Q25" i="13" s="1"/>
  <c r="Q26" i="13" s="1"/>
  <c r="Q27" i="13" s="1"/>
  <c r="Q28" i="13" s="1"/>
  <c r="M4" i="13"/>
  <c r="N5" i="13" s="1"/>
  <c r="M14" i="9"/>
  <c r="M9" i="9"/>
  <c r="M11" i="9"/>
  <c r="M13" i="9"/>
  <c r="M8" i="9"/>
  <c r="M16" i="9" s="1"/>
  <c r="C8" i="22" s="1"/>
  <c r="O26" i="9"/>
  <c r="H5" i="20"/>
  <c r="G5" i="20"/>
  <c r="H8" i="20"/>
  <c r="G8" i="20"/>
  <c r="H10" i="20"/>
  <c r="G10" i="20"/>
  <c r="H7" i="20"/>
  <c r="G7" i="20"/>
  <c r="H4" i="20"/>
  <c r="G4" i="20"/>
  <c r="H6" i="20"/>
  <c r="G6" i="20"/>
  <c r="H16" i="20"/>
  <c r="G16" i="20"/>
  <c r="H9" i="20"/>
  <c r="G9" i="20"/>
  <c r="H15" i="20"/>
  <c r="G15" i="20"/>
  <c r="H12" i="20"/>
  <c r="G12" i="20"/>
  <c r="H14" i="20"/>
  <c r="G14" i="20"/>
  <c r="H11" i="20"/>
  <c r="G11" i="20"/>
  <c r="H3" i="20"/>
  <c r="G3" i="20"/>
  <c r="D16" i="18"/>
  <c r="D16" i="19"/>
  <c r="D40" i="18"/>
  <c r="D40" i="19"/>
  <c r="D30" i="18"/>
  <c r="D30" i="19"/>
  <c r="D46" i="18"/>
  <c r="D46" i="19"/>
  <c r="D54" i="18"/>
  <c r="D54" i="19"/>
  <c r="D44" i="18"/>
  <c r="D44" i="19"/>
  <c r="D50" i="18"/>
  <c r="D50" i="19"/>
  <c r="D38" i="18"/>
  <c r="D38" i="19"/>
  <c r="D34" i="18"/>
  <c r="D34" i="19"/>
  <c r="D36" i="18"/>
  <c r="D36" i="19"/>
  <c r="J9" i="19"/>
  <c r="L9" i="19" s="1"/>
  <c r="M9" i="19" s="1"/>
  <c r="K9" i="19"/>
  <c r="D32" i="18"/>
  <c r="D32" i="19"/>
  <c r="D42" i="18"/>
  <c r="D42" i="19"/>
  <c r="Q8" i="3"/>
  <c r="I7" i="20" s="1"/>
  <c r="Q9" i="3"/>
  <c r="I8" i="20" s="1"/>
  <c r="Q11" i="3"/>
  <c r="I10" i="20" s="1"/>
  <c r="O18" i="3"/>
  <c r="O14" i="3"/>
  <c r="Q16" i="3"/>
  <c r="I15" i="20" s="1"/>
  <c r="Q15" i="3"/>
  <c r="I14" i="20" s="1"/>
  <c r="Q7" i="3"/>
  <c r="I6" i="20" s="1"/>
  <c r="Q13" i="3"/>
  <c r="I12" i="20" s="1"/>
  <c r="Q5" i="3"/>
  <c r="I4" i="20" s="1"/>
  <c r="Q6" i="3"/>
  <c r="I5" i="20" s="1"/>
  <c r="Q12" i="3"/>
  <c r="I11" i="20" s="1"/>
  <c r="I3" i="20"/>
  <c r="Q17" i="3"/>
  <c r="I16" i="20" s="1"/>
  <c r="Q10" i="3"/>
  <c r="I9" i="20" s="1"/>
  <c r="H6" i="15"/>
  <c r="I6" i="15"/>
  <c r="H44" i="15"/>
  <c r="I44" i="15"/>
  <c r="H43" i="15"/>
  <c r="I43" i="15"/>
  <c r="H9" i="15"/>
  <c r="I9" i="15"/>
  <c r="H10" i="15"/>
  <c r="I10" i="15"/>
  <c r="H26" i="15"/>
  <c r="I26" i="15"/>
  <c r="H46" i="15"/>
  <c r="I46" i="15"/>
  <c r="H16" i="15"/>
  <c r="I16" i="15"/>
  <c r="H32" i="15"/>
  <c r="I32" i="15"/>
  <c r="H48" i="15"/>
  <c r="I48" i="15"/>
  <c r="H7" i="15"/>
  <c r="I7" i="15"/>
  <c r="H5" i="15"/>
  <c r="I5" i="15"/>
  <c r="H42" i="15"/>
  <c r="I42" i="15"/>
  <c r="H12" i="15"/>
  <c r="I12" i="15"/>
  <c r="H15" i="15"/>
  <c r="I15" i="15"/>
  <c r="H47" i="15"/>
  <c r="I47" i="15"/>
  <c r="H13" i="15"/>
  <c r="I13" i="15"/>
  <c r="H14" i="15"/>
  <c r="I14" i="15"/>
  <c r="H34" i="15"/>
  <c r="I34" i="15"/>
  <c r="H50" i="15"/>
  <c r="I50" i="15"/>
  <c r="H20" i="15"/>
  <c r="I20" i="15"/>
  <c r="H36" i="15"/>
  <c r="I36" i="15"/>
  <c r="H21" i="15"/>
  <c r="I21" i="15"/>
  <c r="H23" i="15"/>
  <c r="I23" i="15"/>
  <c r="H22" i="15"/>
  <c r="I22" i="15"/>
  <c r="H28" i="15"/>
  <c r="I28" i="15"/>
  <c r="I11" i="15"/>
  <c r="H19" i="15"/>
  <c r="I19" i="15"/>
  <c r="H51" i="15"/>
  <c r="I51" i="15"/>
  <c r="H17" i="15"/>
  <c r="I17" i="15"/>
  <c r="H18" i="15"/>
  <c r="I18" i="15"/>
  <c r="H38" i="15"/>
  <c r="I38" i="15"/>
  <c r="H8" i="15"/>
  <c r="I8" i="15"/>
  <c r="H24" i="15"/>
  <c r="I24" i="15"/>
  <c r="H40" i="15"/>
  <c r="I40" i="15"/>
  <c r="H30" i="15"/>
  <c r="I30" i="15"/>
  <c r="C10" i="18"/>
  <c r="P10" i="18" s="1"/>
  <c r="G27" i="13"/>
  <c r="H28" i="13"/>
  <c r="K28" i="13" s="1"/>
  <c r="L27" i="13" s="1"/>
  <c r="B26" i="21" s="1"/>
  <c r="F27" i="13"/>
  <c r="J26" i="13"/>
  <c r="N21" i="9"/>
  <c r="N22" i="9"/>
  <c r="N23" i="9"/>
  <c r="H27" i="13" l="1"/>
  <c r="K27" i="13" s="1"/>
  <c r="L26" i="13" s="1"/>
  <c r="B25" i="21" s="1"/>
  <c r="M5" i="13"/>
  <c r="M6" i="13" s="1"/>
  <c r="M7" i="13" s="1"/>
  <c r="M8" i="13" s="1"/>
  <c r="M9" i="13" s="1"/>
  <c r="M10" i="13" s="1"/>
  <c r="M11" i="13" s="1"/>
  <c r="M12" i="13" s="1"/>
  <c r="M13" i="13" s="1"/>
  <c r="M14" i="13" s="1"/>
  <c r="M15" i="13" s="1"/>
  <c r="M16" i="13" s="1"/>
  <c r="M17" i="13" s="1"/>
  <c r="M18" i="13" s="1"/>
  <c r="M19" i="13" s="1"/>
  <c r="M20" i="13" s="1"/>
  <c r="M21" i="13" s="1"/>
  <c r="M22" i="13" s="1"/>
  <c r="M23" i="13" s="1"/>
  <c r="M24" i="13" s="1"/>
  <c r="M25" i="13" s="1"/>
  <c r="M26" i="13" s="1"/>
  <c r="M27" i="13" s="1"/>
  <c r="M28" i="13" s="1"/>
  <c r="O5" i="13"/>
  <c r="P4" i="13"/>
  <c r="C3" i="21" s="1"/>
  <c r="N26" i="9"/>
  <c r="H13" i="20"/>
  <c r="G13" i="20"/>
  <c r="H17" i="20"/>
  <c r="G17" i="20"/>
  <c r="D13" i="18"/>
  <c r="D13" i="19"/>
  <c r="D33" i="18"/>
  <c r="D33" i="19"/>
  <c r="D35" i="18"/>
  <c r="D35" i="19"/>
  <c r="D29" i="18"/>
  <c r="D29" i="19"/>
  <c r="D43" i="18"/>
  <c r="D43" i="19"/>
  <c r="D22" i="18"/>
  <c r="D22" i="19"/>
  <c r="D24" i="18"/>
  <c r="D24" i="19"/>
  <c r="J32" i="19"/>
  <c r="K32" i="19"/>
  <c r="K36" i="19"/>
  <c r="J36" i="19"/>
  <c r="L36" i="19" s="1"/>
  <c r="J38" i="19"/>
  <c r="K38" i="19"/>
  <c r="K44" i="19"/>
  <c r="J44" i="19"/>
  <c r="L44" i="19" s="1"/>
  <c r="K46" i="19"/>
  <c r="J46" i="19"/>
  <c r="K40" i="19"/>
  <c r="J40" i="19"/>
  <c r="L40" i="19" s="1"/>
  <c r="D27" i="18"/>
  <c r="D27" i="19"/>
  <c r="D26" i="18"/>
  <c r="D26" i="19"/>
  <c r="D25" i="18"/>
  <c r="D25" i="19"/>
  <c r="D39" i="18"/>
  <c r="D39" i="19"/>
  <c r="D18" i="18"/>
  <c r="D18" i="19"/>
  <c r="D20" i="18"/>
  <c r="D20" i="19"/>
  <c r="D47" i="18"/>
  <c r="D47" i="19"/>
  <c r="D12" i="18"/>
  <c r="D12" i="19"/>
  <c r="D37" i="18"/>
  <c r="D37" i="19"/>
  <c r="D51" i="18"/>
  <c r="D51" i="19"/>
  <c r="D15" i="18"/>
  <c r="D15" i="19"/>
  <c r="D48" i="18"/>
  <c r="D48" i="19"/>
  <c r="D11" i="18"/>
  <c r="D11" i="19"/>
  <c r="D23" i="18"/>
  <c r="D23" i="19"/>
  <c r="K42" i="19"/>
  <c r="J42" i="19"/>
  <c r="K34" i="19"/>
  <c r="J34" i="19"/>
  <c r="L34" i="19" s="1"/>
  <c r="J50" i="19"/>
  <c r="K50" i="19"/>
  <c r="K54" i="19"/>
  <c r="J54" i="19"/>
  <c r="L54" i="19" s="1"/>
  <c r="K30" i="19"/>
  <c r="J30" i="19"/>
  <c r="K16" i="19"/>
  <c r="J16" i="19"/>
  <c r="L16" i="19" s="1"/>
  <c r="D45" i="18"/>
  <c r="D45" i="19"/>
  <c r="D56" i="18"/>
  <c r="D56" i="19"/>
  <c r="D28" i="18"/>
  <c r="D28" i="19"/>
  <c r="D41" i="18"/>
  <c r="D41" i="19"/>
  <c r="D55" i="18"/>
  <c r="D55" i="19"/>
  <c r="D19" i="18"/>
  <c r="D19" i="19"/>
  <c r="D52" i="18"/>
  <c r="D52" i="19"/>
  <c r="D17" i="18"/>
  <c r="D17" i="19"/>
  <c r="D10" i="18"/>
  <c r="D10" i="19"/>
  <c r="D53" i="18"/>
  <c r="D53" i="19"/>
  <c r="D21" i="18"/>
  <c r="D21" i="19"/>
  <c r="D31" i="18"/>
  <c r="D31" i="19"/>
  <c r="D14" i="18"/>
  <c r="D14" i="19"/>
  <c r="D49" i="18"/>
  <c r="D49" i="19"/>
  <c r="Q18" i="3"/>
  <c r="I17" i="20" s="1"/>
  <c r="Q14" i="3"/>
  <c r="I13" i="20" s="1"/>
  <c r="G6" i="15"/>
  <c r="S10" i="18"/>
  <c r="M9" i="18"/>
  <c r="L9" i="18"/>
  <c r="E26" i="13"/>
  <c r="G26" i="13"/>
  <c r="I25" i="13"/>
  <c r="H26" i="13"/>
  <c r="J25" i="13"/>
  <c r="F26" i="13"/>
  <c r="C10" i="22"/>
  <c r="C11" i="19" l="1"/>
  <c r="K10" i="19"/>
  <c r="J10" i="19"/>
  <c r="N6" i="13"/>
  <c r="N7" i="13" s="1"/>
  <c r="N8" i="13" s="1"/>
  <c r="N9" i="13" s="1"/>
  <c r="N10" i="13" s="1"/>
  <c r="N11" i="13" s="1"/>
  <c r="N12" i="13" s="1"/>
  <c r="N13" i="13" s="1"/>
  <c r="N14" i="13" s="1"/>
  <c r="N15" i="13" s="1"/>
  <c r="N16" i="13" s="1"/>
  <c r="N17" i="13" s="1"/>
  <c r="N18" i="13" s="1"/>
  <c r="N19" i="13" s="1"/>
  <c r="N20" i="13" s="1"/>
  <c r="N21" i="13" s="1"/>
  <c r="N22" i="13" s="1"/>
  <c r="N23" i="13" s="1"/>
  <c r="N24" i="13" s="1"/>
  <c r="N25" i="13" s="1"/>
  <c r="N26" i="13" s="1"/>
  <c r="N27" i="13" s="1"/>
  <c r="N28" i="13" s="1"/>
  <c r="O6" i="13"/>
  <c r="P5" i="13"/>
  <c r="C4" i="21" s="1"/>
  <c r="L50" i="19"/>
  <c r="L38" i="19"/>
  <c r="L32" i="19"/>
  <c r="L30" i="19"/>
  <c r="L42" i="19"/>
  <c r="L46" i="19"/>
  <c r="K49" i="19"/>
  <c r="J49" i="19"/>
  <c r="K31" i="19"/>
  <c r="J31" i="19"/>
  <c r="J53" i="19"/>
  <c r="K53" i="19"/>
  <c r="J19" i="19"/>
  <c r="K19" i="19"/>
  <c r="J41" i="19"/>
  <c r="K41" i="19"/>
  <c r="K56" i="19"/>
  <c r="J56" i="19"/>
  <c r="J23" i="19"/>
  <c r="K23" i="19"/>
  <c r="J48" i="19"/>
  <c r="K48" i="19"/>
  <c r="J51" i="19"/>
  <c r="K51" i="19"/>
  <c r="K12" i="19"/>
  <c r="J12" i="19"/>
  <c r="K20" i="19"/>
  <c r="J20" i="19"/>
  <c r="J39" i="19"/>
  <c r="K39" i="19"/>
  <c r="K26" i="19"/>
  <c r="J26" i="19"/>
  <c r="K24" i="19"/>
  <c r="J24" i="19"/>
  <c r="J43" i="19"/>
  <c r="K43" i="19"/>
  <c r="K35" i="19"/>
  <c r="J35" i="19"/>
  <c r="J13" i="19"/>
  <c r="K13" i="19"/>
  <c r="J14" i="19"/>
  <c r="K14" i="19"/>
  <c r="J21" i="19"/>
  <c r="K21" i="19"/>
  <c r="J52" i="19"/>
  <c r="K52" i="19"/>
  <c r="K55" i="19"/>
  <c r="J55" i="19"/>
  <c r="J28" i="19"/>
  <c r="K28" i="19"/>
  <c r="K45" i="19"/>
  <c r="J45" i="19"/>
  <c r="K11" i="19"/>
  <c r="J11" i="19"/>
  <c r="J15" i="19"/>
  <c r="K15" i="19"/>
  <c r="J37" i="19"/>
  <c r="K37" i="19"/>
  <c r="K47" i="19"/>
  <c r="J47" i="19"/>
  <c r="J18" i="19"/>
  <c r="K18" i="19"/>
  <c r="K25" i="19"/>
  <c r="J25" i="19"/>
  <c r="K27" i="19"/>
  <c r="J27" i="19"/>
  <c r="J22" i="19"/>
  <c r="K22" i="19"/>
  <c r="J29" i="19"/>
  <c r="K29" i="19"/>
  <c r="J33" i="19"/>
  <c r="K33" i="19"/>
  <c r="J17" i="19"/>
  <c r="K17" i="19"/>
  <c r="C11" i="18"/>
  <c r="P11" i="18" s="1"/>
  <c r="S11" i="18" s="1"/>
  <c r="O9" i="18"/>
  <c r="G7" i="15"/>
  <c r="L10" i="18"/>
  <c r="M10" i="18"/>
  <c r="E25" i="13"/>
  <c r="G25" i="13"/>
  <c r="K26" i="13"/>
  <c r="L25" i="13" s="1"/>
  <c r="B24" i="21" s="1"/>
  <c r="I24" i="13"/>
  <c r="H25" i="13"/>
  <c r="J24" i="13"/>
  <c r="F25" i="13"/>
  <c r="C12" i="19" l="1"/>
  <c r="O7" i="13"/>
  <c r="P6" i="13"/>
  <c r="C5" i="21" s="1"/>
  <c r="L25" i="19"/>
  <c r="L47" i="19"/>
  <c r="L45" i="19"/>
  <c r="L55" i="19"/>
  <c r="L35" i="19"/>
  <c r="L24" i="19"/>
  <c r="L12" i="19"/>
  <c r="L56" i="19"/>
  <c r="L31" i="19"/>
  <c r="L17" i="19"/>
  <c r="L18" i="19"/>
  <c r="L52" i="19"/>
  <c r="L51" i="19"/>
  <c r="L29" i="19"/>
  <c r="L37" i="19"/>
  <c r="L28" i="19"/>
  <c r="L21" i="19"/>
  <c r="L13" i="19"/>
  <c r="L43" i="19"/>
  <c r="L23" i="19"/>
  <c r="L41" i="19"/>
  <c r="L53" i="19"/>
  <c r="L15" i="19"/>
  <c r="L14" i="19"/>
  <c r="L39" i="19"/>
  <c r="L48" i="19"/>
  <c r="L19" i="19"/>
  <c r="L10" i="19"/>
  <c r="M10" i="19" s="1"/>
  <c r="O10" i="19" s="1"/>
  <c r="L33" i="19"/>
  <c r="L22" i="19"/>
  <c r="L27" i="19"/>
  <c r="L11" i="19"/>
  <c r="M11" i="19" s="1"/>
  <c r="O11" i="19" s="1"/>
  <c r="L26" i="19"/>
  <c r="L20" i="19"/>
  <c r="L49" i="19"/>
  <c r="M12" i="19"/>
  <c r="O12" i="19" s="1"/>
  <c r="Q9" i="18"/>
  <c r="T9" i="18" s="1"/>
  <c r="O10" i="18"/>
  <c r="G8" i="15"/>
  <c r="C12" i="18"/>
  <c r="P12" i="18" s="1"/>
  <c r="S12" i="18" s="1"/>
  <c r="L11" i="18"/>
  <c r="M11" i="18"/>
  <c r="E24" i="13"/>
  <c r="G24" i="13"/>
  <c r="K25" i="13"/>
  <c r="L24" i="13" s="1"/>
  <c r="B23" i="21" s="1"/>
  <c r="I23" i="13"/>
  <c r="H24" i="13"/>
  <c r="J23" i="13"/>
  <c r="F24" i="13"/>
  <c r="C13" i="19" l="1"/>
  <c r="M13" i="19" s="1"/>
  <c r="O13" i="19" s="1"/>
  <c r="O8" i="13"/>
  <c r="P7" i="13"/>
  <c r="C6" i="21" s="1"/>
  <c r="G9" i="15"/>
  <c r="Q10" i="18"/>
  <c r="T10" i="18" s="1"/>
  <c r="O11" i="18"/>
  <c r="Q11" i="18" s="1"/>
  <c r="T11" i="18" s="1"/>
  <c r="C13" i="18"/>
  <c r="P13" i="18" s="1"/>
  <c r="S13" i="18" s="1"/>
  <c r="L12" i="18"/>
  <c r="M12" i="18"/>
  <c r="E23" i="13"/>
  <c r="G23" i="13"/>
  <c r="K24" i="13"/>
  <c r="L23" i="13" s="1"/>
  <c r="B22" i="21" s="1"/>
  <c r="I22" i="13"/>
  <c r="H23" i="13"/>
  <c r="J22" i="13"/>
  <c r="F23" i="13"/>
  <c r="C14" i="19" l="1"/>
  <c r="M14" i="19" s="1"/>
  <c r="O14" i="19" s="1"/>
  <c r="O9" i="13"/>
  <c r="P8" i="13"/>
  <c r="C7" i="21" s="1"/>
  <c r="C14" i="18"/>
  <c r="P14" i="18" s="1"/>
  <c r="S14" i="18" s="1"/>
  <c r="G10" i="15"/>
  <c r="O12" i="18"/>
  <c r="L13" i="18"/>
  <c r="M13" i="18"/>
  <c r="E22" i="13"/>
  <c r="G22" i="13"/>
  <c r="K23" i="13"/>
  <c r="L22" i="13" s="1"/>
  <c r="B21" i="21" s="1"/>
  <c r="I21" i="13"/>
  <c r="H22" i="13"/>
  <c r="J21" i="13"/>
  <c r="F22" i="13"/>
  <c r="O10" i="13" l="1"/>
  <c r="P9" i="13"/>
  <c r="C8" i="21" s="1"/>
  <c r="G11" i="15"/>
  <c r="C15" i="19"/>
  <c r="M15" i="19" s="1"/>
  <c r="O15" i="19" s="1"/>
  <c r="C15" i="18"/>
  <c r="P15" i="18" s="1"/>
  <c r="S15" i="18" s="1"/>
  <c r="Q12" i="18"/>
  <c r="T12" i="18" s="1"/>
  <c r="O13" i="18"/>
  <c r="Q13" i="18" s="1"/>
  <c r="T13" i="18" s="1"/>
  <c r="M14" i="18"/>
  <c r="L14" i="18"/>
  <c r="E21" i="13"/>
  <c r="G21" i="13"/>
  <c r="K22" i="13"/>
  <c r="L21" i="13" s="1"/>
  <c r="B20" i="21" s="1"/>
  <c r="I20" i="13"/>
  <c r="H21" i="13"/>
  <c r="J20" i="13"/>
  <c r="F21" i="13"/>
  <c r="C16" i="19" l="1"/>
  <c r="M16" i="19" s="1"/>
  <c r="O16" i="19" s="1"/>
  <c r="O11" i="13"/>
  <c r="P10" i="13"/>
  <c r="C9" i="21" s="1"/>
  <c r="G12" i="15"/>
  <c r="C16" i="18"/>
  <c r="P16" i="18" s="1"/>
  <c r="S16" i="18" s="1"/>
  <c r="O14" i="18"/>
  <c r="Q14" i="18" s="1"/>
  <c r="T14" i="18" s="1"/>
  <c r="L15" i="18"/>
  <c r="M15" i="18"/>
  <c r="E20" i="13"/>
  <c r="G20" i="13"/>
  <c r="K21" i="13"/>
  <c r="L20" i="13" s="1"/>
  <c r="B19" i="21" s="1"/>
  <c r="I19" i="13"/>
  <c r="H20" i="13"/>
  <c r="J19" i="13"/>
  <c r="F20" i="13"/>
  <c r="C17" i="19" l="1"/>
  <c r="M17" i="19" s="1"/>
  <c r="O17" i="19" s="1"/>
  <c r="O12" i="13"/>
  <c r="P11" i="13"/>
  <c r="C10" i="21" s="1"/>
  <c r="C17" i="18"/>
  <c r="P17" i="18" s="1"/>
  <c r="S17" i="18" s="1"/>
  <c r="G13" i="15"/>
  <c r="O15" i="18"/>
  <c r="Q15" i="18" s="1"/>
  <c r="T15" i="18" s="1"/>
  <c r="C18" i="18"/>
  <c r="P18" i="18" s="1"/>
  <c r="S18" i="18" s="1"/>
  <c r="M16" i="18"/>
  <c r="L16" i="18"/>
  <c r="G14" i="15"/>
  <c r="E19" i="13"/>
  <c r="G19" i="13"/>
  <c r="K20" i="13"/>
  <c r="L19" i="13" s="1"/>
  <c r="B18" i="21" s="1"/>
  <c r="I18" i="13"/>
  <c r="H19" i="13"/>
  <c r="J18" i="13"/>
  <c r="F19" i="13"/>
  <c r="C19" i="19" l="1"/>
  <c r="M19" i="19" s="1"/>
  <c r="O19" i="19" s="1"/>
  <c r="C18" i="19"/>
  <c r="M18" i="19" s="1"/>
  <c r="O18" i="19" s="1"/>
  <c r="O13" i="13"/>
  <c r="P12" i="13"/>
  <c r="C11" i="21" s="1"/>
  <c r="O16" i="18"/>
  <c r="Q16" i="18" s="1"/>
  <c r="T16" i="18" s="1"/>
  <c r="C19" i="18"/>
  <c r="P19" i="18" s="1"/>
  <c r="S19" i="18" s="1"/>
  <c r="M17" i="18"/>
  <c r="L17" i="18"/>
  <c r="G15" i="15"/>
  <c r="E18" i="13"/>
  <c r="G18" i="13"/>
  <c r="K19" i="13"/>
  <c r="L18" i="13" s="1"/>
  <c r="B17" i="21" s="1"/>
  <c r="I17" i="13"/>
  <c r="H18" i="13"/>
  <c r="J17" i="13"/>
  <c r="F18" i="13"/>
  <c r="C20" i="19" l="1"/>
  <c r="M20" i="19" s="1"/>
  <c r="O20" i="19" s="1"/>
  <c r="O14" i="13"/>
  <c r="P13" i="13"/>
  <c r="C12" i="21" s="1"/>
  <c r="O17" i="18"/>
  <c r="Q17" i="18" s="1"/>
  <c r="T17" i="18" s="1"/>
  <c r="C20" i="18"/>
  <c r="P20" i="18" s="1"/>
  <c r="S20" i="18" s="1"/>
  <c r="L18" i="18"/>
  <c r="M18" i="18"/>
  <c r="G16" i="15"/>
  <c r="E17" i="13"/>
  <c r="G17" i="13"/>
  <c r="K18" i="13"/>
  <c r="L17" i="13" s="1"/>
  <c r="B16" i="21" s="1"/>
  <c r="I16" i="13"/>
  <c r="H17" i="13"/>
  <c r="J16" i="13"/>
  <c r="F17" i="13"/>
  <c r="C21" i="19" l="1"/>
  <c r="M21" i="19" s="1"/>
  <c r="O21" i="19" s="1"/>
  <c r="O15" i="13"/>
  <c r="P14" i="13"/>
  <c r="C13" i="21" s="1"/>
  <c r="O18" i="18"/>
  <c r="Q18" i="18" s="1"/>
  <c r="T18" i="18" s="1"/>
  <c r="C21" i="18"/>
  <c r="P21" i="18" s="1"/>
  <c r="S21" i="18" s="1"/>
  <c r="L19" i="18"/>
  <c r="M19" i="18"/>
  <c r="G17" i="15"/>
  <c r="E16" i="13"/>
  <c r="G16" i="13"/>
  <c r="K17" i="13"/>
  <c r="L16" i="13" s="1"/>
  <c r="B15" i="21" s="1"/>
  <c r="I15" i="13"/>
  <c r="H16" i="13"/>
  <c r="J15" i="13"/>
  <c r="F16" i="13"/>
  <c r="C22" i="19" l="1"/>
  <c r="M22" i="19" s="1"/>
  <c r="O22" i="19" s="1"/>
  <c r="O16" i="13"/>
  <c r="P15" i="13"/>
  <c r="C14" i="21" s="1"/>
  <c r="O19" i="18"/>
  <c r="Q19" i="18" s="1"/>
  <c r="T19" i="18" s="1"/>
  <c r="C22" i="18"/>
  <c r="P22" i="18" s="1"/>
  <c r="S22" i="18" s="1"/>
  <c r="L20" i="18"/>
  <c r="M20" i="18"/>
  <c r="G18" i="15"/>
  <c r="E15" i="13"/>
  <c r="G15" i="13"/>
  <c r="K16" i="13"/>
  <c r="L15" i="13" s="1"/>
  <c r="B14" i="21" s="1"/>
  <c r="I14" i="13"/>
  <c r="H15" i="13"/>
  <c r="J14" i="13"/>
  <c r="F15" i="13"/>
  <c r="C23" i="19" l="1"/>
  <c r="M23" i="19" s="1"/>
  <c r="O23" i="19" s="1"/>
  <c r="O17" i="13"/>
  <c r="P16" i="13"/>
  <c r="C15" i="21" s="1"/>
  <c r="O20" i="18"/>
  <c r="Q20" i="18" s="1"/>
  <c r="T20" i="18" s="1"/>
  <c r="C23" i="18"/>
  <c r="P23" i="18" s="1"/>
  <c r="S23" i="18" s="1"/>
  <c r="M21" i="18"/>
  <c r="L21" i="18"/>
  <c r="G19" i="15"/>
  <c r="E14" i="13"/>
  <c r="G14" i="13"/>
  <c r="K15" i="13"/>
  <c r="L14" i="13" s="1"/>
  <c r="B13" i="21" s="1"/>
  <c r="I13" i="13"/>
  <c r="H14" i="13"/>
  <c r="J13" i="13"/>
  <c r="F14" i="13"/>
  <c r="C24" i="19" l="1"/>
  <c r="M24" i="19" s="1"/>
  <c r="O24" i="19" s="1"/>
  <c r="O18" i="13"/>
  <c r="P17" i="13"/>
  <c r="C16" i="21" s="1"/>
  <c r="O21" i="18"/>
  <c r="Q21" i="18" s="1"/>
  <c r="T21" i="18" s="1"/>
  <c r="C24" i="18"/>
  <c r="P24" i="18" s="1"/>
  <c r="S24" i="18" s="1"/>
  <c r="M22" i="18"/>
  <c r="L22" i="18"/>
  <c r="G20" i="15"/>
  <c r="E13" i="13"/>
  <c r="G13" i="13"/>
  <c r="K14" i="13"/>
  <c r="L13" i="13" s="1"/>
  <c r="B12" i="21" s="1"/>
  <c r="I12" i="13"/>
  <c r="H13" i="13"/>
  <c r="J12" i="13"/>
  <c r="F13" i="13"/>
  <c r="C25" i="19" l="1"/>
  <c r="M25" i="19" s="1"/>
  <c r="O25" i="19" s="1"/>
  <c r="O19" i="13"/>
  <c r="P18" i="13"/>
  <c r="C17" i="21" s="1"/>
  <c r="O22" i="18"/>
  <c r="Q22" i="18" s="1"/>
  <c r="T22" i="18" s="1"/>
  <c r="C25" i="18"/>
  <c r="P25" i="18" s="1"/>
  <c r="S25" i="18" s="1"/>
  <c r="L23" i="18"/>
  <c r="M23" i="18"/>
  <c r="G21" i="15"/>
  <c r="E12" i="13"/>
  <c r="G12" i="13"/>
  <c r="K13" i="13"/>
  <c r="L12" i="13" s="1"/>
  <c r="B11" i="21" s="1"/>
  <c r="I11" i="13"/>
  <c r="H12" i="13"/>
  <c r="J11" i="13"/>
  <c r="F12" i="13"/>
  <c r="C26" i="19" l="1"/>
  <c r="M26" i="19" s="1"/>
  <c r="O26" i="19" s="1"/>
  <c r="O20" i="13"/>
  <c r="P19" i="13"/>
  <c r="C18" i="21" s="1"/>
  <c r="O23" i="18"/>
  <c r="Q23" i="18" s="1"/>
  <c r="T23" i="18" s="1"/>
  <c r="C26" i="18"/>
  <c r="P26" i="18" s="1"/>
  <c r="S26" i="18" s="1"/>
  <c r="M24" i="18"/>
  <c r="L24" i="18"/>
  <c r="G22" i="15"/>
  <c r="E11" i="13"/>
  <c r="G11" i="13"/>
  <c r="K12" i="13"/>
  <c r="L11" i="13" s="1"/>
  <c r="B10" i="21" s="1"/>
  <c r="I10" i="13"/>
  <c r="H11" i="13"/>
  <c r="J10" i="13"/>
  <c r="F11" i="13"/>
  <c r="C27" i="19" l="1"/>
  <c r="M27" i="19" s="1"/>
  <c r="O27" i="19" s="1"/>
  <c r="O21" i="13"/>
  <c r="P20" i="13"/>
  <c r="C19" i="21" s="1"/>
  <c r="O24" i="18"/>
  <c r="Q24" i="18" s="1"/>
  <c r="T24" i="18" s="1"/>
  <c r="C27" i="18"/>
  <c r="P27" i="18" s="1"/>
  <c r="S27" i="18" s="1"/>
  <c r="M25" i="18"/>
  <c r="L25" i="18"/>
  <c r="G23" i="15"/>
  <c r="E10" i="13"/>
  <c r="G10" i="13"/>
  <c r="K11" i="13"/>
  <c r="L10" i="13" s="1"/>
  <c r="B9" i="21" s="1"/>
  <c r="I9" i="13"/>
  <c r="H10" i="13"/>
  <c r="J9" i="13"/>
  <c r="F10" i="13"/>
  <c r="C28" i="19" l="1"/>
  <c r="M28" i="19" s="1"/>
  <c r="O28" i="19" s="1"/>
  <c r="O22" i="13"/>
  <c r="P21" i="13"/>
  <c r="C20" i="21" s="1"/>
  <c r="O25" i="18"/>
  <c r="Q25" i="18" s="1"/>
  <c r="T25" i="18" s="1"/>
  <c r="C28" i="18"/>
  <c r="P28" i="18" s="1"/>
  <c r="S28" i="18" s="1"/>
  <c r="L26" i="18"/>
  <c r="M26" i="18"/>
  <c r="G24" i="15"/>
  <c r="E9" i="13"/>
  <c r="G9" i="13"/>
  <c r="K10" i="13"/>
  <c r="L9" i="13" s="1"/>
  <c r="B8" i="21" s="1"/>
  <c r="I8" i="13"/>
  <c r="H9" i="13"/>
  <c r="J8" i="13"/>
  <c r="F9" i="13"/>
  <c r="C29" i="19" l="1"/>
  <c r="M29" i="19" s="1"/>
  <c r="O29" i="19" s="1"/>
  <c r="O23" i="13"/>
  <c r="P22" i="13"/>
  <c r="C21" i="21" s="1"/>
  <c r="O26" i="18"/>
  <c r="Q26" i="18" s="1"/>
  <c r="T26" i="18" s="1"/>
  <c r="C29" i="18"/>
  <c r="P29" i="18" s="1"/>
  <c r="S29" i="18" s="1"/>
  <c r="M27" i="18"/>
  <c r="L27" i="18"/>
  <c r="G25" i="15"/>
  <c r="E8" i="13"/>
  <c r="G8" i="13"/>
  <c r="K9" i="13"/>
  <c r="L8" i="13" s="1"/>
  <c r="B7" i="21" s="1"/>
  <c r="I7" i="13"/>
  <c r="H8" i="13"/>
  <c r="J7" i="13"/>
  <c r="F8" i="13"/>
  <c r="C30" i="19" l="1"/>
  <c r="M30" i="19" s="1"/>
  <c r="O30" i="19" s="1"/>
  <c r="O24" i="13"/>
  <c r="P23" i="13"/>
  <c r="C22" i="21" s="1"/>
  <c r="O27" i="18"/>
  <c r="Q27" i="18" s="1"/>
  <c r="T27" i="18" s="1"/>
  <c r="C30" i="18"/>
  <c r="P30" i="18" s="1"/>
  <c r="S30" i="18" s="1"/>
  <c r="L28" i="18"/>
  <c r="M28" i="18"/>
  <c r="G26" i="15"/>
  <c r="E7" i="13"/>
  <c r="G7" i="13"/>
  <c r="K8" i="13"/>
  <c r="L7" i="13" s="1"/>
  <c r="B6" i="21" s="1"/>
  <c r="I6" i="13"/>
  <c r="H7" i="13"/>
  <c r="J6" i="13"/>
  <c r="F7" i="13"/>
  <c r="C31" i="19" l="1"/>
  <c r="M31" i="19" s="1"/>
  <c r="O31" i="19" s="1"/>
  <c r="O25" i="13"/>
  <c r="P24" i="13"/>
  <c r="C23" i="21" s="1"/>
  <c r="O28" i="18"/>
  <c r="Q28" i="18" s="1"/>
  <c r="T28" i="18" s="1"/>
  <c r="C31" i="18"/>
  <c r="P31" i="18" s="1"/>
  <c r="S31" i="18" s="1"/>
  <c r="M29" i="18"/>
  <c r="L29" i="18"/>
  <c r="G27" i="15"/>
  <c r="E6" i="13"/>
  <c r="G6" i="13"/>
  <c r="K7" i="13"/>
  <c r="L6" i="13" s="1"/>
  <c r="B5" i="21" s="1"/>
  <c r="I5" i="13"/>
  <c r="H6" i="13"/>
  <c r="J5" i="13"/>
  <c r="F6" i="13"/>
  <c r="C32" i="19" l="1"/>
  <c r="M32" i="19" s="1"/>
  <c r="O32" i="19" s="1"/>
  <c r="O26" i="13"/>
  <c r="P25" i="13"/>
  <c r="C24" i="21" s="1"/>
  <c r="O29" i="18"/>
  <c r="Q29" i="18" s="1"/>
  <c r="T29" i="18" s="1"/>
  <c r="C32" i="18"/>
  <c r="P32" i="18" s="1"/>
  <c r="S32" i="18" s="1"/>
  <c r="M30" i="18"/>
  <c r="L30" i="18"/>
  <c r="G28" i="15"/>
  <c r="E5" i="13"/>
  <c r="G5" i="13"/>
  <c r="K6" i="13"/>
  <c r="L5" i="13" s="1"/>
  <c r="B4" i="21" s="1"/>
  <c r="I4" i="13"/>
  <c r="H4" i="13" s="1"/>
  <c r="H5" i="13"/>
  <c r="J4" i="13"/>
  <c r="F5" i="13"/>
  <c r="C33" i="19" l="1"/>
  <c r="M33" i="19" s="1"/>
  <c r="O33" i="19" s="1"/>
  <c r="O27" i="13"/>
  <c r="P26" i="13"/>
  <c r="C25" i="21" s="1"/>
  <c r="F4" i="13"/>
  <c r="G4" i="13"/>
  <c r="E4" i="13"/>
  <c r="K5" i="13"/>
  <c r="L4" i="13" s="1"/>
  <c r="B3" i="21" s="1"/>
  <c r="O30" i="18"/>
  <c r="Q30" i="18" s="1"/>
  <c r="T30" i="18" s="1"/>
  <c r="C33" i="18"/>
  <c r="P33" i="18" s="1"/>
  <c r="S33" i="18" s="1"/>
  <c r="L31" i="18"/>
  <c r="M31" i="18"/>
  <c r="G29" i="15"/>
  <c r="C34" i="19" l="1"/>
  <c r="M34" i="19" s="1"/>
  <c r="O34" i="19" s="1"/>
  <c r="O28" i="13"/>
  <c r="P28" i="13" s="1"/>
  <c r="C27" i="21" s="1"/>
  <c r="P27" i="13"/>
  <c r="C26" i="21" s="1"/>
  <c r="K4" i="13"/>
  <c r="O31" i="18"/>
  <c r="Q31" i="18" s="1"/>
  <c r="T31" i="18" s="1"/>
  <c r="C34" i="18"/>
  <c r="P34" i="18" s="1"/>
  <c r="S34" i="18" s="1"/>
  <c r="M32" i="18"/>
  <c r="L32" i="18"/>
  <c r="G30" i="15"/>
  <c r="G18" i="2"/>
  <c r="G17" i="2"/>
  <c r="G14" i="2"/>
  <c r="G13" i="2"/>
  <c r="O12" i="2"/>
  <c r="G11" i="2"/>
  <c r="G6" i="2"/>
  <c r="C35" i="19" l="1"/>
  <c r="M35" i="19" s="1"/>
  <c r="O35" i="19" s="1"/>
  <c r="O32" i="18"/>
  <c r="Q32" i="18" s="1"/>
  <c r="T32" i="18" s="1"/>
  <c r="C35" i="18"/>
  <c r="P35" i="18" s="1"/>
  <c r="S35" i="18" s="1"/>
  <c r="L33" i="18"/>
  <c r="M33" i="18"/>
  <c r="G31" i="15"/>
  <c r="G10" i="2"/>
  <c r="G7" i="2"/>
  <c r="J13" i="2"/>
  <c r="C12" i="20" s="1"/>
  <c r="I14" i="2"/>
  <c r="G5" i="2"/>
  <c r="I5" i="2" s="1"/>
  <c r="I11" i="2"/>
  <c r="I13" i="2"/>
  <c r="B12" i="20" s="1"/>
  <c r="K13" i="2"/>
  <c r="D12" i="20" s="1"/>
  <c r="G16" i="2"/>
  <c r="I18" i="2"/>
  <c r="I6" i="2"/>
  <c r="G9" i="2"/>
  <c r="J14" i="2"/>
  <c r="C13" i="20" s="1"/>
  <c r="I17" i="2"/>
  <c r="G4" i="2"/>
  <c r="G15" i="2"/>
  <c r="G8" i="2"/>
  <c r="G12" i="2"/>
  <c r="C36" i="19" l="1"/>
  <c r="M36" i="19" s="1"/>
  <c r="O36" i="19" s="1"/>
  <c r="K18" i="2"/>
  <c r="D17" i="20" s="1"/>
  <c r="B17" i="20"/>
  <c r="K14" i="2"/>
  <c r="D13" i="20" s="1"/>
  <c r="B13" i="20"/>
  <c r="J17" i="2"/>
  <c r="C16" i="20" s="1"/>
  <c r="B16" i="20"/>
  <c r="J11" i="2"/>
  <c r="C10" i="20" s="1"/>
  <c r="B10" i="20"/>
  <c r="K17" i="2"/>
  <c r="D16" i="20" s="1"/>
  <c r="J6" i="2"/>
  <c r="C5" i="20" s="1"/>
  <c r="B5" i="20"/>
  <c r="J18" i="2"/>
  <c r="C17" i="20" s="1"/>
  <c r="O33" i="18"/>
  <c r="C36" i="18"/>
  <c r="P36" i="18" s="1"/>
  <c r="S36" i="18" s="1"/>
  <c r="M34" i="18"/>
  <c r="L34" i="18"/>
  <c r="G32" i="15"/>
  <c r="I4" i="2"/>
  <c r="B3" i="20" s="1"/>
  <c r="I7" i="2"/>
  <c r="J4" i="2"/>
  <c r="C3" i="20" s="1"/>
  <c r="I12" i="2"/>
  <c r="B11" i="20" s="1"/>
  <c r="K12" i="2"/>
  <c r="D11" i="20" s="1"/>
  <c r="J12" i="2"/>
  <c r="C11" i="20" s="1"/>
  <c r="K6" i="2"/>
  <c r="D5" i="20" s="1"/>
  <c r="I16" i="2"/>
  <c r="K16" i="2"/>
  <c r="D15" i="20" s="1"/>
  <c r="K11" i="2"/>
  <c r="D10" i="20" s="1"/>
  <c r="I8" i="2"/>
  <c r="B7" i="20" s="1"/>
  <c r="I10" i="2"/>
  <c r="I15" i="2"/>
  <c r="I9" i="2"/>
  <c r="K9" i="2"/>
  <c r="D8" i="20" s="1"/>
  <c r="J7" i="2"/>
  <c r="C6" i="20" s="1"/>
  <c r="C37" i="19" l="1"/>
  <c r="M37" i="19" s="1"/>
  <c r="O37" i="19" s="1"/>
  <c r="K7" i="2"/>
  <c r="D6" i="20" s="1"/>
  <c r="B6" i="20"/>
  <c r="J15" i="2"/>
  <c r="C14" i="20" s="1"/>
  <c r="B14" i="20"/>
  <c r="J10" i="2"/>
  <c r="C9" i="20" s="1"/>
  <c r="B9" i="20"/>
  <c r="J8" i="2"/>
  <c r="C7" i="20" s="1"/>
  <c r="J9" i="2"/>
  <c r="C8" i="20" s="1"/>
  <c r="B8" i="20"/>
  <c r="K8" i="2"/>
  <c r="D7" i="20" s="1"/>
  <c r="J16" i="2"/>
  <c r="C15" i="20" s="1"/>
  <c r="B15" i="20"/>
  <c r="K4" i="2"/>
  <c r="D3" i="20" s="1"/>
  <c r="J5" i="2"/>
  <c r="C4" i="20" s="1"/>
  <c r="B4" i="20"/>
  <c r="K5" i="2"/>
  <c r="D4" i="20" s="1"/>
  <c r="O34" i="18"/>
  <c r="Q34" i="18" s="1"/>
  <c r="T34" i="18" s="1"/>
  <c r="Q33" i="18"/>
  <c r="T33" i="18" s="1"/>
  <c r="C37" i="18"/>
  <c r="P37" i="18" s="1"/>
  <c r="S37" i="18" s="1"/>
  <c r="L35" i="18"/>
  <c r="M35" i="18"/>
  <c r="G33" i="15"/>
  <c r="K15" i="2"/>
  <c r="D14" i="20" s="1"/>
  <c r="K10" i="2"/>
  <c r="D9" i="20" s="1"/>
  <c r="C38" i="19" l="1"/>
  <c r="M38" i="19" s="1"/>
  <c r="O38" i="19" s="1"/>
  <c r="O35" i="18"/>
  <c r="Q35" i="18" s="1"/>
  <c r="T35" i="18" s="1"/>
  <c r="C38" i="18"/>
  <c r="P38" i="18" s="1"/>
  <c r="S38" i="18" s="1"/>
  <c r="L36" i="18"/>
  <c r="M36" i="18"/>
  <c r="G34" i="15"/>
  <c r="C39" i="19" l="1"/>
  <c r="M39" i="19" s="1"/>
  <c r="O39" i="19" s="1"/>
  <c r="O36" i="18"/>
  <c r="Q36" i="18" s="1"/>
  <c r="T36" i="18" s="1"/>
  <c r="C39" i="18"/>
  <c r="P39" i="18" s="1"/>
  <c r="S39" i="18" s="1"/>
  <c r="M37" i="18"/>
  <c r="L37" i="18"/>
  <c r="G35" i="15"/>
  <c r="C40" i="19" l="1"/>
  <c r="M40" i="19" s="1"/>
  <c r="O40" i="19" s="1"/>
  <c r="O37" i="18"/>
  <c r="Q37" i="18" s="1"/>
  <c r="T37" i="18" s="1"/>
  <c r="C40" i="18"/>
  <c r="P40" i="18" s="1"/>
  <c r="S40" i="18" s="1"/>
  <c r="M38" i="18"/>
  <c r="L38" i="18"/>
  <c r="G36" i="15"/>
  <c r="C41" i="19" l="1"/>
  <c r="M41" i="19" s="1"/>
  <c r="O41" i="19" s="1"/>
  <c r="O38" i="18"/>
  <c r="Q38" i="18" s="1"/>
  <c r="T38" i="18" s="1"/>
  <c r="C41" i="18"/>
  <c r="P41" i="18" s="1"/>
  <c r="S41" i="18" s="1"/>
  <c r="L39" i="18"/>
  <c r="M39" i="18"/>
  <c r="G37" i="15"/>
  <c r="C42" i="19" l="1"/>
  <c r="M42" i="19" s="1"/>
  <c r="O42" i="19" s="1"/>
  <c r="O39" i="18"/>
  <c r="Q39" i="18" s="1"/>
  <c r="T39" i="18" s="1"/>
  <c r="C42" i="18"/>
  <c r="P42" i="18" s="1"/>
  <c r="S42" i="18" s="1"/>
  <c r="M40" i="18"/>
  <c r="L40" i="18"/>
  <c r="G38" i="15"/>
  <c r="C43" i="19" l="1"/>
  <c r="M43" i="19" s="1"/>
  <c r="O43" i="19" s="1"/>
  <c r="O40" i="18"/>
  <c r="Q40" i="18" s="1"/>
  <c r="T40" i="18" s="1"/>
  <c r="C43" i="18"/>
  <c r="P43" i="18" s="1"/>
  <c r="S43" i="18" s="1"/>
  <c r="M41" i="18"/>
  <c r="L41" i="18"/>
  <c r="G39" i="15"/>
  <c r="C44" i="19" l="1"/>
  <c r="M44" i="19" s="1"/>
  <c r="O44" i="19" s="1"/>
  <c r="O41" i="18"/>
  <c r="Q41" i="18" s="1"/>
  <c r="T41" i="18" s="1"/>
  <c r="C44" i="18"/>
  <c r="P44" i="18" s="1"/>
  <c r="S44" i="18" s="1"/>
  <c r="L42" i="18"/>
  <c r="M42" i="18"/>
  <c r="G40" i="15"/>
  <c r="C45" i="19" l="1"/>
  <c r="M45" i="19" s="1"/>
  <c r="O45" i="19" s="1"/>
  <c r="O42" i="18"/>
  <c r="Q42" i="18" s="1"/>
  <c r="T42" i="18" s="1"/>
  <c r="C45" i="18"/>
  <c r="P45" i="18" s="1"/>
  <c r="S45" i="18" s="1"/>
  <c r="L43" i="18"/>
  <c r="M43" i="18"/>
  <c r="G41" i="15"/>
  <c r="C46" i="19" l="1"/>
  <c r="M46" i="19" s="1"/>
  <c r="O46" i="19" s="1"/>
  <c r="O43" i="18"/>
  <c r="Q43" i="18" s="1"/>
  <c r="T43" i="18" s="1"/>
  <c r="C46" i="18"/>
  <c r="P46" i="18" s="1"/>
  <c r="S46" i="18" s="1"/>
  <c r="M44" i="18"/>
  <c r="L44" i="18"/>
  <c r="G42" i="15"/>
  <c r="C47" i="19" l="1"/>
  <c r="M47" i="19" s="1"/>
  <c r="O47" i="19" s="1"/>
  <c r="O44" i="18"/>
  <c r="Q44" i="18" s="1"/>
  <c r="T44" i="18" s="1"/>
  <c r="C47" i="18"/>
  <c r="P47" i="18" s="1"/>
  <c r="S47" i="18" s="1"/>
  <c r="M45" i="18"/>
  <c r="L45" i="18"/>
  <c r="G43" i="15"/>
  <c r="C48" i="19" l="1"/>
  <c r="M48" i="19" s="1"/>
  <c r="O48" i="19" s="1"/>
  <c r="O45" i="18"/>
  <c r="Q45" i="18" s="1"/>
  <c r="T45" i="18" s="1"/>
  <c r="C48" i="18"/>
  <c r="P48" i="18" s="1"/>
  <c r="S48" i="18" s="1"/>
  <c r="M46" i="18"/>
  <c r="L46" i="18"/>
  <c r="G44" i="15"/>
  <c r="C49" i="19" l="1"/>
  <c r="M49" i="19" s="1"/>
  <c r="O49" i="19" s="1"/>
  <c r="O46" i="18"/>
  <c r="Q46" i="18" s="1"/>
  <c r="T46" i="18" s="1"/>
  <c r="C49" i="18"/>
  <c r="P49" i="18" s="1"/>
  <c r="S49" i="18" s="1"/>
  <c r="L47" i="18"/>
  <c r="M47" i="18"/>
  <c r="G45" i="15"/>
  <c r="C50" i="19" l="1"/>
  <c r="M50" i="19" s="1"/>
  <c r="O50" i="19" s="1"/>
  <c r="O47" i="18"/>
  <c r="Q47" i="18" s="1"/>
  <c r="T47" i="18" s="1"/>
  <c r="C50" i="18"/>
  <c r="P50" i="18" s="1"/>
  <c r="S50" i="18" s="1"/>
  <c r="M48" i="18"/>
  <c r="L48" i="18"/>
  <c r="G46" i="15"/>
  <c r="C51" i="19" l="1"/>
  <c r="M51" i="19" s="1"/>
  <c r="O51" i="19" s="1"/>
  <c r="O48" i="18"/>
  <c r="Q48" i="18" s="1"/>
  <c r="T48" i="18" s="1"/>
  <c r="C51" i="18"/>
  <c r="P51" i="18" s="1"/>
  <c r="S51" i="18" s="1"/>
  <c r="M49" i="18"/>
  <c r="L49" i="18"/>
  <c r="G47" i="15"/>
  <c r="C52" i="19" l="1"/>
  <c r="M52" i="19" s="1"/>
  <c r="O52" i="19" s="1"/>
  <c r="O49" i="18"/>
  <c r="C52" i="18"/>
  <c r="P52" i="18" s="1"/>
  <c r="S52" i="18" s="1"/>
  <c r="M50" i="18"/>
  <c r="L50" i="18"/>
  <c r="G48" i="15"/>
  <c r="C53" i="19" l="1"/>
  <c r="M53" i="19" s="1"/>
  <c r="O53" i="19" s="1"/>
  <c r="O50" i="18"/>
  <c r="Q50" i="18" s="1"/>
  <c r="T50" i="18" s="1"/>
  <c r="Q49" i="18"/>
  <c r="T49" i="18" s="1"/>
  <c r="C53" i="18"/>
  <c r="P53" i="18" s="1"/>
  <c r="S53" i="18" s="1"/>
  <c r="L51" i="18"/>
  <c r="M51" i="18"/>
  <c r="G49" i="15"/>
  <c r="C54" i="19" l="1"/>
  <c r="M54" i="19" s="1"/>
  <c r="O54" i="19" s="1"/>
  <c r="O51" i="18"/>
  <c r="Q51" i="18" s="1"/>
  <c r="T51" i="18" s="1"/>
  <c r="C54" i="18"/>
  <c r="P54" i="18" s="1"/>
  <c r="S54" i="18" s="1"/>
  <c r="M52" i="18"/>
  <c r="L52" i="18"/>
  <c r="G50" i="15"/>
  <c r="C55" i="19" l="1"/>
  <c r="M55" i="19" s="1"/>
  <c r="O55" i="19" s="1"/>
  <c r="O52" i="18"/>
  <c r="Q52" i="18" s="1"/>
  <c r="T52" i="18" s="1"/>
  <c r="M53" i="18"/>
  <c r="L53" i="18"/>
  <c r="C55" i="18"/>
  <c r="P55" i="18" s="1"/>
  <c r="S55" i="18" s="1"/>
  <c r="G51" i="15"/>
  <c r="C56" i="19" l="1"/>
  <c r="M56" i="19" s="1"/>
  <c r="O56" i="19" s="1"/>
  <c r="G52" i="15"/>
  <c r="C57" i="19" s="1"/>
  <c r="O53" i="18"/>
  <c r="C56" i="18"/>
  <c r="P56" i="18" s="1"/>
  <c r="S56" i="18" s="1"/>
  <c r="S6" i="18" s="1"/>
  <c r="M54" i="18"/>
  <c r="L54" i="18"/>
  <c r="Q53" i="18" l="1"/>
  <c r="T53" i="18" s="1"/>
  <c r="O54" i="18"/>
  <c r="C57" i="18"/>
  <c r="L55" i="18"/>
  <c r="M55" i="18"/>
  <c r="Q54" i="18" l="1"/>
  <c r="T54" i="18" s="1"/>
  <c r="O55" i="18"/>
  <c r="M56" i="18"/>
  <c r="L56" i="18"/>
  <c r="Q55" i="18" l="1"/>
  <c r="T55" i="18" s="1"/>
  <c r="O56" i="18"/>
  <c r="Q56" i="18" s="1"/>
  <c r="T56" i="18" l="1"/>
  <c r="O9" i="19"/>
  <c r="P9" i="19" s="1"/>
  <c r="Q9" i="19" s="1"/>
  <c r="T6" i="18" l="1"/>
  <c r="X5" i="18" s="1"/>
  <c r="X6" i="18" s="1"/>
</calcChain>
</file>

<file path=xl/sharedStrings.xml><?xml version="1.0" encoding="utf-8"?>
<sst xmlns="http://schemas.openxmlformats.org/spreadsheetml/2006/main" count="408" uniqueCount="234">
  <si>
    <t>Age</t>
  </si>
  <si>
    <t>qx</t>
  </si>
  <si>
    <t>Force of sickness</t>
  </si>
  <si>
    <t>Forces of Transition are assumed to be constant over single years of age.</t>
  </si>
  <si>
    <t>[2]</t>
  </si>
  <si>
    <t>[1]</t>
  </si>
  <si>
    <t>Force of Mortality</t>
  </si>
  <si>
    <t>Total Force</t>
  </si>
  <si>
    <r>
      <t>(ap)</t>
    </r>
    <r>
      <rPr>
        <b/>
        <vertAlign val="subscript"/>
        <sz val="11"/>
        <color theme="1"/>
        <rFont val="Calibri"/>
        <family val="2"/>
        <scheme val="minor"/>
      </rPr>
      <t>x</t>
    </r>
  </si>
  <si>
    <r>
      <t>(aq)</t>
    </r>
    <r>
      <rPr>
        <b/>
        <vertAlign val="subscript"/>
        <sz val="11"/>
        <color theme="1"/>
        <rFont val="Calibri"/>
        <family val="2"/>
        <scheme val="minor"/>
      </rPr>
      <t>x</t>
    </r>
    <r>
      <rPr>
        <b/>
        <vertAlign val="superscript"/>
        <sz val="11"/>
        <color theme="1"/>
        <rFont val="Calibri"/>
        <family val="2"/>
        <scheme val="minor"/>
      </rPr>
      <t>d</t>
    </r>
  </si>
  <si>
    <r>
      <t>(aq)</t>
    </r>
    <r>
      <rPr>
        <b/>
        <vertAlign val="subscript"/>
        <sz val="11"/>
        <color theme="1"/>
        <rFont val="Calibri"/>
        <family val="2"/>
        <scheme val="minor"/>
      </rPr>
      <t>x</t>
    </r>
    <r>
      <rPr>
        <b/>
        <vertAlign val="superscript"/>
        <sz val="11"/>
        <color theme="1"/>
        <rFont val="Calibri"/>
        <family val="2"/>
        <scheme val="minor"/>
      </rPr>
      <t>s</t>
    </r>
  </si>
  <si>
    <t>Total force</t>
  </si>
  <si>
    <t>(ap)x</t>
  </si>
  <si>
    <t>(aq)death</t>
  </si>
  <si>
    <t>(aq)sick</t>
  </si>
  <si>
    <t>Covering all ages</t>
  </si>
  <si>
    <t>Total</t>
  </si>
  <si>
    <t>Original Force of Mortality</t>
  </si>
  <si>
    <t>New Force of Mortality</t>
  </si>
  <si>
    <t>Original Rate of Sickness</t>
  </si>
  <si>
    <t>New Rate of Sickness</t>
  </si>
  <si>
    <t>New Force of Sickness</t>
  </si>
  <si>
    <t>Adjusting Force of Mortality</t>
  </si>
  <si>
    <t>Rate of Sickness</t>
  </si>
  <si>
    <t>Adjusting rate of sickness</t>
  </si>
  <si>
    <t>New force of sickness</t>
  </si>
  <si>
    <t>Recalculating table</t>
  </si>
  <si>
    <t>(i)</t>
  </si>
  <si>
    <t>(ii)</t>
  </si>
  <si>
    <t>Policy information - portfolio of 25-year term assurance policies</t>
  </si>
  <si>
    <t>Mortality Rate</t>
  </si>
  <si>
    <t>Policyholder age at start of policy</t>
  </si>
  <si>
    <t>Total premium</t>
  </si>
  <si>
    <t>per annum, payable annually in advance, ceasing immediately on death</t>
  </si>
  <si>
    <r>
      <t>q</t>
    </r>
    <r>
      <rPr>
        <b/>
        <vertAlign val="subscript"/>
        <sz val="11"/>
        <rFont val="Calibri"/>
        <family val="2"/>
        <scheme val="minor"/>
      </rPr>
      <t>x</t>
    </r>
  </si>
  <si>
    <t>Sum assured</t>
  </si>
  <si>
    <t>payable at the end of the year of death</t>
  </si>
  <si>
    <t>The policy ceases on the payment of a benefit</t>
  </si>
  <si>
    <t xml:space="preserve">Reserving assumptions </t>
  </si>
  <si>
    <t>Mortality</t>
  </si>
  <si>
    <t>See table on right</t>
  </si>
  <si>
    <t>Commission</t>
  </si>
  <si>
    <t>of all premiums, including the premium in the first year.</t>
  </si>
  <si>
    <t>Expenses</t>
  </si>
  <si>
    <t>per annum, at the start of each year, including the first year.</t>
  </si>
  <si>
    <t>Risk discount rate</t>
  </si>
  <si>
    <t>per annum</t>
  </si>
  <si>
    <t>You should ignore claim expenses.</t>
  </si>
  <si>
    <t>Policy Year</t>
  </si>
  <si>
    <t>Age at start</t>
  </si>
  <si>
    <t>Mortality qx</t>
  </si>
  <si>
    <t>PV of premiums</t>
  </si>
  <si>
    <t>Prospective Reserve at EOY</t>
  </si>
  <si>
    <t>Retrospective Reserve at EOY</t>
  </si>
  <si>
    <t>Picking up correct mortality rates</t>
  </si>
  <si>
    <t>Survival probability</t>
  </si>
  <si>
    <t>PV of expenses</t>
  </si>
  <si>
    <t>PV of benefits</t>
  </si>
  <si>
    <t>PV of commission</t>
  </si>
  <si>
    <t>[3]</t>
  </si>
  <si>
    <t>Survival px</t>
  </si>
  <si>
    <t>TAx:&lt;n&gt;</t>
  </si>
  <si>
    <t>aduex:&lt;n&gt;</t>
  </si>
  <si>
    <t>PV of Benefits to start year</t>
  </si>
  <si>
    <t>PV premiums to start year</t>
  </si>
  <si>
    <t>Prospective Reserve at BOY</t>
  </si>
  <si>
    <t>To achieve equality of prospective and retrospective reserves:</t>
  </si>
  <si>
    <t>1.  The same basis must be used to calculate the prospective and retrospective reserves.</t>
  </si>
  <si>
    <t>2.  This basis must be the same as the basis used to calculate the premium charged.</t>
  </si>
  <si>
    <t>We know that condition 1. holds.</t>
  </si>
  <si>
    <t>But we do not know what basis was used to calculate the premium.</t>
  </si>
  <si>
    <t>So as the reserves are different a different basis must have been used to calculate the premium.</t>
  </si>
  <si>
    <t>[Max. 4]</t>
  </si>
  <si>
    <t>See seperate sheet</t>
  </si>
  <si>
    <t>Temporary Assurances, males, non-smokers - five years select: values of q[x-t]+t</t>
  </si>
  <si>
    <t>Age x</t>
  </si>
  <si>
    <r>
      <t>q</t>
    </r>
    <r>
      <rPr>
        <b/>
        <vertAlign val="subscript"/>
        <sz val="11"/>
        <color theme="1"/>
        <rFont val="Calibri"/>
        <family val="2"/>
        <scheme val="minor"/>
      </rPr>
      <t>[x]</t>
    </r>
  </si>
  <si>
    <r>
      <t>q</t>
    </r>
    <r>
      <rPr>
        <b/>
        <vertAlign val="subscript"/>
        <sz val="11"/>
        <color theme="1"/>
        <rFont val="Calibri"/>
        <family val="2"/>
        <scheme val="minor"/>
      </rPr>
      <t>[x-1]+1</t>
    </r>
  </si>
  <si>
    <r>
      <t>q</t>
    </r>
    <r>
      <rPr>
        <b/>
        <vertAlign val="subscript"/>
        <sz val="11"/>
        <color theme="1"/>
        <rFont val="Calibri"/>
        <family val="2"/>
        <scheme val="minor"/>
      </rPr>
      <t>[x-2]+2</t>
    </r>
  </si>
  <si>
    <r>
      <t>q</t>
    </r>
    <r>
      <rPr>
        <b/>
        <vertAlign val="subscript"/>
        <sz val="11"/>
        <color theme="1"/>
        <rFont val="Calibri"/>
        <family val="2"/>
        <scheme val="minor"/>
      </rPr>
      <t>[x-3]+3</t>
    </r>
  </si>
  <si>
    <r>
      <t>q</t>
    </r>
    <r>
      <rPr>
        <b/>
        <vertAlign val="subscript"/>
        <sz val="11"/>
        <color theme="1"/>
        <rFont val="Calibri"/>
        <family val="2"/>
        <scheme val="minor"/>
      </rPr>
      <t>[x-4]+4</t>
    </r>
  </si>
  <si>
    <r>
      <t>q</t>
    </r>
    <r>
      <rPr>
        <b/>
        <vertAlign val="subscript"/>
        <sz val="11"/>
        <color theme="1"/>
        <rFont val="Calibri"/>
        <family val="2"/>
        <scheme val="minor"/>
      </rPr>
      <t>x</t>
    </r>
  </si>
  <si>
    <t xml:space="preserve"> p[x-t]+t</t>
  </si>
  <si>
    <r>
      <t>p</t>
    </r>
    <r>
      <rPr>
        <b/>
        <vertAlign val="subscript"/>
        <sz val="11"/>
        <color theme="1"/>
        <rFont val="Calibri"/>
        <family val="2"/>
        <scheme val="minor"/>
      </rPr>
      <t>[x]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</si>
  <si>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[x-1]+1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</si>
  <si>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[x-2]+2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</si>
  <si>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[x-3]+3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</si>
  <si>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[x-4]+4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</si>
  <si>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x</t>
    </r>
  </si>
  <si>
    <t>(a)</t>
  </si>
  <si>
    <t>3p30</t>
  </si>
  <si>
    <t>(b)</t>
  </si>
  <si>
    <t>15q[35]+2</t>
  </si>
  <si>
    <t>i</t>
  </si>
  <si>
    <t>d</t>
  </si>
  <si>
    <t>v</t>
  </si>
  <si>
    <t>t</t>
  </si>
  <si>
    <t>p[30]+t</t>
  </si>
  <si>
    <t>v^t</t>
  </si>
  <si>
    <t>PV</t>
  </si>
  <si>
    <t>Selecting correct ps</t>
  </si>
  <si>
    <t>Calc v^t</t>
  </si>
  <si>
    <t>Calc tp[30]</t>
  </si>
  <si>
    <t>Sum+1 to give answer</t>
  </si>
  <si>
    <t>adue[30]:&lt;10&gt;</t>
  </si>
  <si>
    <t>Alt PV</t>
  </si>
  <si>
    <t>Allowing for survival to begin year</t>
  </si>
  <si>
    <t>prob of dying in year</t>
  </si>
  <si>
    <t>Discounting</t>
  </si>
  <si>
    <t>Allowing for survival benefit</t>
  </si>
  <si>
    <t>A[30]+2:&lt;5&gt;</t>
  </si>
  <si>
    <t>Monthly Mortality Rate</t>
  </si>
  <si>
    <t>Policy information - 3-year joint life term assurance policy</t>
  </si>
  <si>
    <t>Policyholder ages at start of policy</t>
  </si>
  <si>
    <t>Man aged 44 exact</t>
  </si>
  <si>
    <t>Woman aged 46 exact</t>
  </si>
  <si>
    <r>
      <rPr>
        <b/>
        <vertAlign val="subscript"/>
        <sz val="11"/>
        <rFont val="Calibri"/>
        <family val="2"/>
        <scheme val="minor"/>
      </rPr>
      <t>1/12</t>
    </r>
    <r>
      <rPr>
        <b/>
        <sz val="11"/>
        <rFont val="Calibri"/>
        <family val="2"/>
        <scheme val="minor"/>
      </rPr>
      <t>q</t>
    </r>
    <r>
      <rPr>
        <b/>
        <vertAlign val="subscript"/>
        <sz val="11"/>
        <rFont val="Calibri"/>
        <family val="2"/>
        <scheme val="minor"/>
      </rPr>
      <t>x</t>
    </r>
  </si>
  <si>
    <t xml:space="preserve">payable at the end of the month of the first death. </t>
  </si>
  <si>
    <t>Level premiums are payable monthly in advance throughout the term, ceasing on first death.</t>
  </si>
  <si>
    <t>All benefit entitlement and premium payments cease on the payment of the benefit.</t>
  </si>
  <si>
    <t>Pricing assumptions</t>
  </si>
  <si>
    <t>Use the mortality rates in the table for both men and women</t>
  </si>
  <si>
    <t>The mortality of the man and the woman is assumed to be independent.</t>
  </si>
  <si>
    <t>Initial commission</t>
  </si>
  <si>
    <t>of the first year's premium, incurred at the start of the policy.</t>
  </si>
  <si>
    <t>Renewal commission</t>
  </si>
  <si>
    <t xml:space="preserve">of the monthly premium from the start of the 2nd policy year, incurred at the same time as the premium is paid. </t>
  </si>
  <si>
    <t>per month, at the start of each month</t>
  </si>
  <si>
    <t>Claim expenses</t>
  </si>
  <si>
    <t>on death, payable at the end of the month of death</t>
  </si>
  <si>
    <t>Effective interest rate</t>
  </si>
  <si>
    <t>Risk Discount Rate</t>
  </si>
  <si>
    <t>Premiums are set such that the expected present value of profit  is set at 90% of the initial commission.</t>
  </si>
  <si>
    <t>Month</t>
  </si>
  <si>
    <t>Year</t>
  </si>
  <si>
    <t>Male age</t>
  </si>
  <si>
    <t>Female age</t>
  </si>
  <si>
    <r>
      <t xml:space="preserve">Male mortality </t>
    </r>
    <r>
      <rPr>
        <b/>
        <vertAlign val="subscript"/>
        <sz val="11"/>
        <color theme="1"/>
        <rFont val="Calibri"/>
        <family val="2"/>
        <scheme val="minor"/>
      </rPr>
      <t>1/12</t>
    </r>
    <r>
      <rPr>
        <b/>
        <sz val="11"/>
        <color theme="1"/>
        <rFont val="Calibri"/>
        <family val="2"/>
        <scheme val="minor"/>
      </rPr>
      <t>q</t>
    </r>
    <r>
      <rPr>
        <b/>
        <vertAlign val="subscript"/>
        <sz val="11"/>
        <color theme="1"/>
        <rFont val="Calibri"/>
        <family val="2"/>
        <scheme val="minor"/>
      </rPr>
      <t>x</t>
    </r>
    <r>
      <rPr>
        <b/>
        <vertAlign val="superscript"/>
        <sz val="11"/>
        <color theme="1"/>
        <rFont val="Calibri"/>
        <family val="2"/>
        <scheme val="minor"/>
      </rPr>
      <t>m</t>
    </r>
  </si>
  <si>
    <r>
      <t xml:space="preserve">Female mortality </t>
    </r>
    <r>
      <rPr>
        <b/>
        <vertAlign val="subscript"/>
        <sz val="11"/>
        <color theme="1"/>
        <rFont val="Calibri"/>
        <family val="2"/>
        <scheme val="minor"/>
      </rPr>
      <t>1/12</t>
    </r>
    <r>
      <rPr>
        <b/>
        <sz val="11"/>
        <color theme="1"/>
        <rFont val="Calibri"/>
        <family val="2"/>
        <scheme val="minor"/>
      </rPr>
      <t>q</t>
    </r>
    <r>
      <rPr>
        <b/>
        <vertAlign val="subscript"/>
        <sz val="11"/>
        <color theme="1"/>
        <rFont val="Calibri"/>
        <family val="2"/>
        <scheme val="minor"/>
      </rPr>
      <t>x</t>
    </r>
    <r>
      <rPr>
        <b/>
        <vertAlign val="superscript"/>
        <sz val="11"/>
        <color theme="1"/>
        <rFont val="Calibri"/>
        <family val="2"/>
        <scheme val="minor"/>
      </rPr>
      <t>f</t>
    </r>
  </si>
  <si>
    <t>Probability of joint survival to month start (a)</t>
  </si>
  <si>
    <t>Probability of first death in month (b)</t>
  </si>
  <si>
    <t>Male mortality with age adjustment</t>
  </si>
  <si>
    <t>Female mortality with age adjustment</t>
  </si>
  <si>
    <t>Probability of first death - adding qx together</t>
  </si>
  <si>
    <t>Probability of first death - subtracting probability of both dying</t>
  </si>
  <si>
    <t>RDR</t>
  </si>
  <si>
    <t>Monthly premium</t>
  </si>
  <si>
    <t>Found using goal seek</t>
  </si>
  <si>
    <t>Annual Premium</t>
  </si>
  <si>
    <t>Probability of joint survival to month start</t>
  </si>
  <si>
    <t>Probability of first death in month</t>
  </si>
  <si>
    <t>Premium</t>
  </si>
  <si>
    <t>Initial / Renewal commission</t>
  </si>
  <si>
    <t>Sum before interest</t>
  </si>
  <si>
    <t>Sum after interest</t>
  </si>
  <si>
    <t>Cost of Death benefit</t>
  </si>
  <si>
    <t>Claim Expenses</t>
  </si>
  <si>
    <t>Profit Vector</t>
  </si>
  <si>
    <t>Profit Signature</t>
  </si>
  <si>
    <t>Discount factor</t>
  </si>
  <si>
    <t>PV profit</t>
  </si>
  <si>
    <t>Profit Criterion</t>
  </si>
  <si>
    <t>check</t>
  </si>
  <si>
    <t>Initial commission at time t=0</t>
  </si>
  <si>
    <t>zero commission for the remainder of year 1</t>
  </si>
  <si>
    <t>renewal commission</t>
  </si>
  <si>
    <t>Sum of elements</t>
  </si>
  <si>
    <t>Addition of reserving interest</t>
  </si>
  <si>
    <t>Cost of Death Benefit</t>
  </si>
  <si>
    <t>Claim Expense</t>
  </si>
  <si>
    <t xml:space="preserve">Profit Vector </t>
  </si>
  <si>
    <t>Discount Factor</t>
  </si>
  <si>
    <t>PV of profit</t>
  </si>
  <si>
    <t>Monthly Premium</t>
  </si>
  <si>
    <t>pa</t>
  </si>
  <si>
    <t>pm</t>
  </si>
  <si>
    <t>Initial / Renewal commission per premium of 1 p.m.</t>
  </si>
  <si>
    <t>Initial / Renewal Expenses</t>
  </si>
  <si>
    <t>Sum of P elements</t>
  </si>
  <si>
    <t>Sum of $ elements</t>
  </si>
  <si>
    <t>Sum of P elements after interest</t>
  </si>
  <si>
    <t>Sum of $ elements after interest</t>
  </si>
  <si>
    <t>Profit Vector P elements</t>
  </si>
  <si>
    <t>Profit Vector $ elements</t>
  </si>
  <si>
    <t>Profit Signature P elements</t>
  </si>
  <si>
    <t>Profit Signature $ elements</t>
  </si>
  <si>
    <t>PV profit P elements</t>
  </si>
  <si>
    <t>PV profit $ elements</t>
  </si>
  <si>
    <t>expenses</t>
  </si>
  <si>
    <t>Profit Vector (P elements)</t>
  </si>
  <si>
    <t>Profit Vector ($ elements)</t>
  </si>
  <si>
    <t>Profit Signature (P elements)</t>
  </si>
  <si>
    <t>Profit Signature ($ elements)</t>
  </si>
  <si>
    <t>PV of profit (P elements)</t>
  </si>
  <si>
    <t>PV of profit ($ elements)</t>
  </si>
  <si>
    <t>If the benefits are payable at the end of year of death: -</t>
  </si>
  <si>
    <t>This will defer the payment of the death benefits….</t>
  </si>
  <si>
    <t>... by approximately 5.5 months (assuming deaths occur evenly over the year).</t>
  </si>
  <si>
    <t>Therefore the EPV of death benefits will fall….</t>
  </si>
  <si>
    <t>…..as they are discounted for  a longer period.</t>
  </si>
  <si>
    <t>With all else remaining equal this would lead to a reduction in the gross premium charged.</t>
  </si>
  <si>
    <t>[Max 5]</t>
  </si>
  <si>
    <t>Gross annual premium</t>
  </si>
  <si>
    <t>(iii)</t>
  </si>
  <si>
    <t>q[30]+1+t</t>
  </si>
  <si>
    <t>p[30]+1+t</t>
  </si>
  <si>
    <t>Alternate 2</t>
  </si>
  <si>
    <t>Annuity due</t>
  </si>
  <si>
    <t>tpx</t>
  </si>
  <si>
    <t>Retrospective reserve</t>
  </si>
  <si>
    <t>Correct total commission for year 1</t>
  </si>
  <si>
    <t>Correct timing for year 1 commission</t>
  </si>
  <si>
    <t>[7]</t>
  </si>
  <si>
    <t>Retro: allowing for survivorship</t>
  </si>
  <si>
    <t>Prosp: including all elements</t>
  </si>
  <si>
    <t>Prosp: Quoting end of year figures.</t>
  </si>
  <si>
    <t>Prosp: Final year reserve = 0</t>
  </si>
  <si>
    <t>Prosp: TAx:&lt;n&gt; calculation</t>
  </si>
  <si>
    <t>Prosp: aduex:&lt;n&gt; calculation</t>
  </si>
  <si>
    <t>PV of expenses to start year</t>
  </si>
  <si>
    <t>PV of commission to start year</t>
  </si>
  <si>
    <t>Retro: Alternative Calculation</t>
  </si>
  <si>
    <t>Retro: tpx</t>
  </si>
  <si>
    <t>Retro: TAx:&lt;n&gt; calculation</t>
  </si>
  <si>
    <t>Retro: aduex:&lt;n&gt; calculation</t>
  </si>
  <si>
    <t>Retro: including all elements</t>
  </si>
  <si>
    <t>Retro: rolling up to year end</t>
  </si>
  <si>
    <t>...This would make the premium required fall further.</t>
  </si>
  <si>
    <t>Premiums cease on the payment of a benefit, so premium income may be received for longer if benefit payments are delayed to the end of the year…</t>
  </si>
  <si>
    <t>Alternative calculations for (b)</t>
  </si>
  <si>
    <t>Alternative 1</t>
  </si>
  <si>
    <t>Alternative 2</t>
  </si>
  <si>
    <t>WITH THE USE OF GOALSEEK</t>
  </si>
  <si>
    <t>WITHOUT THE USE OF GOALSEEK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</si>
</sst>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0.000000"/>
    <numFmt numFmtId="165" formatCode="_-[$$-409]* #,##0_ ;_-[$$-409]* \-#,##0\ ;_-[$$-409]* &quot;-&quot;??_ ;_-@_ "/>
    <numFmt numFmtId="166" formatCode="#,##0.000000"/>
    <numFmt numFmtId="167" formatCode="###\ ##0"/>
    <numFmt numFmtId="168" formatCode="_-* #,##0_-;\-* #,##0_-;_-* &quot;-&quot;??_-;_-@_-"/>
    <numFmt numFmtId="169" formatCode="_-* #,##0.00000_-;\-* #,##0.00000_-;_-* &quot;-&quot;??_-;_-@_-"/>
    <numFmt numFmtId="170" formatCode="0.000%"/>
    <numFmt numFmtId="171" formatCode="_-* #,##0.000_-;\-* #,##0.000_-;_-* &quot;-&quot;??_-;_-@_-"/>
    <numFmt numFmtId="172" formatCode="_-* #,##0.0000_-;\-* #,##0.0000_-;_-* &quot;-&quot;??_-;_-@_-"/>
    <numFmt numFmtId="173" formatCode="_-* #,##0.000000_-;\-* #,##0.0000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3" fillId="0" borderId="0" xfId="0" applyFont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7" xfId="0" applyBorder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9" fontId="7" fillId="0" borderId="0" xfId="0" applyNumberFormat="1" applyFont="1"/>
    <xf numFmtId="0" fontId="0" fillId="0" borderId="12" xfId="0" applyBorder="1"/>
    <xf numFmtId="0" fontId="2" fillId="0" borderId="0" xfId="0" applyFont="1"/>
    <xf numFmtId="0" fontId="2" fillId="0" borderId="0" xfId="0" applyFont="1" applyAlignment="1">
      <alignment horizontal="center"/>
    </xf>
    <xf numFmtId="165" fontId="0" fillId="0" borderId="0" xfId="0" applyNumberFormat="1"/>
    <xf numFmtId="166" fontId="8" fillId="0" borderId="2" xfId="0" applyNumberFormat="1" applyFont="1" applyBorder="1" applyAlignment="1">
      <alignment horizontal="center"/>
    </xf>
    <xf numFmtId="167" fontId="10" fillId="0" borderId="0" xfId="0" applyNumberFormat="1" applyFont="1"/>
    <xf numFmtId="0" fontId="2" fillId="0" borderId="2" xfId="0" applyFont="1" applyBorder="1"/>
    <xf numFmtId="0" fontId="0" fillId="0" borderId="0" xfId="0" applyAlignment="1">
      <alignment horizontal="center"/>
    </xf>
    <xf numFmtId="9" fontId="0" fillId="0" borderId="0" xfId="0" applyNumberFormat="1"/>
    <xf numFmtId="10" fontId="0" fillId="0" borderId="0" xfId="2" applyNumberFormat="1" applyFont="1"/>
    <xf numFmtId="43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9" fontId="0" fillId="0" borderId="0" xfId="0" applyNumberFormat="1"/>
    <xf numFmtId="0" fontId="3" fillId="0" borderId="0" xfId="0" applyFont="1" applyAlignment="1">
      <alignment horizontal="right"/>
    </xf>
    <xf numFmtId="43" fontId="0" fillId="0" borderId="0" xfId="1" applyFont="1"/>
    <xf numFmtId="10" fontId="7" fillId="0" borderId="0" xfId="0" applyNumberFormat="1" applyFont="1"/>
    <xf numFmtId="168" fontId="7" fillId="0" borderId="0" xfId="1" applyNumberFormat="1" applyFont="1"/>
    <xf numFmtId="0" fontId="0" fillId="0" borderId="2" xfId="0" applyBorder="1"/>
    <xf numFmtId="9" fontId="0" fillId="0" borderId="0" xfId="2" applyFont="1"/>
    <xf numFmtId="0" fontId="0" fillId="0" borderId="0" xfId="0" applyAlignment="1">
      <alignment vertical="top"/>
    </xf>
    <xf numFmtId="9" fontId="0" fillId="0" borderId="0" xfId="2" applyFont="1" applyAlignment="1">
      <alignment vertical="top"/>
    </xf>
    <xf numFmtId="0" fontId="7" fillId="0" borderId="0" xfId="0" applyFont="1"/>
    <xf numFmtId="9" fontId="0" fillId="0" borderId="0" xfId="2" applyFont="1" applyBorder="1"/>
    <xf numFmtId="170" fontId="0" fillId="0" borderId="0" xfId="2" applyNumberFormat="1" applyFont="1"/>
    <xf numFmtId="9" fontId="10" fillId="0" borderId="0" xfId="0" applyNumberFormat="1" applyFont="1"/>
    <xf numFmtId="171" fontId="0" fillId="0" borderId="0" xfId="1" applyNumberFormat="1" applyFont="1"/>
    <xf numFmtId="172" fontId="0" fillId="0" borderId="0" xfId="1" applyNumberFormat="1" applyFont="1"/>
    <xf numFmtId="169" fontId="0" fillId="0" borderId="0" xfId="1" applyNumberFormat="1" applyFont="1"/>
    <xf numFmtId="0" fontId="2" fillId="2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0" fillId="0" borderId="0" xfId="0" applyFill="1"/>
    <xf numFmtId="0" fontId="1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164" fontId="0" fillId="0" borderId="0" xfId="0" applyNumberFormat="1" applyFill="1"/>
    <xf numFmtId="164" fontId="0" fillId="0" borderId="4" xfId="0" applyNumberFormat="1" applyFill="1" applyBorder="1"/>
    <xf numFmtId="164" fontId="0" fillId="0" borderId="5" xfId="0" applyNumberFormat="1" applyFill="1" applyBorder="1"/>
    <xf numFmtId="164" fontId="0" fillId="0" borderId="6" xfId="0" applyNumberFormat="1" applyFill="1" applyBorder="1"/>
    <xf numFmtId="0" fontId="3" fillId="0" borderId="0" xfId="0" applyFont="1" applyFill="1"/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164" fontId="0" fillId="0" borderId="7" xfId="0" applyNumberFormat="1" applyFill="1" applyBorder="1"/>
    <xf numFmtId="164" fontId="0" fillId="0" borderId="8" xfId="0" applyNumberFormat="1" applyFill="1" applyBorder="1"/>
    <xf numFmtId="164" fontId="0" fillId="0" borderId="9" xfId="0" applyNumberFormat="1" applyFill="1" applyBorder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9" fontId="7" fillId="0" borderId="0" xfId="0" applyNumberFormat="1" applyFont="1" applyFill="1"/>
    <xf numFmtId="0" fontId="2" fillId="0" borderId="10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0" fillId="0" borderId="10" xfId="0" applyFill="1" applyBorder="1"/>
    <xf numFmtId="0" fontId="0" fillId="0" borderId="12" xfId="0" applyFill="1" applyBorder="1"/>
    <xf numFmtId="0" fontId="0" fillId="0" borderId="11" xfId="0" applyFill="1" applyBorder="1"/>
    <xf numFmtId="0" fontId="0" fillId="0" borderId="4" xfId="0" applyFill="1" applyBorder="1"/>
    <xf numFmtId="0" fontId="0" fillId="0" borderId="7" xfId="0" applyFill="1" applyBorder="1"/>
    <xf numFmtId="168" fontId="7" fillId="0" borderId="0" xfId="1" applyNumberFormat="1" applyFont="1" applyFill="1"/>
    <xf numFmtId="10" fontId="7" fillId="0" borderId="0" xfId="0" applyNumberFormat="1" applyFont="1" applyFill="1"/>
    <xf numFmtId="0" fontId="2" fillId="0" borderId="0" xfId="0" applyFont="1" applyFill="1"/>
    <xf numFmtId="43" fontId="0" fillId="0" borderId="0" xfId="1" applyFont="1" applyFill="1"/>
    <xf numFmtId="43" fontId="0" fillId="0" borderId="0" xfId="0" applyNumberFormat="1" applyFill="1"/>
    <xf numFmtId="173" fontId="0" fillId="0" borderId="0" xfId="0" applyNumberFormat="1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0" xfId="0" applyFont="1" applyFill="1"/>
    <xf numFmtId="0" fontId="7" fillId="0" borderId="0" xfId="0" applyFont="1" applyFill="1"/>
    <xf numFmtId="170" fontId="0" fillId="0" borderId="0" xfId="2" applyNumberFormat="1" applyFont="1" applyFill="1"/>
    <xf numFmtId="172" fontId="0" fillId="0" borderId="0" xfId="1" applyNumberFormat="1" applyFont="1" applyFill="1"/>
    <xf numFmtId="169" fontId="0" fillId="0" borderId="0" xfId="0" applyNumberFormat="1" applyFill="1"/>
    <xf numFmtId="9" fontId="0" fillId="0" borderId="0" xfId="2" applyFont="1" applyFill="1" applyBorder="1"/>
    <xf numFmtId="0" fontId="3" fillId="0" borderId="0" xfId="0" applyFont="1" applyFill="1" applyAlignment="1">
      <alignment horizontal="right"/>
    </xf>
    <xf numFmtId="168" fontId="0" fillId="0" borderId="0" xfId="0" applyNumberForma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34868-C2FE-43E5-A677-CCE71CB5BBB9}">
  <dimension ref="B3:G18"/>
  <sheetViews>
    <sheetView tabSelected="1" workbookViewId="0"/>
  </sheetViews>
  <sheetFormatPr defaultRowHeight="15" x14ac:dyDescent="0.25"/>
  <sheetData>
    <row r="3" spans="2:7" ht="30" x14ac:dyDescent="0.25">
      <c r="B3" s="3" t="s">
        <v>0</v>
      </c>
      <c r="C3" s="4" t="s">
        <v>1</v>
      </c>
      <c r="D3" s="5" t="s">
        <v>2</v>
      </c>
    </row>
    <row r="4" spans="2:7" x14ac:dyDescent="0.25">
      <c r="B4" s="8">
        <v>50</v>
      </c>
      <c r="C4" s="9">
        <v>5.2700000000000002E-4</v>
      </c>
      <c r="D4" s="10">
        <v>1E-3</v>
      </c>
      <c r="G4" t="s">
        <v>3</v>
      </c>
    </row>
    <row r="5" spans="2:7" x14ac:dyDescent="0.25">
      <c r="B5" s="8">
        <v>51</v>
      </c>
      <c r="C5" s="9">
        <v>6.0300000000000002E-4</v>
      </c>
      <c r="D5" s="10">
        <v>1E-3</v>
      </c>
    </row>
    <row r="6" spans="2:7" x14ac:dyDescent="0.25">
      <c r="B6" s="8">
        <v>52</v>
      </c>
      <c r="C6" s="9">
        <v>6.9200000000000002E-4</v>
      </c>
      <c r="D6" s="10">
        <v>1E-3</v>
      </c>
    </row>
    <row r="7" spans="2:7" x14ac:dyDescent="0.25">
      <c r="B7" s="8">
        <v>53</v>
      </c>
      <c r="C7" s="9">
        <v>7.9500000000000003E-4</v>
      </c>
      <c r="D7" s="10">
        <v>1E-3</v>
      </c>
    </row>
    <row r="8" spans="2:7" x14ac:dyDescent="0.25">
      <c r="B8" s="8">
        <v>54</v>
      </c>
      <c r="C8" s="9">
        <v>9.1200000000000005E-4</v>
      </c>
      <c r="D8" s="10">
        <v>1.5E-3</v>
      </c>
    </row>
    <row r="9" spans="2:7" x14ac:dyDescent="0.25">
      <c r="B9" s="8">
        <v>55</v>
      </c>
      <c r="C9" s="9">
        <v>1.0460000000000001E-3</v>
      </c>
      <c r="D9" s="10">
        <v>1.5E-3</v>
      </c>
    </row>
    <row r="10" spans="2:7" x14ac:dyDescent="0.25">
      <c r="B10" s="8">
        <v>56</v>
      </c>
      <c r="C10" s="9">
        <v>1.199E-3</v>
      </c>
      <c r="D10" s="10">
        <v>1.5E-3</v>
      </c>
    </row>
    <row r="11" spans="2:7" x14ac:dyDescent="0.25">
      <c r="B11" s="8">
        <v>57</v>
      </c>
      <c r="C11" s="9">
        <v>1.3749999999999999E-3</v>
      </c>
      <c r="D11" s="10">
        <v>2E-3</v>
      </c>
    </row>
    <row r="12" spans="2:7" x14ac:dyDescent="0.25">
      <c r="B12" s="8">
        <v>58</v>
      </c>
      <c r="C12" s="9">
        <v>1.575E-3</v>
      </c>
      <c r="D12" s="10">
        <v>2E-3</v>
      </c>
    </row>
    <row r="13" spans="2:7" x14ac:dyDescent="0.25">
      <c r="B13" s="8">
        <v>59</v>
      </c>
      <c r="C13" s="9">
        <v>1.8010000000000001E-3</v>
      </c>
      <c r="D13" s="10">
        <v>2E-3</v>
      </c>
    </row>
    <row r="14" spans="2:7" x14ac:dyDescent="0.25">
      <c r="B14" s="8">
        <v>60</v>
      </c>
      <c r="C14" s="9">
        <v>2.0579999999999999E-3</v>
      </c>
      <c r="D14" s="10">
        <v>2E-3</v>
      </c>
    </row>
    <row r="15" spans="2:7" x14ac:dyDescent="0.25">
      <c r="B15" s="8">
        <v>61</v>
      </c>
      <c r="C15" s="9">
        <v>2.441E-3</v>
      </c>
      <c r="D15" s="10">
        <v>2.5000000000000001E-3</v>
      </c>
    </row>
    <row r="16" spans="2:7" x14ac:dyDescent="0.25">
      <c r="B16" s="8">
        <v>62</v>
      </c>
      <c r="C16" s="9">
        <v>2.885E-3</v>
      </c>
      <c r="D16" s="10">
        <v>2.5000000000000001E-3</v>
      </c>
    </row>
    <row r="17" spans="2:4" x14ac:dyDescent="0.25">
      <c r="B17" s="8">
        <v>63</v>
      </c>
      <c r="C17" s="9">
        <v>3.4009999999999999E-3</v>
      </c>
      <c r="D17" s="10">
        <v>2.5000000000000001E-3</v>
      </c>
    </row>
    <row r="18" spans="2:4" x14ac:dyDescent="0.25">
      <c r="B18" s="12">
        <v>64</v>
      </c>
      <c r="C18" s="13">
        <v>3.9960000000000004E-3</v>
      </c>
      <c r="D18" s="14">
        <v>3.0000000000000001E-3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151BC-9254-49DB-9777-CF5A37484634}">
  <dimension ref="A1:N108"/>
  <sheetViews>
    <sheetView workbookViewId="0"/>
  </sheetViews>
  <sheetFormatPr defaultRowHeight="15" x14ac:dyDescent="0.25"/>
  <cols>
    <col min="1" max="13" width="9.140625" style="51"/>
    <col min="14" max="14" width="9.140625" style="50"/>
    <col min="15" max="16384" width="9.140625" style="51"/>
  </cols>
  <sheetData>
    <row r="1" spans="1:14" x14ac:dyDescent="0.25">
      <c r="A1" s="51" t="s">
        <v>82</v>
      </c>
      <c r="B1" s="75" t="s">
        <v>5</v>
      </c>
      <c r="C1" s="75"/>
      <c r="D1" s="75"/>
      <c r="E1" s="75"/>
      <c r="F1" s="75"/>
      <c r="G1" s="75"/>
    </row>
    <row r="3" spans="1:14" s="74" customFormat="1" ht="18" x14ac:dyDescent="0.35">
      <c r="A3" s="74" t="s">
        <v>75</v>
      </c>
      <c r="B3" s="74" t="s">
        <v>83</v>
      </c>
      <c r="C3" s="74" t="s">
        <v>84</v>
      </c>
      <c r="D3" s="74" t="s">
        <v>85</v>
      </c>
      <c r="E3" s="74" t="s">
        <v>86</v>
      </c>
      <c r="F3" s="74" t="s">
        <v>87</v>
      </c>
      <c r="G3" s="74" t="s">
        <v>88</v>
      </c>
      <c r="N3" s="50"/>
    </row>
    <row r="4" spans="1:14" x14ac:dyDescent="0.25">
      <c r="I4" s="51" t="s">
        <v>89</v>
      </c>
      <c r="J4" s="51" t="s">
        <v>90</v>
      </c>
      <c r="K4" s="51">
        <f>PRODUCT(G18:G20)</f>
        <v>0.99849375664936246</v>
      </c>
      <c r="N4" s="50" t="s">
        <v>5</v>
      </c>
    </row>
    <row r="5" spans="1:14" x14ac:dyDescent="0.25">
      <c r="A5" s="91">
        <v>17</v>
      </c>
      <c r="B5" s="51">
        <f>1-'Q3 Base'!B5</f>
        <v>0.99982499999999996</v>
      </c>
      <c r="C5" s="51">
        <f>1-'Q3 Base'!C5</f>
        <v>0.99977300000000002</v>
      </c>
      <c r="D5" s="51">
        <f>1-'Q3 Base'!D5</f>
        <v>0.99973400000000001</v>
      </c>
      <c r="E5" s="51">
        <f>1-'Q3 Base'!E5</f>
        <v>0.999695</v>
      </c>
      <c r="F5" s="51">
        <f>1-'Q3 Base'!F5</f>
        <v>0.99965599999999999</v>
      </c>
      <c r="G5" s="51">
        <f>1-'Q3 Base'!G5</f>
        <v>0.99960099999999996</v>
      </c>
    </row>
    <row r="6" spans="1:14" x14ac:dyDescent="0.25">
      <c r="A6" s="91">
        <v>18</v>
      </c>
      <c r="B6" s="51">
        <f>1-'Q3 Base'!B6</f>
        <v>0.99982400000000005</v>
      </c>
      <c r="C6" s="51">
        <f>1-'Q3 Base'!C6</f>
        <v>0.99977199999999999</v>
      </c>
      <c r="D6" s="51">
        <f>1-'Q3 Base'!D6</f>
        <v>0.99973299999999998</v>
      </c>
      <c r="E6" s="51">
        <f>1-'Q3 Base'!E6</f>
        <v>0.99969300000000005</v>
      </c>
      <c r="F6" s="51">
        <f>1-'Q3 Base'!F6</f>
        <v>0.99965499999999996</v>
      </c>
      <c r="G6" s="51">
        <f>1-'Q3 Base'!G6</f>
        <v>0.99959799999999999</v>
      </c>
      <c r="I6" s="51" t="s">
        <v>91</v>
      </c>
      <c r="J6" s="51" t="s">
        <v>92</v>
      </c>
      <c r="K6" s="51">
        <f>1-PRODUCT(D25,E26,F27,G28:G39)</f>
        <v>1.639752211789558E-2</v>
      </c>
      <c r="N6" s="50" t="s">
        <v>4</v>
      </c>
    </row>
    <row r="7" spans="1:14" x14ac:dyDescent="0.25">
      <c r="A7" s="91">
        <v>19</v>
      </c>
      <c r="B7" s="51">
        <f>1-'Q3 Base'!B7</f>
        <v>0.99982300000000002</v>
      </c>
      <c r="C7" s="51">
        <f>1-'Q3 Base'!C7</f>
        <v>0.99977000000000005</v>
      </c>
      <c r="D7" s="51">
        <f>1-'Q3 Base'!D7</f>
        <v>0.99973000000000001</v>
      </c>
      <c r="E7" s="51">
        <f>1-'Q3 Base'!E7</f>
        <v>0.999691</v>
      </c>
      <c r="F7" s="51">
        <f>1-'Q3 Base'!F7</f>
        <v>0.99965099999999996</v>
      </c>
      <c r="G7" s="51">
        <f>1-'Q3 Base'!G7</f>
        <v>0.99959500000000001</v>
      </c>
    </row>
    <row r="8" spans="1:14" x14ac:dyDescent="0.25">
      <c r="A8" s="91">
        <v>20</v>
      </c>
      <c r="B8" s="51">
        <f>1-'Q3 Base'!B8</f>
        <v>0.99982099999999996</v>
      </c>
      <c r="C8" s="51">
        <f>1-'Q3 Base'!C8</f>
        <v>0.99976799999999999</v>
      </c>
      <c r="D8" s="51">
        <f>1-'Q3 Base'!D8</f>
        <v>0.99972700000000003</v>
      </c>
      <c r="E8" s="51">
        <f>1-'Q3 Base'!E8</f>
        <v>0.99968800000000002</v>
      </c>
      <c r="F8" s="51">
        <f>1-'Q3 Base'!F8</f>
        <v>0.99964799999999998</v>
      </c>
      <c r="G8" s="51">
        <f>1-'Q3 Base'!G8</f>
        <v>0.99959100000000001</v>
      </c>
    </row>
    <row r="9" spans="1:14" x14ac:dyDescent="0.25">
      <c r="A9" s="91">
        <v>21</v>
      </c>
      <c r="B9" s="51">
        <f>1-'Q3 Base'!B9</f>
        <v>0.99982000000000004</v>
      </c>
      <c r="C9" s="51">
        <f>1-'Q3 Base'!C9</f>
        <v>0.99976600000000004</v>
      </c>
      <c r="D9" s="51">
        <f>1-'Q3 Base'!D9</f>
        <v>0.99972499999999997</v>
      </c>
      <c r="E9" s="51">
        <f>1-'Q3 Base'!E9</f>
        <v>0.99968500000000005</v>
      </c>
      <c r="F9" s="51">
        <f>1-'Q3 Base'!F9</f>
        <v>0.99964500000000001</v>
      </c>
      <c r="G9" s="51">
        <f>1-'Q3 Base'!G9</f>
        <v>0.999587</v>
      </c>
    </row>
    <row r="10" spans="1:14" x14ac:dyDescent="0.25">
      <c r="A10" s="91">
        <v>22</v>
      </c>
      <c r="B10" s="51">
        <f>1-'Q3 Base'!B10</f>
        <v>0.99981699999999996</v>
      </c>
      <c r="C10" s="51">
        <f>1-'Q3 Base'!C10</f>
        <v>0.99976200000000004</v>
      </c>
      <c r="D10" s="51">
        <f>1-'Q3 Base'!D10</f>
        <v>0.999722</v>
      </c>
      <c r="E10" s="51">
        <f>1-'Q3 Base'!E10</f>
        <v>0.99968100000000004</v>
      </c>
      <c r="F10" s="51">
        <f>1-'Q3 Base'!F10</f>
        <v>0.99963999999999997</v>
      </c>
      <c r="G10" s="51">
        <f>1-'Q3 Base'!G10</f>
        <v>0.99958199999999997</v>
      </c>
    </row>
    <row r="11" spans="1:14" x14ac:dyDescent="0.25">
      <c r="A11" s="91">
        <v>23</v>
      </c>
      <c r="B11" s="51">
        <f>1-'Q3 Base'!B11</f>
        <v>0.99981500000000001</v>
      </c>
      <c r="C11" s="51">
        <f>1-'Q3 Base'!C11</f>
        <v>0.99975999999999998</v>
      </c>
      <c r="D11" s="51">
        <f>1-'Q3 Base'!D11</f>
        <v>0.999718</v>
      </c>
      <c r="E11" s="51">
        <f>1-'Q3 Base'!E11</f>
        <v>0.99967799999999996</v>
      </c>
      <c r="F11" s="51">
        <f>1-'Q3 Base'!F11</f>
        <v>0.99963599999999997</v>
      </c>
      <c r="G11" s="51">
        <f>1-'Q3 Base'!G11</f>
        <v>0.99957799999999997</v>
      </c>
    </row>
    <row r="12" spans="1:14" x14ac:dyDescent="0.25">
      <c r="A12" s="91">
        <v>24</v>
      </c>
      <c r="B12" s="51">
        <f>1-'Q3 Base'!B12</f>
        <v>0.99981299999999995</v>
      </c>
      <c r="C12" s="51">
        <f>1-'Q3 Base'!C12</f>
        <v>0.99975700000000001</v>
      </c>
      <c r="D12" s="51">
        <f>1-'Q3 Base'!D12</f>
        <v>0.99971399999999999</v>
      </c>
      <c r="E12" s="51">
        <f>1-'Q3 Base'!E12</f>
        <v>0.99967200000000001</v>
      </c>
      <c r="F12" s="51">
        <f>1-'Q3 Base'!F12</f>
        <v>0.99963000000000002</v>
      </c>
      <c r="G12" s="51">
        <f>1-'Q3 Base'!G12</f>
        <v>0.99957099999999999</v>
      </c>
    </row>
    <row r="13" spans="1:14" x14ac:dyDescent="0.25">
      <c r="A13" s="91">
        <v>25</v>
      </c>
      <c r="B13" s="51">
        <f>1-'Q3 Base'!B13</f>
        <v>0.99980999999999998</v>
      </c>
      <c r="C13" s="51">
        <f>1-'Q3 Base'!C13</f>
        <v>0.99975199999999997</v>
      </c>
      <c r="D13" s="51">
        <f>1-'Q3 Base'!D13</f>
        <v>0.99970999999999999</v>
      </c>
      <c r="E13" s="51">
        <f>1-'Q3 Base'!E13</f>
        <v>0.999668</v>
      </c>
      <c r="F13" s="51">
        <f>1-'Q3 Base'!F13</f>
        <v>0.99962499999999999</v>
      </c>
      <c r="G13" s="51">
        <f>1-'Q3 Base'!G13</f>
        <v>0.99956400000000001</v>
      </c>
    </row>
    <row r="14" spans="1:14" x14ac:dyDescent="0.25">
      <c r="A14" s="91">
        <v>26</v>
      </c>
      <c r="B14" s="51">
        <f>1-'Q3 Base'!B14</f>
        <v>0.99980599999999997</v>
      </c>
      <c r="C14" s="51">
        <f>1-'Q3 Base'!C14</f>
        <v>0.99974799999999997</v>
      </c>
      <c r="D14" s="51">
        <f>1-'Q3 Base'!D14</f>
        <v>0.99970499999999995</v>
      </c>
      <c r="E14" s="51">
        <f>1-'Q3 Base'!E14</f>
        <v>0.99966100000000002</v>
      </c>
      <c r="F14" s="51">
        <f>1-'Q3 Base'!F14</f>
        <v>0.99961800000000001</v>
      </c>
      <c r="G14" s="51">
        <f>1-'Q3 Base'!G14</f>
        <v>0.99955700000000003</v>
      </c>
    </row>
    <row r="15" spans="1:14" x14ac:dyDescent="0.25">
      <c r="A15" s="91">
        <v>27</v>
      </c>
      <c r="B15" s="51">
        <f>1-'Q3 Base'!B15</f>
        <v>0.99980199999999997</v>
      </c>
      <c r="C15" s="51">
        <f>1-'Q3 Base'!C15</f>
        <v>0.99974399999999997</v>
      </c>
      <c r="D15" s="51">
        <f>1-'Q3 Base'!D15</f>
        <v>0.999699</v>
      </c>
      <c r="E15" s="51">
        <f>1-'Q3 Base'!E15</f>
        <v>0.99965499999999996</v>
      </c>
      <c r="F15" s="51">
        <f>1-'Q3 Base'!F15</f>
        <v>0.99961100000000003</v>
      </c>
      <c r="G15" s="51">
        <f>1-'Q3 Base'!G15</f>
        <v>0.99954799999999999</v>
      </c>
    </row>
    <row r="16" spans="1:14" x14ac:dyDescent="0.25">
      <c r="A16" s="91">
        <v>28</v>
      </c>
      <c r="B16" s="51">
        <f>1-'Q3 Base'!B16</f>
        <v>0.99979799999999996</v>
      </c>
      <c r="C16" s="51">
        <f>1-'Q3 Base'!C16</f>
        <v>0.99973699999999999</v>
      </c>
      <c r="D16" s="51">
        <f>1-'Q3 Base'!D16</f>
        <v>0.99969200000000003</v>
      </c>
      <c r="E16" s="51">
        <f>1-'Q3 Base'!E16</f>
        <v>0.99964699999999995</v>
      </c>
      <c r="F16" s="51">
        <f>1-'Q3 Base'!F16</f>
        <v>0.99960099999999996</v>
      </c>
      <c r="G16" s="51">
        <f>1-'Q3 Base'!G16</f>
        <v>0.99953700000000001</v>
      </c>
    </row>
    <row r="17" spans="1:7" x14ac:dyDescent="0.25">
      <c r="A17" s="91">
        <v>29</v>
      </c>
      <c r="B17" s="51">
        <f>1-'Q3 Base'!B17</f>
        <v>0.99979200000000001</v>
      </c>
      <c r="C17" s="51">
        <f>1-'Q3 Base'!C17</f>
        <v>0.99973000000000001</v>
      </c>
      <c r="D17" s="51">
        <f>1-'Q3 Base'!D17</f>
        <v>0.99968400000000002</v>
      </c>
      <c r="E17" s="51">
        <f>1-'Q3 Base'!E17</f>
        <v>0.999637</v>
      </c>
      <c r="F17" s="51">
        <f>1-'Q3 Base'!F17</f>
        <v>0.99959100000000001</v>
      </c>
      <c r="G17" s="51">
        <f>1-'Q3 Base'!G17</f>
        <v>0.99952600000000003</v>
      </c>
    </row>
    <row r="18" spans="1:7" x14ac:dyDescent="0.25">
      <c r="A18" s="91">
        <v>30</v>
      </c>
      <c r="B18" s="51">
        <f>1-'Q3 Base'!B18</f>
        <v>0.99978400000000001</v>
      </c>
      <c r="C18" s="51">
        <f>1-'Q3 Base'!C18</f>
        <v>0.99972099999999997</v>
      </c>
      <c r="D18" s="51">
        <f>1-'Q3 Base'!D18</f>
        <v>0.99967300000000003</v>
      </c>
      <c r="E18" s="51">
        <f>1-'Q3 Base'!E18</f>
        <v>0.99962499999999999</v>
      </c>
      <c r="F18" s="51">
        <f>1-'Q3 Base'!F18</f>
        <v>0.99957799999999997</v>
      </c>
      <c r="G18" s="51">
        <f>1-'Q3 Base'!G18</f>
        <v>0.99951299999999998</v>
      </c>
    </row>
    <row r="19" spans="1:7" x14ac:dyDescent="0.25">
      <c r="A19" s="91">
        <v>31</v>
      </c>
      <c r="B19" s="51">
        <f>1-'Q3 Base'!B19</f>
        <v>0.99977300000000002</v>
      </c>
      <c r="C19" s="51">
        <f>1-'Q3 Base'!C19</f>
        <v>0.99970800000000004</v>
      </c>
      <c r="D19" s="51">
        <f>1-'Q3 Base'!D19</f>
        <v>0.99965899999999996</v>
      </c>
      <c r="E19" s="51">
        <f>1-'Q3 Base'!E19</f>
        <v>0.99961100000000003</v>
      </c>
      <c r="F19" s="51">
        <f>1-'Q3 Base'!F19</f>
        <v>0.99956100000000003</v>
      </c>
      <c r="G19" s="51">
        <f>1-'Q3 Base'!G19</f>
        <v>0.999498</v>
      </c>
    </row>
    <row r="20" spans="1:7" x14ac:dyDescent="0.25">
      <c r="A20" s="91">
        <v>32</v>
      </c>
      <c r="B20" s="51">
        <f>1-'Q3 Base'!B20</f>
        <v>0.99976100000000001</v>
      </c>
      <c r="C20" s="51">
        <f>1-'Q3 Base'!C20</f>
        <v>0.99969300000000005</v>
      </c>
      <c r="D20" s="51">
        <f>1-'Q3 Base'!D20</f>
        <v>0.99964200000000003</v>
      </c>
      <c r="E20" s="51">
        <f>1-'Q3 Base'!E20</f>
        <v>0.99959200000000004</v>
      </c>
      <c r="F20" s="51">
        <f>1-'Q3 Base'!F20</f>
        <v>0.99954100000000001</v>
      </c>
      <c r="G20" s="51">
        <f>1-'Q3 Base'!G20</f>
        <v>0.99948199999999998</v>
      </c>
    </row>
    <row r="21" spans="1:7" x14ac:dyDescent="0.25">
      <c r="A21" s="91">
        <v>33</v>
      </c>
      <c r="B21" s="51">
        <f>1-'Q3 Base'!B21</f>
        <v>0.99974600000000002</v>
      </c>
      <c r="C21" s="51">
        <f>1-'Q3 Base'!C21</f>
        <v>0.99967499999999998</v>
      </c>
      <c r="D21" s="51">
        <f>1-'Q3 Base'!D21</f>
        <v>0.99962300000000004</v>
      </c>
      <c r="E21" s="51">
        <f>1-'Q3 Base'!E21</f>
        <v>0.99956999999999996</v>
      </c>
      <c r="F21" s="51">
        <f>1-'Q3 Base'!F21</f>
        <v>0.99951699999999999</v>
      </c>
      <c r="G21" s="51">
        <f>1-'Q3 Base'!G21</f>
        <v>0.99946199999999996</v>
      </c>
    </row>
    <row r="22" spans="1:7" x14ac:dyDescent="0.25">
      <c r="A22" s="91">
        <v>34</v>
      </c>
      <c r="B22" s="51">
        <f>1-'Q3 Base'!B22</f>
        <v>0.99973000000000001</v>
      </c>
      <c r="C22" s="51">
        <f>1-'Q3 Base'!C22</f>
        <v>0.99965800000000005</v>
      </c>
      <c r="D22" s="51">
        <f>1-'Q3 Base'!D22</f>
        <v>0.99960300000000002</v>
      </c>
      <c r="E22" s="51">
        <f>1-'Q3 Base'!E22</f>
        <v>0.99954799999999999</v>
      </c>
      <c r="F22" s="51">
        <f>1-'Q3 Base'!F22</f>
        <v>0.99949299999999996</v>
      </c>
      <c r="G22" s="51">
        <f>1-'Q3 Base'!G22</f>
        <v>0.99944100000000002</v>
      </c>
    </row>
    <row r="23" spans="1:7" x14ac:dyDescent="0.25">
      <c r="A23" s="91">
        <v>35</v>
      </c>
      <c r="B23" s="51">
        <f>1-'Q3 Base'!B23</f>
        <v>0.99971299999999996</v>
      </c>
      <c r="C23" s="51">
        <f>1-'Q3 Base'!C23</f>
        <v>0.999637</v>
      </c>
      <c r="D23" s="51">
        <f>1-'Q3 Base'!D23</f>
        <v>0.99958000000000002</v>
      </c>
      <c r="E23" s="51">
        <f>1-'Q3 Base'!E23</f>
        <v>0.99952300000000005</v>
      </c>
      <c r="F23" s="51">
        <f>1-'Q3 Base'!F23</f>
        <v>0.99946500000000005</v>
      </c>
      <c r="G23" s="51">
        <f>1-'Q3 Base'!G23</f>
        <v>0.99941599999999997</v>
      </c>
    </row>
    <row r="24" spans="1:7" x14ac:dyDescent="0.25">
      <c r="A24" s="91">
        <v>36</v>
      </c>
      <c r="B24" s="51">
        <f>1-'Q3 Base'!B24</f>
        <v>0.99969399999999997</v>
      </c>
      <c r="C24" s="51">
        <f>1-'Q3 Base'!C24</f>
        <v>0.99961500000000003</v>
      </c>
      <c r="D24" s="51">
        <f>1-'Q3 Base'!D24</f>
        <v>0.99955400000000005</v>
      </c>
      <c r="E24" s="51">
        <f>1-'Q3 Base'!E24</f>
        <v>0.99949500000000002</v>
      </c>
      <c r="F24" s="51">
        <f>1-'Q3 Base'!F24</f>
        <v>0.99943499999999996</v>
      </c>
      <c r="G24" s="51">
        <f>1-'Q3 Base'!G24</f>
        <v>0.99938800000000005</v>
      </c>
    </row>
    <row r="25" spans="1:7" x14ac:dyDescent="0.25">
      <c r="A25" s="91">
        <v>37</v>
      </c>
      <c r="B25" s="51">
        <f>1-'Q3 Base'!B25</f>
        <v>0.99967300000000003</v>
      </c>
      <c r="C25" s="51">
        <f>1-'Q3 Base'!C25</f>
        <v>0.99958999999999998</v>
      </c>
      <c r="D25" s="51">
        <f>1-'Q3 Base'!D25</f>
        <v>0.99952700000000005</v>
      </c>
      <c r="E25" s="51">
        <f>1-'Q3 Base'!E25</f>
        <v>0.99946299999999999</v>
      </c>
      <c r="F25" s="51">
        <f>1-'Q3 Base'!F25</f>
        <v>0.99939999999999996</v>
      </c>
      <c r="G25" s="51">
        <f>1-'Q3 Base'!G25</f>
        <v>0.99935600000000002</v>
      </c>
    </row>
    <row r="26" spans="1:7" x14ac:dyDescent="0.25">
      <c r="A26" s="91">
        <v>38</v>
      </c>
      <c r="B26" s="51">
        <f>1-'Q3 Base'!B26</f>
        <v>0.99965099999999996</v>
      </c>
      <c r="C26" s="51">
        <f>1-'Q3 Base'!C26</f>
        <v>0.99956299999999998</v>
      </c>
      <c r="D26" s="51">
        <f>1-'Q3 Base'!D26</f>
        <v>0.99949600000000005</v>
      </c>
      <c r="E26" s="51">
        <f>1-'Q3 Base'!E26</f>
        <v>0.99943000000000004</v>
      </c>
      <c r="F26" s="51">
        <f>1-'Q3 Base'!F26</f>
        <v>0.999363</v>
      </c>
      <c r="G26" s="51">
        <f>1-'Q3 Base'!G26</f>
        <v>0.99932100000000001</v>
      </c>
    </row>
    <row r="27" spans="1:7" x14ac:dyDescent="0.25">
      <c r="A27" s="91">
        <v>39</v>
      </c>
      <c r="B27" s="51">
        <f>1-'Q3 Base'!B27</f>
        <v>0.99962700000000004</v>
      </c>
      <c r="C27" s="51">
        <f>1-'Q3 Base'!C27</f>
        <v>0.99953400000000003</v>
      </c>
      <c r="D27" s="51">
        <f>1-'Q3 Base'!D27</f>
        <v>0.99946199999999996</v>
      </c>
      <c r="E27" s="51">
        <f>1-'Q3 Base'!E27</f>
        <v>0.99939199999999995</v>
      </c>
      <c r="F27" s="51">
        <f>1-'Q3 Base'!F27</f>
        <v>0.99932100000000001</v>
      </c>
      <c r="G27" s="51">
        <f>1-'Q3 Base'!G27</f>
        <v>0.99928099999999997</v>
      </c>
    </row>
    <row r="28" spans="1:7" x14ac:dyDescent="0.25">
      <c r="A28" s="91">
        <v>40</v>
      </c>
      <c r="B28" s="51">
        <f>1-'Q3 Base'!B28</f>
        <v>0.99960000000000004</v>
      </c>
      <c r="C28" s="51">
        <f>1-'Q3 Base'!C28</f>
        <v>0.99949900000000003</v>
      </c>
      <c r="D28" s="51">
        <f>1-'Q3 Base'!D28</f>
        <v>0.99942500000000001</v>
      </c>
      <c r="E28" s="51">
        <f>1-'Q3 Base'!E28</f>
        <v>0.99934999999999996</v>
      </c>
      <c r="F28" s="51">
        <f>1-'Q3 Base'!F28</f>
        <v>0.99927500000000002</v>
      </c>
      <c r="G28" s="51">
        <f>1-'Q3 Base'!G28</f>
        <v>0.99923399999999996</v>
      </c>
    </row>
    <row r="29" spans="1:7" x14ac:dyDescent="0.25">
      <c r="A29" s="91">
        <v>41</v>
      </c>
      <c r="B29" s="51">
        <f>1-'Q3 Base'!B29</f>
        <v>0.99956999999999996</v>
      </c>
      <c r="C29" s="51">
        <f>1-'Q3 Base'!C29</f>
        <v>0.99946299999999999</v>
      </c>
      <c r="D29" s="51">
        <f>1-'Q3 Base'!D29</f>
        <v>0.99938300000000002</v>
      </c>
      <c r="E29" s="51">
        <f>1-'Q3 Base'!E29</f>
        <v>0.99930300000000005</v>
      </c>
      <c r="F29" s="51">
        <f>1-'Q3 Base'!F29</f>
        <v>0.99922200000000005</v>
      </c>
      <c r="G29" s="51">
        <f>1-'Q3 Base'!G29</f>
        <v>0.99918200000000001</v>
      </c>
    </row>
    <row r="30" spans="1:7" x14ac:dyDescent="0.25">
      <c r="A30" s="91">
        <v>42</v>
      </c>
      <c r="B30" s="51">
        <f>1-'Q3 Base'!B30</f>
        <v>0.99953599999999998</v>
      </c>
      <c r="C30" s="51">
        <f>1-'Q3 Base'!C30</f>
        <v>0.999421</v>
      </c>
      <c r="D30" s="51">
        <f>1-'Q3 Base'!D30</f>
        <v>0.999336</v>
      </c>
      <c r="E30" s="51">
        <f>1-'Q3 Base'!E30</f>
        <v>0.99924999999999997</v>
      </c>
      <c r="F30" s="51">
        <f>1-'Q3 Base'!F30</f>
        <v>0.99916400000000005</v>
      </c>
      <c r="G30" s="51">
        <f>1-'Q3 Base'!G30</f>
        <v>0.99912199999999995</v>
      </c>
    </row>
    <row r="31" spans="1:7" x14ac:dyDescent="0.25">
      <c r="A31" s="91">
        <v>43</v>
      </c>
      <c r="B31" s="51">
        <f>1-'Q3 Base'!B31</f>
        <v>0.99949900000000003</v>
      </c>
      <c r="C31" s="51">
        <f>1-'Q3 Base'!C31</f>
        <v>0.99937600000000004</v>
      </c>
      <c r="D31" s="51">
        <f>1-'Q3 Base'!D31</f>
        <v>0.99928300000000003</v>
      </c>
      <c r="E31" s="51">
        <f>1-'Q3 Base'!E31</f>
        <v>0.99919000000000002</v>
      </c>
      <c r="F31" s="51">
        <f>1-'Q3 Base'!F31</f>
        <v>0.99909800000000004</v>
      </c>
      <c r="G31" s="51">
        <f>1-'Q3 Base'!G31</f>
        <v>0.999054</v>
      </c>
    </row>
    <row r="32" spans="1:7" x14ac:dyDescent="0.25">
      <c r="A32" s="91">
        <v>44</v>
      </c>
      <c r="B32" s="51">
        <f>1-'Q3 Base'!B32</f>
        <v>0.99945899999999999</v>
      </c>
      <c r="C32" s="51">
        <f>1-'Q3 Base'!C32</f>
        <v>0.99932600000000005</v>
      </c>
      <c r="D32" s="51">
        <f>1-'Q3 Base'!D32</f>
        <v>0.99922599999999995</v>
      </c>
      <c r="E32" s="51">
        <f>1-'Q3 Base'!E32</f>
        <v>0.99912500000000004</v>
      </c>
      <c r="F32" s="51">
        <f>1-'Q3 Base'!F32</f>
        <v>0.99902500000000005</v>
      </c>
      <c r="G32" s="51">
        <f>1-'Q3 Base'!G32</f>
        <v>0.99897800000000003</v>
      </c>
    </row>
    <row r="33" spans="1:7" x14ac:dyDescent="0.25">
      <c r="A33" s="91">
        <v>45</v>
      </c>
      <c r="B33" s="51">
        <f>1-'Q3 Base'!B33</f>
        <v>0.99941400000000002</v>
      </c>
      <c r="C33" s="51">
        <f>1-'Q3 Base'!C33</f>
        <v>0.99926800000000005</v>
      </c>
      <c r="D33" s="51">
        <f>1-'Q3 Base'!D33</f>
        <v>0.99916099999999997</v>
      </c>
      <c r="E33" s="51">
        <f>1-'Q3 Base'!E33</f>
        <v>0.99905200000000005</v>
      </c>
      <c r="F33" s="51">
        <f>1-'Q3 Base'!F33</f>
        <v>0.99894300000000003</v>
      </c>
      <c r="G33" s="51">
        <f>1-'Q3 Base'!G33</f>
        <v>0.99889099999999997</v>
      </c>
    </row>
    <row r="34" spans="1:7" x14ac:dyDescent="0.25">
      <c r="A34" s="91">
        <v>46</v>
      </c>
      <c r="B34" s="51">
        <f>1-'Q3 Base'!B34</f>
        <v>0.999363</v>
      </c>
      <c r="C34" s="51">
        <f>1-'Q3 Base'!C34</f>
        <v>0.99920600000000004</v>
      </c>
      <c r="D34" s="51">
        <f>1-'Q3 Base'!D34</f>
        <v>0.99908699999999995</v>
      </c>
      <c r="E34" s="51">
        <f>1-'Q3 Base'!E34</f>
        <v>0.998969</v>
      </c>
      <c r="F34" s="51">
        <f>1-'Q3 Base'!F34</f>
        <v>0.99885000000000002</v>
      </c>
      <c r="G34" s="51">
        <f>1-'Q3 Base'!G34</f>
        <v>0.99879200000000001</v>
      </c>
    </row>
    <row r="35" spans="1:7" x14ac:dyDescent="0.25">
      <c r="A35" s="91">
        <v>47</v>
      </c>
      <c r="B35" s="51">
        <f>1-'Q3 Base'!B35</f>
        <v>0.99930799999999997</v>
      </c>
      <c r="C35" s="51">
        <f>1-'Q3 Base'!C35</f>
        <v>0.999135</v>
      </c>
      <c r="D35" s="51">
        <f>1-'Q3 Base'!D35</f>
        <v>0.99900699999999998</v>
      </c>
      <c r="E35" s="51">
        <f>1-'Q3 Base'!E35</f>
        <v>0.99887700000000001</v>
      </c>
      <c r="F35" s="51">
        <f>1-'Q3 Base'!F35</f>
        <v>0.99874700000000005</v>
      </c>
      <c r="G35" s="51">
        <f>1-'Q3 Base'!G35</f>
        <v>0.99868000000000001</v>
      </c>
    </row>
    <row r="36" spans="1:7" x14ac:dyDescent="0.25">
      <c r="A36" s="91">
        <v>48</v>
      </c>
      <c r="B36" s="51">
        <f>1-'Q3 Base'!B36</f>
        <v>0.99924599999999997</v>
      </c>
      <c r="C36" s="51">
        <f>1-'Q3 Base'!C36</f>
        <v>0.99905699999999997</v>
      </c>
      <c r="D36" s="51">
        <f>1-'Q3 Base'!D36</f>
        <v>0.99891600000000003</v>
      </c>
      <c r="E36" s="51">
        <f>1-'Q3 Base'!E36</f>
        <v>0.99877499999999997</v>
      </c>
      <c r="F36" s="51">
        <f>1-'Q3 Base'!F36</f>
        <v>0.99863299999999999</v>
      </c>
      <c r="G36" s="51">
        <f>1-'Q3 Base'!G36</f>
        <v>0.99855300000000002</v>
      </c>
    </row>
    <row r="37" spans="1:7" x14ac:dyDescent="0.25">
      <c r="A37" s="91">
        <v>49</v>
      </c>
      <c r="B37" s="51">
        <f>1-'Q3 Base'!B37</f>
        <v>0.99917800000000001</v>
      </c>
      <c r="C37" s="51">
        <f>1-'Q3 Base'!C37</f>
        <v>0.99897000000000002</v>
      </c>
      <c r="D37" s="51">
        <f>1-'Q3 Base'!D37</f>
        <v>0.99881399999999998</v>
      </c>
      <c r="E37" s="51">
        <f>1-'Q3 Base'!E37</f>
        <v>0.99865800000000005</v>
      </c>
      <c r="F37" s="51">
        <f>1-'Q3 Base'!F37</f>
        <v>0.998502</v>
      </c>
      <c r="G37" s="51">
        <f>1-'Q3 Base'!G37</f>
        <v>0.99840799999999996</v>
      </c>
    </row>
    <row r="38" spans="1:7" x14ac:dyDescent="0.25">
      <c r="A38" s="91">
        <v>50</v>
      </c>
      <c r="B38" s="51">
        <f>1-'Q3 Base'!B38</f>
        <v>0.99910200000000005</v>
      </c>
      <c r="C38" s="51">
        <f>1-'Q3 Base'!C38</f>
        <v>0.99887400000000004</v>
      </c>
      <c r="D38" s="51">
        <f>1-'Q3 Base'!D38</f>
        <v>0.99870199999999998</v>
      </c>
      <c r="E38" s="51">
        <f>1-'Q3 Base'!E38</f>
        <v>0.99853000000000003</v>
      </c>
      <c r="F38" s="51">
        <f>1-'Q3 Base'!F38</f>
        <v>0.99835799999999997</v>
      </c>
      <c r="G38" s="51">
        <f>1-'Q3 Base'!G38</f>
        <v>0.99824500000000005</v>
      </c>
    </row>
    <row r="39" spans="1:7" x14ac:dyDescent="0.25">
      <c r="A39" s="91">
        <v>51</v>
      </c>
      <c r="B39" s="51">
        <f>1-'Q3 Base'!B39</f>
        <v>0.99901899999999999</v>
      </c>
      <c r="C39" s="51">
        <f>1-'Q3 Base'!C39</f>
        <v>0.99876600000000004</v>
      </c>
      <c r="D39" s="51">
        <f>1-'Q3 Base'!D39</f>
        <v>0.99857700000000005</v>
      </c>
      <c r="E39" s="51">
        <f>1-'Q3 Base'!E39</f>
        <v>0.998386</v>
      </c>
      <c r="F39" s="51">
        <f>1-'Q3 Base'!F39</f>
        <v>0.99819599999999997</v>
      </c>
      <c r="G39" s="51">
        <f>1-'Q3 Base'!G39</f>
        <v>0.99805999999999995</v>
      </c>
    </row>
    <row r="40" spans="1:7" x14ac:dyDescent="0.25">
      <c r="A40" s="91">
        <v>52</v>
      </c>
      <c r="B40" s="51">
        <f>1-'Q3 Base'!B40</f>
        <v>0.99892700000000001</v>
      </c>
      <c r="C40" s="51">
        <f>1-'Q3 Base'!C40</f>
        <v>0.99864699999999995</v>
      </c>
      <c r="D40" s="51">
        <f>1-'Q3 Base'!D40</f>
        <v>0.99843599999999999</v>
      </c>
      <c r="E40" s="51">
        <f>1-'Q3 Base'!E40</f>
        <v>0.99822599999999995</v>
      </c>
      <c r="F40" s="51">
        <f>1-'Q3 Base'!F40</f>
        <v>0.99801399999999996</v>
      </c>
      <c r="G40" s="51">
        <f>1-'Q3 Base'!G40</f>
        <v>0.99784899999999999</v>
      </c>
    </row>
    <row r="41" spans="1:7" x14ac:dyDescent="0.25">
      <c r="A41" s="91">
        <v>53</v>
      </c>
      <c r="B41" s="51">
        <f>1-'Q3 Base'!B41</f>
        <v>0.99882599999999999</v>
      </c>
      <c r="C41" s="51">
        <f>1-'Q3 Base'!C41</f>
        <v>0.99851500000000004</v>
      </c>
      <c r="D41" s="51">
        <f>1-'Q3 Base'!D41</f>
        <v>0.99828099999999997</v>
      </c>
      <c r="E41" s="51">
        <f>1-'Q3 Base'!E41</f>
        <v>0.99804599999999999</v>
      </c>
      <c r="F41" s="51">
        <f>1-'Q3 Base'!F41</f>
        <v>0.99781200000000003</v>
      </c>
      <c r="G41" s="51">
        <f>1-'Q3 Base'!G41</f>
        <v>0.99761100000000003</v>
      </c>
    </row>
    <row r="42" spans="1:7" x14ac:dyDescent="0.25">
      <c r="A42" s="91">
        <v>54</v>
      </c>
      <c r="B42" s="51">
        <f>1-'Q3 Base'!B42</f>
        <v>0.99871399999999999</v>
      </c>
      <c r="C42" s="51">
        <f>1-'Q3 Base'!C42</f>
        <v>0.99836800000000003</v>
      </c>
      <c r="D42" s="51">
        <f>1-'Q3 Base'!D42</f>
        <v>0.99810699999999997</v>
      </c>
      <c r="E42" s="51">
        <f>1-'Q3 Base'!E42</f>
        <v>0.99784600000000001</v>
      </c>
      <c r="F42" s="51">
        <f>1-'Q3 Base'!F42</f>
        <v>0.99758500000000006</v>
      </c>
      <c r="G42" s="51">
        <f>1-'Q3 Base'!G42</f>
        <v>0.99734</v>
      </c>
    </row>
    <row r="43" spans="1:7" x14ac:dyDescent="0.25">
      <c r="A43" s="91">
        <v>55</v>
      </c>
      <c r="B43" s="51">
        <f>1-'Q3 Base'!B43</f>
        <v>0.99859100000000001</v>
      </c>
      <c r="C43" s="51">
        <f>1-'Q3 Base'!C43</f>
        <v>0.99820500000000001</v>
      </c>
      <c r="D43" s="51">
        <f>1-'Q3 Base'!D43</f>
        <v>0.99791300000000005</v>
      </c>
      <c r="E43" s="51">
        <f>1-'Q3 Base'!E43</f>
        <v>0.99762300000000004</v>
      </c>
      <c r="F43" s="51">
        <f>1-'Q3 Base'!F43</f>
        <v>0.997332</v>
      </c>
      <c r="G43" s="51">
        <f>1-'Q3 Base'!G43</f>
        <v>0.99703299999999995</v>
      </c>
    </row>
    <row r="44" spans="1:7" x14ac:dyDescent="0.25">
      <c r="A44" s="91">
        <v>56</v>
      </c>
      <c r="B44" s="51">
        <f>1-'Q3 Base'!B44</f>
        <v>0.99845700000000004</v>
      </c>
      <c r="C44" s="51">
        <f>1-'Q3 Base'!C44</f>
        <v>0.99802400000000002</v>
      </c>
      <c r="D44" s="51">
        <f>1-'Q3 Base'!D44</f>
        <v>0.997699</v>
      </c>
      <c r="E44" s="51">
        <f>1-'Q3 Base'!E44</f>
        <v>0.99737399999999998</v>
      </c>
      <c r="F44" s="51">
        <f>1-'Q3 Base'!F44</f>
        <v>0.99704999999999999</v>
      </c>
      <c r="G44" s="51">
        <f>1-'Q3 Base'!G44</f>
        <v>0.99668599999999996</v>
      </c>
    </row>
    <row r="45" spans="1:7" x14ac:dyDescent="0.25">
      <c r="A45" s="91">
        <v>57</v>
      </c>
      <c r="B45" s="51">
        <f>1-'Q3 Base'!B45</f>
        <v>0.99830799999999997</v>
      </c>
      <c r="C45" s="51">
        <f>1-'Q3 Base'!C45</f>
        <v>0.99782400000000004</v>
      </c>
      <c r="D45" s="51">
        <f>1-'Q3 Base'!D45</f>
        <v>0.99746100000000004</v>
      </c>
      <c r="E45" s="51">
        <f>1-'Q3 Base'!E45</f>
        <v>0.99709700000000001</v>
      </c>
      <c r="F45" s="51">
        <f>1-'Q3 Base'!F45</f>
        <v>0.99673400000000001</v>
      </c>
      <c r="G45" s="51">
        <f>1-'Q3 Base'!G45</f>
        <v>0.99629199999999996</v>
      </c>
    </row>
    <row r="46" spans="1:7" x14ac:dyDescent="0.25">
      <c r="A46" s="91">
        <v>58</v>
      </c>
      <c r="B46" s="51">
        <f>1-'Q3 Base'!B46</f>
        <v>0.99814400000000003</v>
      </c>
      <c r="C46" s="51">
        <f>1-'Q3 Base'!C46</f>
        <v>0.99760199999999999</v>
      </c>
      <c r="D46" s="51">
        <f>1-'Q3 Base'!D46</f>
        <v>0.99719500000000005</v>
      </c>
      <c r="E46" s="51">
        <f>1-'Q3 Base'!E46</f>
        <v>0.99678800000000001</v>
      </c>
      <c r="F46" s="51">
        <f>1-'Q3 Base'!F46</f>
        <v>0.99638099999999996</v>
      </c>
      <c r="G46" s="51">
        <f>1-'Q3 Base'!G46</f>
        <v>0.99584399999999995</v>
      </c>
    </row>
    <row r="47" spans="1:7" x14ac:dyDescent="0.25">
      <c r="A47" s="91">
        <v>59</v>
      </c>
      <c r="B47" s="51">
        <f>1-'Q3 Base'!B47</f>
        <v>0.99796499999999999</v>
      </c>
      <c r="C47" s="51">
        <f>1-'Q3 Base'!C47</f>
        <v>0.99735700000000005</v>
      </c>
      <c r="D47" s="51">
        <f>1-'Q3 Base'!D47</f>
        <v>0.99690000000000001</v>
      </c>
      <c r="E47" s="51">
        <f>1-'Q3 Base'!E47</f>
        <v>0.996444</v>
      </c>
      <c r="F47" s="51">
        <f>1-'Q3 Base'!F47</f>
        <v>0.99598699999999996</v>
      </c>
      <c r="G47" s="51">
        <f>1-'Q3 Base'!G47</f>
        <v>0.99533800000000006</v>
      </c>
    </row>
    <row r="48" spans="1:7" x14ac:dyDescent="0.25">
      <c r="A48" s="91">
        <v>60</v>
      </c>
      <c r="B48" s="51">
        <f>1-'Q3 Base'!B48</f>
        <v>0.99776799999999999</v>
      </c>
      <c r="C48" s="51">
        <f>1-'Q3 Base'!C48</f>
        <v>0.997085</v>
      </c>
      <c r="D48" s="51">
        <f>1-'Q3 Base'!D48</f>
        <v>0.99657200000000001</v>
      </c>
      <c r="E48" s="51">
        <f>1-'Q3 Base'!E48</f>
        <v>0.99605999999999995</v>
      </c>
      <c r="F48" s="51">
        <f>1-'Q3 Base'!F48</f>
        <v>0.99554600000000004</v>
      </c>
      <c r="G48" s="51">
        <f>1-'Q3 Base'!G48</f>
        <v>0.99476399999999998</v>
      </c>
    </row>
    <row r="49" spans="1:7" x14ac:dyDescent="0.25">
      <c r="A49" s="91">
        <v>61</v>
      </c>
      <c r="B49" s="51">
        <f>1-'Q3 Base'!B49</f>
        <v>0.99755199999999999</v>
      </c>
      <c r="C49" s="51">
        <f>1-'Q3 Base'!C49</f>
        <v>0.99678500000000003</v>
      </c>
      <c r="D49" s="51">
        <f>1-'Q3 Base'!D49</f>
        <v>0.99620799999999998</v>
      </c>
      <c r="E49" s="51">
        <f>1-'Q3 Base'!E49</f>
        <v>0.99563100000000004</v>
      </c>
      <c r="F49" s="51">
        <f>1-'Q3 Base'!F49</f>
        <v>0.99505399999999999</v>
      </c>
      <c r="G49" s="51">
        <f>1-'Q3 Base'!G49</f>
        <v>0.99411400000000005</v>
      </c>
    </row>
    <row r="50" spans="1:7" x14ac:dyDescent="0.25">
      <c r="A50" s="91">
        <v>62</v>
      </c>
      <c r="B50" s="51">
        <f>1-'Q3 Base'!B50</f>
        <v>0.99731499999999995</v>
      </c>
      <c r="C50" s="51">
        <f>1-'Q3 Base'!C50</f>
        <v>0.99644999999999995</v>
      </c>
      <c r="D50" s="51">
        <f>1-'Q3 Base'!D50</f>
        <v>0.99580100000000005</v>
      </c>
      <c r="E50" s="51">
        <f>1-'Q3 Base'!E50</f>
        <v>0.99515200000000004</v>
      </c>
      <c r="F50" s="51">
        <f>1-'Q3 Base'!F50</f>
        <v>0.99450300000000003</v>
      </c>
      <c r="G50" s="51">
        <f>1-'Q3 Base'!G50</f>
        <v>0.99337699999999995</v>
      </c>
    </row>
    <row r="51" spans="1:7" x14ac:dyDescent="0.25">
      <c r="A51" s="91">
        <v>63</v>
      </c>
      <c r="B51" s="51">
        <f>1-'Q3 Base'!B51</f>
        <v>0.99705200000000005</v>
      </c>
      <c r="C51" s="51">
        <f>1-'Q3 Base'!C51</f>
        <v>0.99607999999999997</v>
      </c>
      <c r="D51" s="51">
        <f>1-'Q3 Base'!D51</f>
        <v>0.99534800000000001</v>
      </c>
      <c r="E51" s="51">
        <f>1-'Q3 Base'!E51</f>
        <v>0.994618</v>
      </c>
      <c r="F51" s="51">
        <f>1-'Q3 Base'!F51</f>
        <v>0.99388600000000005</v>
      </c>
      <c r="G51" s="51">
        <f>1-'Q3 Base'!G51</f>
        <v>0.99254100000000001</v>
      </c>
    </row>
    <row r="52" spans="1:7" x14ac:dyDescent="0.25">
      <c r="A52" s="91">
        <v>64</v>
      </c>
      <c r="B52" s="51">
        <f>1-'Q3 Base'!B52</f>
        <v>0.99676399999999998</v>
      </c>
      <c r="C52" s="51">
        <f>1-'Q3 Base'!C52</f>
        <v>0.99566699999999997</v>
      </c>
      <c r="D52" s="51">
        <f>1-'Q3 Base'!D52</f>
        <v>0.99484399999999995</v>
      </c>
      <c r="E52" s="51">
        <f>1-'Q3 Base'!E52</f>
        <v>0.99402000000000001</v>
      </c>
      <c r="F52" s="51">
        <f>1-'Q3 Base'!F52</f>
        <v>0.99319800000000003</v>
      </c>
      <c r="G52" s="51">
        <f>1-'Q3 Base'!G52</f>
        <v>0.99159600000000003</v>
      </c>
    </row>
    <row r="53" spans="1:7" x14ac:dyDescent="0.25">
      <c r="A53" s="91">
        <v>65</v>
      </c>
      <c r="B53" s="51">
        <f>1-'Q3 Base'!B53</f>
        <v>0.996444</v>
      </c>
      <c r="C53" s="51">
        <f>1-'Q3 Base'!C53</f>
        <v>0.99520799999999998</v>
      </c>
      <c r="D53" s="51">
        <f>1-'Q3 Base'!D53</f>
        <v>0.99428000000000005</v>
      </c>
      <c r="E53" s="51">
        <f>1-'Q3 Base'!E53</f>
        <v>0.99335200000000001</v>
      </c>
      <c r="F53" s="51">
        <f>1-'Q3 Base'!F53</f>
        <v>0.99242300000000006</v>
      </c>
      <c r="G53" s="51">
        <f>1-'Q3 Base'!G53</f>
        <v>0.99052499999999999</v>
      </c>
    </row>
    <row r="54" spans="1:7" x14ac:dyDescent="0.25">
      <c r="A54" s="91">
        <v>66</v>
      </c>
      <c r="B54" s="51">
        <f>1-'Q3 Base'!B54</f>
        <v>0.99608799999999997</v>
      </c>
      <c r="C54" s="51">
        <f>1-'Q3 Base'!C54</f>
        <v>0.994695</v>
      </c>
      <c r="D54" s="51">
        <f>1-'Q3 Base'!D54</f>
        <v>0.99364699999999995</v>
      </c>
      <c r="E54" s="51">
        <f>1-'Q3 Base'!E54</f>
        <v>0.99260000000000004</v>
      </c>
      <c r="F54" s="51">
        <f>1-'Q3 Base'!F54</f>
        <v>0.99155300000000002</v>
      </c>
      <c r="G54" s="51">
        <f>1-'Q3 Base'!G54</f>
        <v>0.98931100000000005</v>
      </c>
    </row>
    <row r="55" spans="1:7" x14ac:dyDescent="0.25">
      <c r="A55" s="91">
        <v>67</v>
      </c>
      <c r="B55" s="51">
        <f>1-'Q3 Base'!B55</f>
        <v>0.99569300000000005</v>
      </c>
      <c r="C55" s="51">
        <f>1-'Q3 Base'!C55</f>
        <v>0.99412</v>
      </c>
      <c r="D55" s="51">
        <f>1-'Q3 Base'!D55</f>
        <v>0.99293900000000002</v>
      </c>
      <c r="E55" s="51">
        <f>1-'Q3 Base'!E55</f>
        <v>0.99175800000000003</v>
      </c>
      <c r="F55" s="51">
        <f>1-'Q3 Base'!F55</f>
        <v>0.99057499999999998</v>
      </c>
      <c r="G55" s="51">
        <f>1-'Q3 Base'!G55</f>
        <v>0.98793799999999998</v>
      </c>
    </row>
    <row r="56" spans="1:7" x14ac:dyDescent="0.25">
      <c r="A56" s="91">
        <v>68</v>
      </c>
      <c r="B56" s="51">
        <f>1-'Q3 Base'!B56</f>
        <v>0.995251</v>
      </c>
      <c r="C56" s="51">
        <f>1-'Q3 Base'!C56</f>
        <v>0.99347600000000003</v>
      </c>
      <c r="D56" s="51">
        <f>1-'Q3 Base'!D56</f>
        <v>0.99214199999999997</v>
      </c>
      <c r="E56" s="51">
        <f>1-'Q3 Base'!E56</f>
        <v>0.99080699999999999</v>
      </c>
      <c r="F56" s="51">
        <f>1-'Q3 Base'!F56</f>
        <v>0.98947300000000005</v>
      </c>
      <c r="G56" s="51">
        <f>1-'Q3 Base'!G56</f>
        <v>0.98638400000000004</v>
      </c>
    </row>
    <row r="57" spans="1:7" x14ac:dyDescent="0.25">
      <c r="A57" s="91">
        <v>69</v>
      </c>
      <c r="B57" s="51">
        <f>1-'Q3 Base'!B57</f>
        <v>0.99475400000000003</v>
      </c>
      <c r="C57" s="51">
        <f>1-'Q3 Base'!C57</f>
        <v>0.99274899999999999</v>
      </c>
      <c r="D57" s="51">
        <f>1-'Q3 Base'!D57</f>
        <v>0.99124199999999996</v>
      </c>
      <c r="E57" s="51">
        <f>1-'Q3 Base'!E57</f>
        <v>0.98973599999999995</v>
      </c>
      <c r="F57" s="51">
        <f>1-'Q3 Base'!F57</f>
        <v>0.98822900000000002</v>
      </c>
      <c r="G57" s="51">
        <f>1-'Q3 Base'!G57</f>
        <v>0.98462499999999997</v>
      </c>
    </row>
    <row r="58" spans="1:7" x14ac:dyDescent="0.25">
      <c r="A58" s="91">
        <v>70</v>
      </c>
      <c r="B58" s="51">
        <f>1-'Q3 Base'!B58</f>
        <v>0.99419000000000002</v>
      </c>
      <c r="C58" s="51">
        <f>1-'Q3 Base'!C58</f>
        <v>0.99192499999999995</v>
      </c>
      <c r="D58" s="51">
        <f>1-'Q3 Base'!D58</f>
        <v>0.99022299999999996</v>
      </c>
      <c r="E58" s="51">
        <f>1-'Q3 Base'!E58</f>
        <v>0.98852300000000004</v>
      </c>
      <c r="F58" s="51">
        <f>1-'Q3 Base'!F58</f>
        <v>0.98682099999999995</v>
      </c>
      <c r="G58" s="51">
        <f>1-'Q3 Base'!G58</f>
        <v>0.98263500000000004</v>
      </c>
    </row>
    <row r="59" spans="1:7" x14ac:dyDescent="0.25">
      <c r="A59" s="91">
        <v>71</v>
      </c>
      <c r="B59" s="51">
        <f>1-'Q3 Base'!B59</f>
        <v>0.99354699999999996</v>
      </c>
      <c r="C59" s="51">
        <f>1-'Q3 Base'!C59</f>
        <v>0.99098900000000001</v>
      </c>
      <c r="D59" s="51">
        <f>1-'Q3 Base'!D59</f>
        <v>0.98906700000000003</v>
      </c>
      <c r="E59" s="51">
        <f>1-'Q3 Base'!E59</f>
        <v>0.98714500000000005</v>
      </c>
      <c r="F59" s="51">
        <f>1-'Q3 Base'!F59</f>
        <v>0.98522399999999999</v>
      </c>
      <c r="G59" s="51">
        <f>1-'Q3 Base'!G59</f>
        <v>0.98038499999999995</v>
      </c>
    </row>
    <row r="60" spans="1:7" x14ac:dyDescent="0.25">
      <c r="A60" s="91">
        <v>72</v>
      </c>
      <c r="B60" s="51">
        <f>1-'Q3 Base'!B60</f>
        <v>0.99280999999999997</v>
      </c>
      <c r="C60" s="51">
        <f>1-'Q3 Base'!C60</f>
        <v>0.98992000000000002</v>
      </c>
      <c r="D60" s="51">
        <f>1-'Q3 Base'!D60</f>
        <v>0.98774799999999996</v>
      </c>
      <c r="E60" s="51">
        <f>1-'Q3 Base'!E60</f>
        <v>0.98557799999999995</v>
      </c>
      <c r="F60" s="51">
        <f>1-'Q3 Base'!F60</f>
        <v>0.983406</v>
      </c>
      <c r="G60" s="51">
        <f>1-'Q3 Base'!G60</f>
        <v>0.97784000000000004</v>
      </c>
    </row>
    <row r="61" spans="1:7" x14ac:dyDescent="0.25">
      <c r="A61" s="91">
        <v>73</v>
      </c>
      <c r="B61" s="51">
        <f>1-'Q3 Base'!B61</f>
        <v>0.99195800000000001</v>
      </c>
      <c r="C61" s="51">
        <f>1-'Q3 Base'!C61</f>
        <v>0.98869200000000002</v>
      </c>
      <c r="D61" s="51">
        <f>1-'Q3 Base'!D61</f>
        <v>0.98624000000000001</v>
      </c>
      <c r="E61" s="51">
        <f>1-'Q3 Base'!E61</f>
        <v>0.98378699999999997</v>
      </c>
      <c r="F61" s="51">
        <f>1-'Q3 Base'!F61</f>
        <v>0.98133400000000004</v>
      </c>
      <c r="G61" s="51">
        <f>1-'Q3 Base'!G61</f>
        <v>0.97496499999999997</v>
      </c>
    </row>
    <row r="62" spans="1:7" x14ac:dyDescent="0.25">
      <c r="A62" s="91">
        <v>74</v>
      </c>
      <c r="B62" s="51">
        <f>1-'Q3 Base'!B62</f>
        <v>0.99096499999999998</v>
      </c>
      <c r="C62" s="51">
        <f>1-'Q3 Base'!C62</f>
        <v>0.98727600000000004</v>
      </c>
      <c r="D62" s="51">
        <f>1-'Q3 Base'!D62</f>
        <v>0.98450499999999996</v>
      </c>
      <c r="E62" s="51">
        <f>1-'Q3 Base'!E62</f>
        <v>0.98173299999999997</v>
      </c>
      <c r="F62" s="51">
        <f>1-'Q3 Base'!F62</f>
        <v>0.978962</v>
      </c>
      <c r="G62" s="51">
        <f>1-'Q3 Base'!G62</f>
        <v>0.97171700000000005</v>
      </c>
    </row>
    <row r="63" spans="1:7" x14ac:dyDescent="0.25">
      <c r="A63" s="91">
        <v>75</v>
      </c>
      <c r="B63" s="51">
        <f>1-'Q3 Base'!B63</f>
        <v>0.98980000000000001</v>
      </c>
      <c r="C63" s="51">
        <f>1-'Q3 Base'!C63</f>
        <v>0.98563299999999998</v>
      </c>
      <c r="D63" s="51">
        <f>1-'Q3 Base'!D63</f>
        <v>0.98250199999999999</v>
      </c>
      <c r="E63" s="51">
        <f>1-'Q3 Base'!E63</f>
        <v>0.97937200000000002</v>
      </c>
      <c r="F63" s="51">
        <f>1-'Q3 Base'!F63</f>
        <v>0.97624100000000003</v>
      </c>
      <c r="G63" s="51">
        <f>1-'Q3 Base'!G63</f>
        <v>0.96804699999999999</v>
      </c>
    </row>
    <row r="64" spans="1:7" x14ac:dyDescent="0.25">
      <c r="A64" s="91">
        <v>76</v>
      </c>
      <c r="B64" s="51">
        <f>1-'Q3 Base'!B64</f>
        <v>0.988425</v>
      </c>
      <c r="C64" s="51">
        <f>1-'Q3 Base'!C64</f>
        <v>0.98371699999999995</v>
      </c>
      <c r="D64" s="51">
        <f>1-'Q3 Base'!D64</f>
        <v>0.98018000000000005</v>
      </c>
      <c r="E64" s="51">
        <f>1-'Q3 Base'!E64</f>
        <v>0.97664399999999996</v>
      </c>
      <c r="F64" s="51">
        <f>1-'Q3 Base'!F64</f>
        <v>0.97310699999999994</v>
      </c>
      <c r="G64" s="51">
        <f>1-'Q3 Base'!G64</f>
        <v>0.96390600000000004</v>
      </c>
    </row>
    <row r="65" spans="1:7" x14ac:dyDescent="0.25">
      <c r="A65" s="91">
        <v>77</v>
      </c>
      <c r="B65" s="51">
        <f>1-'Q3 Base'!B65</f>
        <v>0.98678900000000003</v>
      </c>
      <c r="C65" s="51">
        <f>1-'Q3 Base'!C65</f>
        <v>0.98147200000000001</v>
      </c>
      <c r="D65" s="51">
        <f>1-'Q3 Base'!D65</f>
        <v>0.97747700000000004</v>
      </c>
      <c r="E65" s="51">
        <f>1-'Q3 Base'!E65</f>
        <v>0.97348299999999999</v>
      </c>
      <c r="F65" s="51">
        <f>1-'Q3 Base'!F65</f>
        <v>0.96948900000000005</v>
      </c>
      <c r="G65" s="51">
        <f>1-'Q3 Base'!G65</f>
        <v>0.95923400000000003</v>
      </c>
    </row>
    <row r="66" spans="1:7" x14ac:dyDescent="0.25">
      <c r="A66" s="91">
        <v>78</v>
      </c>
      <c r="B66" s="51">
        <f>1-'Q3 Base'!B66</f>
        <v>0.98483200000000004</v>
      </c>
      <c r="C66" s="51">
        <f>1-'Q3 Base'!C66</f>
        <v>0.97882800000000003</v>
      </c>
      <c r="D66" s="51">
        <f>1-'Q3 Base'!D66</f>
        <v>0.97431800000000002</v>
      </c>
      <c r="E66" s="51">
        <f>1-'Q3 Base'!E66</f>
        <v>0.969808</v>
      </c>
      <c r="F66" s="51">
        <f>1-'Q3 Base'!F66</f>
        <v>0.96529699999999996</v>
      </c>
      <c r="G66" s="51">
        <f>1-'Q3 Base'!G66</f>
        <v>0.95396599999999998</v>
      </c>
    </row>
    <row r="67" spans="1:7" x14ac:dyDescent="0.25">
      <c r="A67" s="91">
        <v>79</v>
      </c>
      <c r="B67" s="51">
        <f>1-'Q3 Base'!B67</f>
        <v>0.98255300000000001</v>
      </c>
      <c r="C67" s="51">
        <f>1-'Q3 Base'!C67</f>
        <v>0.97577499999999995</v>
      </c>
      <c r="D67" s="51">
        <f>1-'Q3 Base'!D67</f>
        <v>0.97068299999999996</v>
      </c>
      <c r="E67" s="51">
        <f>1-'Q3 Base'!E67</f>
        <v>0.96559099999999998</v>
      </c>
      <c r="F67" s="51">
        <f>1-'Q3 Base'!F67</f>
        <v>0.96049899999999999</v>
      </c>
      <c r="G67" s="51">
        <f>1-'Q3 Base'!G67</f>
        <v>0.94803000000000004</v>
      </c>
    </row>
    <row r="68" spans="1:7" x14ac:dyDescent="0.25">
      <c r="A68" s="91">
        <v>80</v>
      </c>
      <c r="B68" s="51">
        <f>1-'Q3 Base'!B68</f>
        <v>0.97998499999999999</v>
      </c>
      <c r="C68" s="51">
        <f>1-'Q3 Base'!C68</f>
        <v>0.97233499999999995</v>
      </c>
      <c r="D68" s="51">
        <f>1-'Q3 Base'!D68</f>
        <v>0.96658900000000003</v>
      </c>
      <c r="E68" s="51">
        <f>1-'Q3 Base'!E68</f>
        <v>0.96084199999999997</v>
      </c>
      <c r="F68" s="51">
        <f>1-'Q3 Base'!F68</f>
        <v>0.95509599999999995</v>
      </c>
      <c r="G68" s="51">
        <f>1-'Q3 Base'!G68</f>
        <v>0.94134899999999999</v>
      </c>
    </row>
    <row r="69" spans="1:7" x14ac:dyDescent="0.25">
      <c r="A69" s="91">
        <v>81</v>
      </c>
      <c r="B69" s="51">
        <f>1-'Q3 Base'!B69</f>
        <v>0.97721999999999998</v>
      </c>
      <c r="C69" s="51">
        <f>1-'Q3 Base'!C69</f>
        <v>0.96858900000000003</v>
      </c>
      <c r="D69" s="51">
        <f>1-'Q3 Base'!D69</f>
        <v>0.96210600000000002</v>
      </c>
      <c r="E69" s="51">
        <f>1-'Q3 Base'!E69</f>
        <v>0.95562400000000003</v>
      </c>
      <c r="F69" s="51">
        <f>1-'Q3 Base'!F69</f>
        <v>0.94913999999999998</v>
      </c>
      <c r="G69" s="51">
        <f>1-'Q3 Base'!G69</f>
        <v>0.933832</v>
      </c>
    </row>
    <row r="70" spans="1:7" x14ac:dyDescent="0.25">
      <c r="A70" s="91">
        <v>82</v>
      </c>
      <c r="B70" s="51">
        <f>1-'Q3 Base'!B70</f>
        <v>0.97422900000000001</v>
      </c>
      <c r="C70" s="51">
        <f>1-'Q3 Base'!C70</f>
        <v>0.96449700000000005</v>
      </c>
      <c r="D70" s="51">
        <f>1-'Q3 Base'!D70</f>
        <v>0.95718700000000001</v>
      </c>
      <c r="E70" s="51">
        <f>1-'Q3 Base'!E70</f>
        <v>0.94987600000000005</v>
      </c>
      <c r="F70" s="51">
        <f>1-'Q3 Base'!F70</f>
        <v>0.94256600000000001</v>
      </c>
      <c r="G70" s="51">
        <f>1-'Q3 Base'!G70</f>
        <v>0.92538399999999998</v>
      </c>
    </row>
    <row r="71" spans="1:7" x14ac:dyDescent="0.25">
      <c r="A71" s="91">
        <v>83</v>
      </c>
      <c r="B71" s="51">
        <f>1-'Q3 Base'!B71</f>
        <v>0.97130000000000005</v>
      </c>
      <c r="C71" s="51">
        <f>1-'Q3 Base'!C71</f>
        <v>0.96046200000000004</v>
      </c>
      <c r="D71" s="51">
        <f>1-'Q3 Base'!D71</f>
        <v>0.95231900000000003</v>
      </c>
      <c r="E71" s="51">
        <f>1-'Q3 Base'!E71</f>
        <v>0.94417700000000004</v>
      </c>
      <c r="F71" s="51">
        <f>1-'Q3 Base'!F71</f>
        <v>0.93603499999999995</v>
      </c>
      <c r="G71" s="51">
        <f>1-'Q3 Base'!G71</f>
        <v>0.91590099999999997</v>
      </c>
    </row>
    <row r="72" spans="1:7" x14ac:dyDescent="0.25">
      <c r="A72" s="91">
        <v>84</v>
      </c>
      <c r="B72" s="51">
        <f>1-'Q3 Base'!B72</f>
        <v>0.96828400000000003</v>
      </c>
      <c r="C72" s="51">
        <f>1-'Q3 Base'!C72</f>
        <v>0.95630599999999999</v>
      </c>
      <c r="D72" s="51">
        <f>1-'Q3 Base'!D72</f>
        <v>0.94730899999999996</v>
      </c>
      <c r="E72" s="51">
        <f>1-'Q3 Base'!E72</f>
        <v>0.93831100000000001</v>
      </c>
      <c r="F72" s="51">
        <f>1-'Q3 Base'!F72</f>
        <v>0.92931399999999997</v>
      </c>
      <c r="G72" s="51">
        <f>1-'Q3 Base'!G72</f>
        <v>0.90530299999999997</v>
      </c>
    </row>
    <row r="73" spans="1:7" x14ac:dyDescent="0.25">
      <c r="A73" s="91">
        <v>85</v>
      </c>
      <c r="B73" s="51">
        <f>1-'Q3 Base'!B73</f>
        <v>0.96499599999999996</v>
      </c>
      <c r="C73" s="51">
        <f>1-'Q3 Base'!C73</f>
        <v>0.95177599999999996</v>
      </c>
      <c r="D73" s="51">
        <f>1-'Q3 Base'!D73</f>
        <v>0.94184599999999996</v>
      </c>
      <c r="E73" s="51">
        <f>1-'Q3 Base'!E73</f>
        <v>0.93191500000000005</v>
      </c>
      <c r="F73" s="51">
        <f>1-'Q3 Base'!F73</f>
        <v>0.92198599999999997</v>
      </c>
      <c r="G73" s="51">
        <f>1-'Q3 Base'!G73</f>
        <v>0.89491799999999999</v>
      </c>
    </row>
    <row r="74" spans="1:7" x14ac:dyDescent="0.25">
      <c r="A74" s="91">
        <v>86</v>
      </c>
      <c r="B74" s="51">
        <f>1-'Q3 Base'!B74</f>
        <v>0.96141900000000002</v>
      </c>
      <c r="C74" s="51">
        <f>1-'Q3 Base'!C74</f>
        <v>0.94684900000000005</v>
      </c>
      <c r="D74" s="51">
        <f>1-'Q3 Base'!D74</f>
        <v>0.93590399999999996</v>
      </c>
      <c r="E74" s="51">
        <f>1-'Q3 Base'!E74</f>
        <v>0.92495899999999998</v>
      </c>
      <c r="F74" s="51">
        <f>1-'Q3 Base'!F74</f>
        <v>0.91401399999999999</v>
      </c>
      <c r="G74" s="51">
        <f>1-'Q3 Base'!G74</f>
        <v>0.88418099999999999</v>
      </c>
    </row>
    <row r="75" spans="1:7" x14ac:dyDescent="0.25">
      <c r="A75" s="91">
        <v>87</v>
      </c>
      <c r="B75" s="51">
        <f>1-'Q3 Base'!B75</f>
        <v>0.95753600000000005</v>
      </c>
      <c r="C75" s="51">
        <f>1-'Q3 Base'!C75</f>
        <v>0.94149899999999997</v>
      </c>
      <c r="D75" s="51">
        <f>1-'Q3 Base'!D75</f>
        <v>0.92945299999999997</v>
      </c>
      <c r="E75" s="51">
        <f>1-'Q3 Base'!E75</f>
        <v>0.91740599999999994</v>
      </c>
      <c r="F75" s="51">
        <f>1-'Q3 Base'!F75</f>
        <v>0.90535900000000002</v>
      </c>
      <c r="G75" s="51">
        <f>1-'Q3 Base'!G75</f>
        <v>0.87252299999999994</v>
      </c>
    </row>
    <row r="76" spans="1:7" x14ac:dyDescent="0.25">
      <c r="A76" s="91">
        <v>88</v>
      </c>
      <c r="B76" s="51">
        <f>1-'Q3 Base'!B76</f>
        <v>0.95332799999999995</v>
      </c>
      <c r="C76" s="51">
        <f>1-'Q3 Base'!C76</f>
        <v>0.93570299999999995</v>
      </c>
      <c r="D76" s="51">
        <f>1-'Q3 Base'!D76</f>
        <v>0.92246300000000003</v>
      </c>
      <c r="E76" s="51">
        <f>1-'Q3 Base'!E76</f>
        <v>0.90922199999999997</v>
      </c>
      <c r="F76" s="51">
        <f>1-'Q3 Base'!F76</f>
        <v>0.89598299999999997</v>
      </c>
      <c r="G76" s="51">
        <f>1-'Q3 Base'!G76</f>
        <v>0.85989300000000002</v>
      </c>
    </row>
    <row r="77" spans="1:7" x14ac:dyDescent="0.25">
      <c r="A77" s="91">
        <v>89</v>
      </c>
      <c r="B77" s="51">
        <f>1-'Q3 Base'!B77</f>
        <v>0.94878099999999999</v>
      </c>
      <c r="C77" s="51">
        <f>1-'Q3 Base'!C77</f>
        <v>0.92943699999999996</v>
      </c>
      <c r="D77" s="51">
        <f>1-'Q3 Base'!D77</f>
        <v>0.91490700000000003</v>
      </c>
      <c r="E77" s="51">
        <f>1-'Q3 Base'!E77</f>
        <v>0.90037600000000007</v>
      </c>
      <c r="F77" s="51">
        <f>1-'Q3 Base'!F77</f>
        <v>0.88584600000000002</v>
      </c>
      <c r="G77" s="51">
        <f>1-'Q3 Base'!G77</f>
        <v>0.84623999999999999</v>
      </c>
    </row>
    <row r="78" spans="1:7" x14ac:dyDescent="0.25">
      <c r="A78" s="91">
        <v>90</v>
      </c>
      <c r="B78" s="51">
        <f>1-'Q3 Base'!B78</f>
        <v>0.94387600000000005</v>
      </c>
      <c r="C78" s="51">
        <f>1-'Q3 Base'!C78</f>
        <v>0.92267999999999994</v>
      </c>
      <c r="D78" s="51">
        <f>1-'Q3 Base'!D78</f>
        <v>0.90675799999999995</v>
      </c>
      <c r="E78" s="51">
        <f>1-'Q3 Base'!E78</f>
        <v>0.89083599999999996</v>
      </c>
      <c r="F78" s="51">
        <f>1-'Q3 Base'!F78</f>
        <v>0.874915</v>
      </c>
      <c r="G78" s="51">
        <f>1-'Q3 Base'!G78</f>
        <v>0.831515</v>
      </c>
    </row>
    <row r="79" spans="1:7" x14ac:dyDescent="0.25">
      <c r="A79" s="91">
        <v>91</v>
      </c>
      <c r="B79" s="51">
        <f>1-'Q3 Base'!B79</f>
        <v>1</v>
      </c>
      <c r="C79" s="51">
        <f>1-'Q3 Base'!C79</f>
        <v>0.91540900000000003</v>
      </c>
      <c r="D79" s="51">
        <f>1-'Q3 Base'!D79</f>
        <v>0.89799000000000007</v>
      </c>
      <c r="E79" s="51">
        <f>1-'Q3 Base'!E79</f>
        <v>0.88057099999999999</v>
      </c>
      <c r="F79" s="51">
        <f>1-'Q3 Base'!F79</f>
        <v>0.86315200000000003</v>
      </c>
      <c r="G79" s="51">
        <f>1-'Q3 Base'!G79</f>
        <v>0.81567199999999995</v>
      </c>
    </row>
    <row r="80" spans="1:7" x14ac:dyDescent="0.25">
      <c r="A80" s="91">
        <v>92</v>
      </c>
      <c r="B80" s="51">
        <f>1-'Q3 Base'!B80</f>
        <v>1</v>
      </c>
      <c r="C80" s="51">
        <f>1-'Q3 Base'!C80</f>
        <v>1</v>
      </c>
      <c r="D80" s="51">
        <f>1-'Q3 Base'!D80</f>
        <v>0.88858000000000004</v>
      </c>
      <c r="E80" s="51">
        <f>1-'Q3 Base'!E80</f>
        <v>0.86955399999999994</v>
      </c>
      <c r="F80" s="51">
        <f>1-'Q3 Base'!F80</f>
        <v>0.85052899999999998</v>
      </c>
      <c r="G80" s="51">
        <f>1-'Q3 Base'!G80</f>
        <v>0.79866800000000004</v>
      </c>
    </row>
    <row r="81" spans="1:7" x14ac:dyDescent="0.25">
      <c r="A81" s="91">
        <v>93</v>
      </c>
      <c r="B81" s="51">
        <f>1-'Q3 Base'!B81</f>
        <v>1</v>
      </c>
      <c r="C81" s="51">
        <f>1-'Q3 Base'!C81</f>
        <v>1</v>
      </c>
      <c r="D81" s="51">
        <f>1-'Q3 Base'!D81</f>
        <v>1</v>
      </c>
      <c r="E81" s="51">
        <f>1-'Q3 Base'!E81</f>
        <v>0.85776300000000005</v>
      </c>
      <c r="F81" s="51">
        <f>1-'Q3 Base'!F81</f>
        <v>0.83701700000000001</v>
      </c>
      <c r="G81" s="51">
        <f>1-'Q3 Base'!G81</f>
        <v>0.78047</v>
      </c>
    </row>
    <row r="82" spans="1:7" x14ac:dyDescent="0.25">
      <c r="A82" s="91">
        <v>94</v>
      </c>
      <c r="B82" s="51">
        <f>1-'Q3 Base'!B82</f>
        <v>1</v>
      </c>
      <c r="C82" s="51">
        <f>1-'Q3 Base'!C82</f>
        <v>1</v>
      </c>
      <c r="D82" s="51">
        <f>1-'Q3 Base'!D82</f>
        <v>1</v>
      </c>
      <c r="E82" s="51">
        <f>1-'Q3 Base'!E82</f>
        <v>1</v>
      </c>
      <c r="F82" s="51">
        <f>1-'Q3 Base'!F82</f>
        <v>0.82259599999999999</v>
      </c>
      <c r="G82" s="51">
        <f>1-'Q3 Base'!G82</f>
        <v>0.76104499999999997</v>
      </c>
    </row>
    <row r="83" spans="1:7" x14ac:dyDescent="0.25">
      <c r="A83" s="91">
        <v>95</v>
      </c>
      <c r="B83" s="51">
        <f>1-'Q3 Base'!B83</f>
        <v>1</v>
      </c>
      <c r="C83" s="51">
        <f>1-'Q3 Base'!C83</f>
        <v>1</v>
      </c>
      <c r="D83" s="51">
        <f>1-'Q3 Base'!D83</f>
        <v>1</v>
      </c>
      <c r="E83" s="51">
        <f>1-'Q3 Base'!E83</f>
        <v>1</v>
      </c>
      <c r="F83" s="51">
        <f>1-'Q3 Base'!F83</f>
        <v>1</v>
      </c>
      <c r="G83" s="51">
        <f>1-'Q3 Base'!G83</f>
        <v>0.74037400000000009</v>
      </c>
    </row>
    <row r="84" spans="1:7" x14ac:dyDescent="0.25">
      <c r="A84" s="91">
        <v>96</v>
      </c>
      <c r="B84" s="51">
        <f>1-'Q3 Base'!B84</f>
        <v>1</v>
      </c>
      <c r="C84" s="51">
        <f>1-'Q3 Base'!C84</f>
        <v>1</v>
      </c>
      <c r="D84" s="51">
        <f>1-'Q3 Base'!D84</f>
        <v>1</v>
      </c>
      <c r="E84" s="51">
        <f>1-'Q3 Base'!E84</f>
        <v>1</v>
      </c>
      <c r="F84" s="51">
        <f>1-'Q3 Base'!F84</f>
        <v>1</v>
      </c>
      <c r="G84" s="51">
        <f>1-'Q3 Base'!G84</f>
        <v>0.718441</v>
      </c>
    </row>
    <row r="85" spans="1:7" x14ac:dyDescent="0.25">
      <c r="A85" s="91">
        <v>97</v>
      </c>
      <c r="B85" s="51">
        <f>1-'Q3 Base'!B85</f>
        <v>1</v>
      </c>
      <c r="C85" s="51">
        <f>1-'Q3 Base'!C85</f>
        <v>1</v>
      </c>
      <c r="D85" s="51">
        <f>1-'Q3 Base'!D85</f>
        <v>1</v>
      </c>
      <c r="E85" s="51">
        <f>1-'Q3 Base'!E85</f>
        <v>1</v>
      </c>
      <c r="F85" s="51">
        <f>1-'Q3 Base'!F85</f>
        <v>1</v>
      </c>
      <c r="G85" s="51">
        <f>1-'Q3 Base'!G85</f>
        <v>0.69524699999999995</v>
      </c>
    </row>
    <row r="86" spans="1:7" x14ac:dyDescent="0.25">
      <c r="A86" s="91">
        <v>98</v>
      </c>
      <c r="B86" s="51">
        <f>1-'Q3 Base'!B86</f>
        <v>1</v>
      </c>
      <c r="C86" s="51">
        <f>1-'Q3 Base'!C86</f>
        <v>1</v>
      </c>
      <c r="D86" s="51">
        <f>1-'Q3 Base'!D86</f>
        <v>1</v>
      </c>
      <c r="E86" s="51">
        <f>1-'Q3 Base'!E86</f>
        <v>1</v>
      </c>
      <c r="F86" s="51">
        <f>1-'Q3 Base'!F86</f>
        <v>1</v>
      </c>
      <c r="G86" s="51">
        <f>1-'Q3 Base'!G86</f>
        <v>0.67080399999999996</v>
      </c>
    </row>
    <row r="87" spans="1:7" x14ac:dyDescent="0.25">
      <c r="A87" s="91">
        <v>99</v>
      </c>
      <c r="B87" s="51">
        <f>1-'Q3 Base'!B87</f>
        <v>1</v>
      </c>
      <c r="C87" s="51">
        <f>1-'Q3 Base'!C87</f>
        <v>1</v>
      </c>
      <c r="D87" s="51">
        <f>1-'Q3 Base'!D87</f>
        <v>1</v>
      </c>
      <c r="E87" s="51">
        <f>1-'Q3 Base'!E87</f>
        <v>1</v>
      </c>
      <c r="F87" s="51">
        <f>1-'Q3 Base'!F87</f>
        <v>1</v>
      </c>
      <c r="G87" s="51">
        <f>1-'Q3 Base'!G87</f>
        <v>0.64513299999999996</v>
      </c>
    </row>
    <row r="88" spans="1:7" x14ac:dyDescent="0.25">
      <c r="A88" s="91">
        <v>100</v>
      </c>
      <c r="B88" s="51">
        <f>1-'Q3 Base'!B88</f>
        <v>1</v>
      </c>
      <c r="C88" s="51">
        <f>1-'Q3 Base'!C88</f>
        <v>1</v>
      </c>
      <c r="D88" s="51">
        <f>1-'Q3 Base'!D88</f>
        <v>1</v>
      </c>
      <c r="E88" s="51">
        <f>1-'Q3 Base'!E88</f>
        <v>1</v>
      </c>
      <c r="F88" s="51">
        <f>1-'Q3 Base'!F88</f>
        <v>1</v>
      </c>
      <c r="G88" s="51">
        <f>1-'Q3 Base'!G88</f>
        <v>0.61856500000000003</v>
      </c>
    </row>
    <row r="89" spans="1:7" x14ac:dyDescent="0.25">
      <c r="A89" s="91">
        <v>101</v>
      </c>
      <c r="B89" s="51">
        <f>1-'Q3 Base'!B89</f>
        <v>1</v>
      </c>
      <c r="C89" s="51">
        <f>1-'Q3 Base'!C89</f>
        <v>1</v>
      </c>
      <c r="D89" s="51">
        <f>1-'Q3 Base'!D89</f>
        <v>1</v>
      </c>
      <c r="E89" s="51">
        <f>1-'Q3 Base'!E89</f>
        <v>1</v>
      </c>
      <c r="F89" s="51">
        <f>1-'Q3 Base'!F89</f>
        <v>1</v>
      </c>
      <c r="G89" s="51">
        <f>1-'Q3 Base'!G89</f>
        <v>0.59276499999999999</v>
      </c>
    </row>
    <row r="90" spans="1:7" x14ac:dyDescent="0.25">
      <c r="A90" s="91">
        <v>102</v>
      </c>
      <c r="B90" s="51">
        <f>1-'Q3 Base'!B90</f>
        <v>1</v>
      </c>
      <c r="C90" s="51">
        <f>1-'Q3 Base'!C90</f>
        <v>1</v>
      </c>
      <c r="D90" s="51">
        <f>1-'Q3 Base'!D90</f>
        <v>1</v>
      </c>
      <c r="E90" s="51">
        <f>1-'Q3 Base'!E90</f>
        <v>1</v>
      </c>
      <c r="F90" s="51">
        <f>1-'Q3 Base'!F90</f>
        <v>1</v>
      </c>
      <c r="G90" s="51">
        <f>1-'Q3 Base'!G90</f>
        <v>0.56821900000000003</v>
      </c>
    </row>
    <row r="91" spans="1:7" x14ac:dyDescent="0.25">
      <c r="A91" s="91">
        <v>103</v>
      </c>
      <c r="B91" s="51">
        <f>1-'Q3 Base'!B91</f>
        <v>1</v>
      </c>
      <c r="C91" s="51">
        <f>1-'Q3 Base'!C91</f>
        <v>1</v>
      </c>
      <c r="D91" s="51">
        <f>1-'Q3 Base'!D91</f>
        <v>1</v>
      </c>
      <c r="E91" s="51">
        <f>1-'Q3 Base'!E91</f>
        <v>1</v>
      </c>
      <c r="F91" s="51">
        <f>1-'Q3 Base'!F91</f>
        <v>1</v>
      </c>
      <c r="G91" s="51">
        <f>1-'Q3 Base'!G91</f>
        <v>0.54487299999999994</v>
      </c>
    </row>
    <row r="92" spans="1:7" x14ac:dyDescent="0.25">
      <c r="A92" s="91">
        <v>104</v>
      </c>
      <c r="B92" s="51">
        <f>1-'Q3 Base'!B92</f>
        <v>1</v>
      </c>
      <c r="C92" s="51">
        <f>1-'Q3 Base'!C92</f>
        <v>1</v>
      </c>
      <c r="D92" s="51">
        <f>1-'Q3 Base'!D92</f>
        <v>1</v>
      </c>
      <c r="E92" s="51">
        <f>1-'Q3 Base'!E92</f>
        <v>1</v>
      </c>
      <c r="F92" s="51">
        <f>1-'Q3 Base'!F92</f>
        <v>1</v>
      </c>
      <c r="G92" s="51">
        <f>1-'Q3 Base'!G92</f>
        <v>0.522675</v>
      </c>
    </row>
    <row r="93" spans="1:7" x14ac:dyDescent="0.25">
      <c r="A93" s="91">
        <v>105</v>
      </c>
      <c r="B93" s="51">
        <f>1-'Q3 Base'!B93</f>
        <v>1</v>
      </c>
      <c r="C93" s="51">
        <f>1-'Q3 Base'!C93</f>
        <v>1</v>
      </c>
      <c r="D93" s="51">
        <f>1-'Q3 Base'!D93</f>
        <v>1</v>
      </c>
      <c r="E93" s="51">
        <f>1-'Q3 Base'!E93</f>
        <v>1</v>
      </c>
      <c r="F93" s="51">
        <f>1-'Q3 Base'!F93</f>
        <v>1</v>
      </c>
      <c r="G93" s="51">
        <f>1-'Q3 Base'!G93</f>
        <v>0.501579</v>
      </c>
    </row>
    <row r="94" spans="1:7" x14ac:dyDescent="0.25">
      <c r="A94" s="91">
        <v>106</v>
      </c>
      <c r="B94" s="51">
        <f>1-'Q3 Base'!B94</f>
        <v>1</v>
      </c>
      <c r="C94" s="51">
        <f>1-'Q3 Base'!C94</f>
        <v>1</v>
      </c>
      <c r="D94" s="51">
        <f>1-'Q3 Base'!D94</f>
        <v>1</v>
      </c>
      <c r="E94" s="51">
        <f>1-'Q3 Base'!E94</f>
        <v>1</v>
      </c>
      <c r="F94" s="51">
        <f>1-'Q3 Base'!F94</f>
        <v>1</v>
      </c>
      <c r="G94" s="51">
        <f>1-'Q3 Base'!G94</f>
        <v>0.481541</v>
      </c>
    </row>
    <row r="95" spans="1:7" x14ac:dyDescent="0.25">
      <c r="A95" s="91">
        <v>107</v>
      </c>
      <c r="B95" s="51">
        <f>1-'Q3 Base'!B95</f>
        <v>1</v>
      </c>
      <c r="C95" s="51">
        <f>1-'Q3 Base'!C95</f>
        <v>1</v>
      </c>
      <c r="D95" s="51">
        <f>1-'Q3 Base'!D95</f>
        <v>1</v>
      </c>
      <c r="E95" s="51">
        <f>1-'Q3 Base'!E95</f>
        <v>1</v>
      </c>
      <c r="F95" s="51">
        <f>1-'Q3 Base'!F95</f>
        <v>1</v>
      </c>
      <c r="G95" s="51">
        <f>1-'Q3 Base'!G95</f>
        <v>0.46252000000000004</v>
      </c>
    </row>
    <row r="96" spans="1:7" x14ac:dyDescent="0.25">
      <c r="A96" s="91">
        <v>108</v>
      </c>
      <c r="B96" s="51">
        <f>1-'Q3 Base'!B96</f>
        <v>1</v>
      </c>
      <c r="C96" s="51">
        <f>1-'Q3 Base'!C96</f>
        <v>1</v>
      </c>
      <c r="D96" s="51">
        <f>1-'Q3 Base'!D96</f>
        <v>1</v>
      </c>
      <c r="E96" s="51">
        <f>1-'Q3 Base'!E96</f>
        <v>1</v>
      </c>
      <c r="F96" s="51">
        <f>1-'Q3 Base'!F96</f>
        <v>1</v>
      </c>
      <c r="G96" s="51">
        <f>1-'Q3 Base'!G96</f>
        <v>0.44447999999999999</v>
      </c>
    </row>
    <row r="97" spans="1:7" x14ac:dyDescent="0.25">
      <c r="A97" s="91">
        <v>109</v>
      </c>
      <c r="B97" s="51">
        <f>1-'Q3 Base'!B97</f>
        <v>1</v>
      </c>
      <c r="C97" s="51">
        <f>1-'Q3 Base'!C97</f>
        <v>1</v>
      </c>
      <c r="D97" s="51">
        <f>1-'Q3 Base'!D97</f>
        <v>1</v>
      </c>
      <c r="E97" s="51">
        <f>1-'Q3 Base'!E97</f>
        <v>1</v>
      </c>
      <c r="F97" s="51">
        <f>1-'Q3 Base'!F97</f>
        <v>1</v>
      </c>
      <c r="G97" s="51">
        <f>1-'Q3 Base'!G97</f>
        <v>0.42738799999999999</v>
      </c>
    </row>
    <row r="98" spans="1:7" x14ac:dyDescent="0.25">
      <c r="A98" s="91">
        <v>110</v>
      </c>
      <c r="B98" s="51">
        <f>1-'Q3 Base'!B98</f>
        <v>1</v>
      </c>
      <c r="C98" s="51">
        <f>1-'Q3 Base'!C98</f>
        <v>1</v>
      </c>
      <c r="D98" s="51">
        <f>1-'Q3 Base'!D98</f>
        <v>1</v>
      </c>
      <c r="E98" s="51">
        <f>1-'Q3 Base'!E98</f>
        <v>1</v>
      </c>
      <c r="F98" s="51">
        <f>1-'Q3 Base'!F98</f>
        <v>1</v>
      </c>
      <c r="G98" s="51">
        <f>1-'Q3 Base'!G98</f>
        <v>0.41121799999999997</v>
      </c>
    </row>
    <row r="99" spans="1:7" x14ac:dyDescent="0.25">
      <c r="A99" s="91">
        <v>111</v>
      </c>
      <c r="B99" s="51">
        <f>1-'Q3 Base'!B99</f>
        <v>1</v>
      </c>
      <c r="C99" s="51">
        <f>1-'Q3 Base'!C99</f>
        <v>1</v>
      </c>
      <c r="D99" s="51">
        <f>1-'Q3 Base'!D99</f>
        <v>1</v>
      </c>
      <c r="E99" s="51">
        <f>1-'Q3 Base'!E99</f>
        <v>1</v>
      </c>
      <c r="F99" s="51">
        <f>1-'Q3 Base'!F99</f>
        <v>1</v>
      </c>
      <c r="G99" s="51">
        <f>1-'Q3 Base'!G99</f>
        <v>0.39594499999999999</v>
      </c>
    </row>
    <row r="100" spans="1:7" x14ac:dyDescent="0.25">
      <c r="A100" s="91">
        <v>112</v>
      </c>
      <c r="B100" s="51">
        <f>1-'Q3 Base'!B100</f>
        <v>1</v>
      </c>
      <c r="C100" s="51">
        <f>1-'Q3 Base'!C100</f>
        <v>1</v>
      </c>
      <c r="D100" s="51">
        <f>1-'Q3 Base'!D100</f>
        <v>1</v>
      </c>
      <c r="E100" s="51">
        <f>1-'Q3 Base'!E100</f>
        <v>1</v>
      </c>
      <c r="F100" s="51">
        <f>1-'Q3 Base'!F100</f>
        <v>1</v>
      </c>
      <c r="G100" s="51">
        <f>1-'Q3 Base'!G100</f>
        <v>0.381552</v>
      </c>
    </row>
    <row r="101" spans="1:7" x14ac:dyDescent="0.25">
      <c r="A101" s="91">
        <v>113</v>
      </c>
      <c r="B101" s="51">
        <f>1-'Q3 Base'!B101</f>
        <v>1</v>
      </c>
      <c r="C101" s="51">
        <f>1-'Q3 Base'!C101</f>
        <v>1</v>
      </c>
      <c r="D101" s="51">
        <f>1-'Q3 Base'!D101</f>
        <v>1</v>
      </c>
      <c r="E101" s="51">
        <f>1-'Q3 Base'!E101</f>
        <v>1</v>
      </c>
      <c r="F101" s="51">
        <f>1-'Q3 Base'!F101</f>
        <v>1</v>
      </c>
      <c r="G101" s="51">
        <f>1-'Q3 Base'!G101</f>
        <v>0.368031</v>
      </c>
    </row>
    <row r="102" spans="1:7" x14ac:dyDescent="0.25">
      <c r="A102" s="91">
        <v>114</v>
      </c>
      <c r="B102" s="51">
        <f>1-'Q3 Base'!B102</f>
        <v>1</v>
      </c>
      <c r="C102" s="51">
        <f>1-'Q3 Base'!C102</f>
        <v>1</v>
      </c>
      <c r="D102" s="51">
        <f>1-'Q3 Base'!D102</f>
        <v>1</v>
      </c>
      <c r="E102" s="51">
        <f>1-'Q3 Base'!E102</f>
        <v>1</v>
      </c>
      <c r="F102" s="51">
        <f>1-'Q3 Base'!F102</f>
        <v>1</v>
      </c>
      <c r="G102" s="51">
        <f>1-'Q3 Base'!G102</f>
        <v>0.35538100000000006</v>
      </c>
    </row>
    <row r="103" spans="1:7" x14ac:dyDescent="0.25">
      <c r="A103" s="91">
        <v>115</v>
      </c>
      <c r="B103" s="51">
        <f>1-'Q3 Base'!B103</f>
        <v>1</v>
      </c>
      <c r="C103" s="51">
        <f>1-'Q3 Base'!C103</f>
        <v>1</v>
      </c>
      <c r="D103" s="51">
        <f>1-'Q3 Base'!D103</f>
        <v>1</v>
      </c>
      <c r="E103" s="51">
        <f>1-'Q3 Base'!E103</f>
        <v>1</v>
      </c>
      <c r="F103" s="51">
        <f>1-'Q3 Base'!F103</f>
        <v>1</v>
      </c>
      <c r="G103" s="51">
        <f>1-'Q3 Base'!G103</f>
        <v>0.34361700000000006</v>
      </c>
    </row>
    <row r="104" spans="1:7" x14ac:dyDescent="0.25">
      <c r="A104" s="91">
        <v>116</v>
      </c>
      <c r="B104" s="51">
        <f>1-'Q3 Base'!B104</f>
        <v>1</v>
      </c>
      <c r="C104" s="51">
        <f>1-'Q3 Base'!C104</f>
        <v>1</v>
      </c>
      <c r="D104" s="51">
        <f>1-'Q3 Base'!D104</f>
        <v>1</v>
      </c>
      <c r="E104" s="51">
        <f>1-'Q3 Base'!E104</f>
        <v>1</v>
      </c>
      <c r="F104" s="51">
        <f>1-'Q3 Base'!F104</f>
        <v>1</v>
      </c>
      <c r="G104" s="51">
        <f>1-'Q3 Base'!G104</f>
        <v>0.33277400000000001</v>
      </c>
    </row>
    <row r="105" spans="1:7" x14ac:dyDescent="0.25">
      <c r="A105" s="91">
        <v>117</v>
      </c>
      <c r="B105" s="51">
        <f>1-'Q3 Base'!B105</f>
        <v>1</v>
      </c>
      <c r="C105" s="51">
        <f>1-'Q3 Base'!C105</f>
        <v>1</v>
      </c>
      <c r="D105" s="51">
        <f>1-'Q3 Base'!D105</f>
        <v>1</v>
      </c>
      <c r="E105" s="51">
        <f>1-'Q3 Base'!E105</f>
        <v>1</v>
      </c>
      <c r="F105" s="51">
        <f>1-'Q3 Base'!F105</f>
        <v>1</v>
      </c>
      <c r="G105" s="51">
        <f>1-'Q3 Base'!G105</f>
        <v>0.32292900000000002</v>
      </c>
    </row>
    <row r="106" spans="1:7" x14ac:dyDescent="0.25">
      <c r="A106" s="91">
        <v>118</v>
      </c>
      <c r="B106" s="51">
        <f>1-'Q3 Base'!B106</f>
        <v>1</v>
      </c>
      <c r="C106" s="51">
        <f>1-'Q3 Base'!C106</f>
        <v>1</v>
      </c>
      <c r="D106" s="51">
        <f>1-'Q3 Base'!D106</f>
        <v>1</v>
      </c>
      <c r="E106" s="51">
        <f>1-'Q3 Base'!E106</f>
        <v>1</v>
      </c>
      <c r="F106" s="51">
        <f>1-'Q3 Base'!F106</f>
        <v>1</v>
      </c>
      <c r="G106" s="51">
        <f>1-'Q3 Base'!G106</f>
        <v>0.31424700000000005</v>
      </c>
    </row>
    <row r="107" spans="1:7" x14ac:dyDescent="0.25">
      <c r="A107" s="91">
        <v>119</v>
      </c>
      <c r="B107" s="51">
        <f>1-'Q3 Base'!B107</f>
        <v>1</v>
      </c>
      <c r="C107" s="51">
        <f>1-'Q3 Base'!C107</f>
        <v>1</v>
      </c>
      <c r="D107" s="51">
        <f>1-'Q3 Base'!D107</f>
        <v>1</v>
      </c>
      <c r="E107" s="51">
        <f>1-'Q3 Base'!E107</f>
        <v>1</v>
      </c>
      <c r="F107" s="51">
        <f>1-'Q3 Base'!F107</f>
        <v>1</v>
      </c>
      <c r="G107" s="51">
        <f>1-'Q3 Base'!G107</f>
        <v>0.30719800000000008</v>
      </c>
    </row>
    <row r="108" spans="1:7" x14ac:dyDescent="0.25">
      <c r="A108" s="91">
        <v>120</v>
      </c>
      <c r="B108" s="51">
        <f>1-'Q3 Base'!B108</f>
        <v>1</v>
      </c>
      <c r="C108" s="51">
        <f>1-'Q3 Base'!C108</f>
        <v>1</v>
      </c>
      <c r="D108" s="51">
        <f>1-'Q3 Base'!D108</f>
        <v>1</v>
      </c>
      <c r="E108" s="51">
        <f>1-'Q3 Base'!E108</f>
        <v>1</v>
      </c>
      <c r="F108" s="51">
        <f>1-'Q3 Base'!F108</f>
        <v>1</v>
      </c>
      <c r="G108" s="51">
        <f>1-'Q3 Base'!G108</f>
        <v>0</v>
      </c>
    </row>
  </sheetData>
  <mergeCells count="1">
    <mergeCell ref="B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F6FD-932A-458E-AF9B-C9169318FC6F}">
  <dimension ref="A1:T108"/>
  <sheetViews>
    <sheetView workbookViewId="0"/>
  </sheetViews>
  <sheetFormatPr defaultRowHeight="15" x14ac:dyDescent="0.25"/>
  <cols>
    <col min="1" max="18" width="9.140625" style="51"/>
    <col min="19" max="19" width="9.140625" style="87"/>
    <col min="20" max="16384" width="9.140625" style="51"/>
  </cols>
  <sheetData>
    <row r="1" spans="1:20" x14ac:dyDescent="0.25">
      <c r="A1" s="51" t="s">
        <v>82</v>
      </c>
      <c r="B1" s="67"/>
      <c r="C1" s="67"/>
      <c r="D1" s="67"/>
      <c r="E1" s="67"/>
      <c r="F1" s="67"/>
      <c r="G1" s="67"/>
    </row>
    <row r="2" spans="1:20" x14ac:dyDescent="0.25">
      <c r="J2" s="51" t="s">
        <v>93</v>
      </c>
      <c r="K2" s="76">
        <v>0.05</v>
      </c>
      <c r="L2" s="51" t="s">
        <v>94</v>
      </c>
      <c r="M2" s="51">
        <f>K2*K3</f>
        <v>4.7619047619047616E-2</v>
      </c>
    </row>
    <row r="3" spans="1:20" ht="18" x14ac:dyDescent="0.35">
      <c r="A3" s="74" t="s">
        <v>75</v>
      </c>
      <c r="B3" s="74" t="s">
        <v>83</v>
      </c>
      <c r="C3" s="74" t="s">
        <v>84</v>
      </c>
      <c r="D3" s="74" t="s">
        <v>85</v>
      </c>
      <c r="E3" s="74" t="s">
        <v>86</v>
      </c>
      <c r="F3" s="74" t="s">
        <v>87</v>
      </c>
      <c r="G3" s="74" t="s">
        <v>88</v>
      </c>
      <c r="J3" s="51" t="s">
        <v>95</v>
      </c>
      <c r="K3" s="51">
        <f>1/(1+K2)</f>
        <v>0.95238095238095233</v>
      </c>
    </row>
    <row r="4" spans="1:20" x14ac:dyDescent="0.25">
      <c r="I4" s="51" t="s">
        <v>89</v>
      </c>
      <c r="J4" s="51" t="s">
        <v>96</v>
      </c>
      <c r="K4" s="51" t="s">
        <v>97</v>
      </c>
      <c r="L4" s="51" t="s">
        <v>98</v>
      </c>
      <c r="M4" s="51" t="s">
        <v>99</v>
      </c>
    </row>
    <row r="5" spans="1:20" x14ac:dyDescent="0.25">
      <c r="A5" s="91">
        <v>17</v>
      </c>
      <c r="B5" s="51">
        <f>1-'Q3 Base'!B5</f>
        <v>0.99982499999999996</v>
      </c>
      <c r="C5" s="51">
        <f>1-'Q3 Base'!C5</f>
        <v>0.99977300000000002</v>
      </c>
      <c r="D5" s="51">
        <f>1-'Q3 Base'!D5</f>
        <v>0.99973400000000001</v>
      </c>
      <c r="E5" s="51">
        <f>1-'Q3 Base'!E5</f>
        <v>0.999695</v>
      </c>
      <c r="F5" s="51">
        <f>1-'Q3 Base'!F5</f>
        <v>0.99965599999999999</v>
      </c>
      <c r="G5" s="51">
        <f>1-'Q3 Base'!G5</f>
        <v>0.99960099999999996</v>
      </c>
      <c r="J5" s="51">
        <v>1</v>
      </c>
      <c r="K5" s="51">
        <f>B18</f>
        <v>0.99978400000000001</v>
      </c>
      <c r="L5" s="51">
        <f>$K$3^J5</f>
        <v>0.95238095238095233</v>
      </c>
      <c r="M5" s="51">
        <f>K5*L5</f>
        <v>0.95217523809523807</v>
      </c>
      <c r="S5" s="67"/>
      <c r="T5" s="52"/>
    </row>
    <row r="6" spans="1:20" x14ac:dyDescent="0.25">
      <c r="A6" s="91">
        <v>18</v>
      </c>
      <c r="B6" s="51">
        <f>1-'Q3 Base'!B6</f>
        <v>0.99982400000000005</v>
      </c>
      <c r="C6" s="51">
        <f>1-'Q3 Base'!C6</f>
        <v>0.99977199999999999</v>
      </c>
      <c r="D6" s="51">
        <f>1-'Q3 Base'!D6</f>
        <v>0.99973299999999998</v>
      </c>
      <c r="E6" s="51">
        <f>1-'Q3 Base'!E6</f>
        <v>0.99969300000000005</v>
      </c>
      <c r="F6" s="51">
        <f>1-'Q3 Base'!F6</f>
        <v>0.99965499999999996</v>
      </c>
      <c r="G6" s="51">
        <f>1-'Q3 Base'!G6</f>
        <v>0.99959799999999999</v>
      </c>
      <c r="J6" s="51">
        <v>2</v>
      </c>
      <c r="K6" s="51">
        <f>C19</f>
        <v>0.99970800000000004</v>
      </c>
      <c r="L6" s="51">
        <f t="shared" ref="L6:L14" si="0">$K$3^J6</f>
        <v>0.90702947845804982</v>
      </c>
      <c r="M6" s="51">
        <f>PRODUCT($K$5:K6)*L6</f>
        <v>0.90656876469115644</v>
      </c>
      <c r="S6" s="67">
        <v>2</v>
      </c>
      <c r="T6" s="52" t="s">
        <v>100</v>
      </c>
    </row>
    <row r="7" spans="1:20" x14ac:dyDescent="0.25">
      <c r="A7" s="91">
        <v>19</v>
      </c>
      <c r="B7" s="51">
        <f>1-'Q3 Base'!B7</f>
        <v>0.99982300000000002</v>
      </c>
      <c r="C7" s="51">
        <f>1-'Q3 Base'!C7</f>
        <v>0.99977000000000005</v>
      </c>
      <c r="D7" s="51">
        <f>1-'Q3 Base'!D7</f>
        <v>0.99973000000000001</v>
      </c>
      <c r="E7" s="51">
        <f>1-'Q3 Base'!E7</f>
        <v>0.999691</v>
      </c>
      <c r="F7" s="51">
        <f>1-'Q3 Base'!F7</f>
        <v>0.99965099999999996</v>
      </c>
      <c r="G7" s="51">
        <f>1-'Q3 Base'!G7</f>
        <v>0.99959500000000001</v>
      </c>
      <c r="J7" s="51">
        <v>3</v>
      </c>
      <c r="K7" s="51">
        <f>D20</f>
        <v>0.99964200000000003</v>
      </c>
      <c r="L7" s="51">
        <f t="shared" si="0"/>
        <v>0.86383759853147601</v>
      </c>
      <c r="M7" s="51">
        <f>PRODUCT($K$5:K7)*L7</f>
        <v>0.86308972673656859</v>
      </c>
      <c r="S7" s="67">
        <v>1</v>
      </c>
      <c r="T7" s="52" t="s">
        <v>101</v>
      </c>
    </row>
    <row r="8" spans="1:20" x14ac:dyDescent="0.25">
      <c r="A8" s="91">
        <v>20</v>
      </c>
      <c r="B8" s="51">
        <f>1-'Q3 Base'!B8</f>
        <v>0.99982099999999996</v>
      </c>
      <c r="C8" s="51">
        <f>1-'Q3 Base'!C8</f>
        <v>0.99976799999999999</v>
      </c>
      <c r="D8" s="51">
        <f>1-'Q3 Base'!D8</f>
        <v>0.99972700000000003</v>
      </c>
      <c r="E8" s="51">
        <f>1-'Q3 Base'!E8</f>
        <v>0.99968800000000002</v>
      </c>
      <c r="F8" s="51">
        <f>1-'Q3 Base'!F8</f>
        <v>0.99964799999999998</v>
      </c>
      <c r="G8" s="51">
        <f>1-'Q3 Base'!G8</f>
        <v>0.99959100000000001</v>
      </c>
      <c r="J8" s="51">
        <v>4</v>
      </c>
      <c r="K8" s="51">
        <f>E21</f>
        <v>0.99956999999999996</v>
      </c>
      <c r="L8" s="51">
        <f t="shared" si="0"/>
        <v>0.82270247479188185</v>
      </c>
      <c r="M8" s="51">
        <f>PRODUCT($K$5:K8)*L8</f>
        <v>0.82163676014673492</v>
      </c>
      <c r="S8" s="67">
        <v>1</v>
      </c>
      <c r="T8" s="52" t="s">
        <v>102</v>
      </c>
    </row>
    <row r="9" spans="1:20" x14ac:dyDescent="0.25">
      <c r="A9" s="91">
        <v>21</v>
      </c>
      <c r="B9" s="51">
        <f>1-'Q3 Base'!B9</f>
        <v>0.99982000000000004</v>
      </c>
      <c r="C9" s="51">
        <f>1-'Q3 Base'!C9</f>
        <v>0.99976600000000004</v>
      </c>
      <c r="D9" s="51">
        <f>1-'Q3 Base'!D9</f>
        <v>0.99972499999999997</v>
      </c>
      <c r="E9" s="51">
        <f>1-'Q3 Base'!E9</f>
        <v>0.99968500000000005</v>
      </c>
      <c r="F9" s="51">
        <f>1-'Q3 Base'!F9</f>
        <v>0.99964500000000001</v>
      </c>
      <c r="G9" s="51">
        <f>1-'Q3 Base'!G9</f>
        <v>0.999587</v>
      </c>
      <c r="J9" s="51">
        <v>5</v>
      </c>
      <c r="K9" s="51">
        <f>F22</f>
        <v>0.99949299999999996</v>
      </c>
      <c r="L9" s="51">
        <f t="shared" si="0"/>
        <v>0.78352616646845885</v>
      </c>
      <c r="M9" s="51">
        <f>PRODUCT($K$5:K9)*L9</f>
        <v>0.78211446696127673</v>
      </c>
      <c r="S9" s="67">
        <v>1</v>
      </c>
      <c r="T9" s="52" t="s">
        <v>99</v>
      </c>
    </row>
    <row r="10" spans="1:20" x14ac:dyDescent="0.25">
      <c r="A10" s="91">
        <v>22</v>
      </c>
      <c r="B10" s="51">
        <f>1-'Q3 Base'!B10</f>
        <v>0.99981699999999996</v>
      </c>
      <c r="C10" s="51">
        <f>1-'Q3 Base'!C10</f>
        <v>0.99976200000000004</v>
      </c>
      <c r="D10" s="51">
        <f>1-'Q3 Base'!D10</f>
        <v>0.999722</v>
      </c>
      <c r="E10" s="51">
        <f>1-'Q3 Base'!E10</f>
        <v>0.99968100000000004</v>
      </c>
      <c r="F10" s="51">
        <f>1-'Q3 Base'!F10</f>
        <v>0.99963999999999997</v>
      </c>
      <c r="G10" s="51">
        <f>1-'Q3 Base'!G10</f>
        <v>0.99958199999999997</v>
      </c>
      <c r="J10" s="51">
        <v>6</v>
      </c>
      <c r="K10" s="51">
        <f>G23</f>
        <v>0.99941599999999997</v>
      </c>
      <c r="L10" s="51">
        <f t="shared" si="0"/>
        <v>0.7462153966366275</v>
      </c>
      <c r="M10" s="51">
        <f>PRODUCT($K$5:K10)*L10</f>
        <v>0.74443591629768691</v>
      </c>
      <c r="S10" s="67">
        <v>1</v>
      </c>
      <c r="T10" s="52" t="s">
        <v>103</v>
      </c>
    </row>
    <row r="11" spans="1:20" x14ac:dyDescent="0.25">
      <c r="A11" s="91">
        <v>23</v>
      </c>
      <c r="B11" s="51">
        <f>1-'Q3 Base'!B11</f>
        <v>0.99981500000000001</v>
      </c>
      <c r="C11" s="51">
        <f>1-'Q3 Base'!C11</f>
        <v>0.99975999999999998</v>
      </c>
      <c r="D11" s="51">
        <f>1-'Q3 Base'!D11</f>
        <v>0.999718</v>
      </c>
      <c r="E11" s="51">
        <f>1-'Q3 Base'!E11</f>
        <v>0.99967799999999996</v>
      </c>
      <c r="F11" s="51">
        <f>1-'Q3 Base'!F11</f>
        <v>0.99963599999999997</v>
      </c>
      <c r="G11" s="51">
        <f>1-'Q3 Base'!G11</f>
        <v>0.99957799999999997</v>
      </c>
      <c r="J11" s="51">
        <v>7</v>
      </c>
      <c r="K11" s="51">
        <f>G24</f>
        <v>0.99938800000000005</v>
      </c>
      <c r="L11" s="51">
        <f t="shared" si="0"/>
        <v>0.71068133013012136</v>
      </c>
      <c r="M11" s="51">
        <f>PRODUCT($K$5:K11)*L11</f>
        <v>0.70855268715896447</v>
      </c>
    </row>
    <row r="12" spans="1:20" x14ac:dyDescent="0.25">
      <c r="A12" s="91">
        <v>24</v>
      </c>
      <c r="B12" s="51">
        <f>1-'Q3 Base'!B12</f>
        <v>0.99981299999999995</v>
      </c>
      <c r="C12" s="51">
        <f>1-'Q3 Base'!C12</f>
        <v>0.99975700000000001</v>
      </c>
      <c r="D12" s="51">
        <f>1-'Q3 Base'!D12</f>
        <v>0.99971399999999999</v>
      </c>
      <c r="E12" s="51">
        <f>1-'Q3 Base'!E12</f>
        <v>0.99967200000000001</v>
      </c>
      <c r="F12" s="51">
        <f>1-'Q3 Base'!F12</f>
        <v>0.99963000000000002</v>
      </c>
      <c r="G12" s="51">
        <f>1-'Q3 Base'!G12</f>
        <v>0.99957099999999999</v>
      </c>
      <c r="J12" s="51">
        <v>8</v>
      </c>
      <c r="K12" s="51">
        <f>G25</f>
        <v>0.99935600000000002</v>
      </c>
      <c r="L12" s="51">
        <f t="shared" si="0"/>
        <v>0.676839362028687</v>
      </c>
      <c r="M12" s="51">
        <f>PRODUCT($K$5:K12)*L12</f>
        <v>0.67437750402708019</v>
      </c>
      <c r="S12" s="67">
        <f>SUM(S5:S10)</f>
        <v>6</v>
      </c>
      <c r="T12" s="52" t="s">
        <v>16</v>
      </c>
    </row>
    <row r="13" spans="1:20" x14ac:dyDescent="0.25">
      <c r="A13" s="91">
        <v>25</v>
      </c>
      <c r="B13" s="51">
        <f>1-'Q3 Base'!B13</f>
        <v>0.99980999999999998</v>
      </c>
      <c r="C13" s="51">
        <f>1-'Q3 Base'!C13</f>
        <v>0.99975199999999997</v>
      </c>
      <c r="D13" s="51">
        <f>1-'Q3 Base'!D13</f>
        <v>0.99970999999999999</v>
      </c>
      <c r="E13" s="51">
        <f>1-'Q3 Base'!E13</f>
        <v>0.999668</v>
      </c>
      <c r="F13" s="51">
        <f>1-'Q3 Base'!F13</f>
        <v>0.99962499999999999</v>
      </c>
      <c r="G13" s="51">
        <f>1-'Q3 Base'!G13</f>
        <v>0.99956400000000001</v>
      </c>
      <c r="J13" s="51">
        <v>9</v>
      </c>
      <c r="K13" s="51">
        <f>G26</f>
        <v>0.99932100000000001</v>
      </c>
      <c r="L13" s="51">
        <f t="shared" si="0"/>
        <v>0.64460891621779715</v>
      </c>
      <c r="M13" s="51">
        <f>PRODUCT($K$5:K13)*L13</f>
        <v>0.64182819209699593</v>
      </c>
    </row>
    <row r="14" spans="1:20" x14ac:dyDescent="0.25">
      <c r="A14" s="91">
        <v>26</v>
      </c>
      <c r="B14" s="51">
        <f>1-'Q3 Base'!B14</f>
        <v>0.99980599999999997</v>
      </c>
      <c r="C14" s="51">
        <f>1-'Q3 Base'!C14</f>
        <v>0.99974799999999997</v>
      </c>
      <c r="D14" s="51">
        <f>1-'Q3 Base'!D14</f>
        <v>0.99970499999999995</v>
      </c>
      <c r="E14" s="51">
        <f>1-'Q3 Base'!E14</f>
        <v>0.99966100000000002</v>
      </c>
      <c r="F14" s="51">
        <f>1-'Q3 Base'!F14</f>
        <v>0.99961800000000001</v>
      </c>
      <c r="G14" s="51">
        <f>1-'Q3 Base'!G14</f>
        <v>0.99955700000000003</v>
      </c>
      <c r="J14" s="51">
        <v>10</v>
      </c>
      <c r="K14" s="51">
        <f>G27</f>
        <v>0.99928099999999997</v>
      </c>
      <c r="L14" s="51">
        <f t="shared" si="0"/>
        <v>0.6139132535407591</v>
      </c>
      <c r="M14" s="51">
        <f>PRODUCT($K$5:K14)*L14</f>
        <v>0.61082544535893157</v>
      </c>
    </row>
    <row r="15" spans="1:20" x14ac:dyDescent="0.25">
      <c r="A15" s="91">
        <v>27</v>
      </c>
      <c r="B15" s="51">
        <f>1-'Q3 Base'!B15</f>
        <v>0.99980199999999997</v>
      </c>
      <c r="C15" s="51">
        <f>1-'Q3 Base'!C15</f>
        <v>0.99974399999999997</v>
      </c>
      <c r="D15" s="51">
        <f>1-'Q3 Base'!D15</f>
        <v>0.999699</v>
      </c>
      <c r="E15" s="51">
        <f>1-'Q3 Base'!E15</f>
        <v>0.99965499999999996</v>
      </c>
      <c r="F15" s="51">
        <f>1-'Q3 Base'!F15</f>
        <v>0.99961100000000003</v>
      </c>
      <c r="G15" s="51">
        <f>1-'Q3 Base'!G15</f>
        <v>0.99954799999999999</v>
      </c>
    </row>
    <row r="16" spans="1:20" x14ac:dyDescent="0.25">
      <c r="A16" s="91">
        <v>28</v>
      </c>
      <c r="B16" s="51">
        <f>1-'Q3 Base'!B16</f>
        <v>0.99979799999999996</v>
      </c>
      <c r="C16" s="51">
        <f>1-'Q3 Base'!C16</f>
        <v>0.99973699999999999</v>
      </c>
      <c r="D16" s="51">
        <f>1-'Q3 Base'!D16</f>
        <v>0.99969200000000003</v>
      </c>
      <c r="E16" s="51">
        <f>1-'Q3 Base'!E16</f>
        <v>0.99964699999999995</v>
      </c>
      <c r="F16" s="51">
        <f>1-'Q3 Base'!F16</f>
        <v>0.99960099999999996</v>
      </c>
      <c r="G16" s="51">
        <f>1-'Q3 Base'!G16</f>
        <v>0.99953700000000001</v>
      </c>
      <c r="L16" s="92" t="s">
        <v>104</v>
      </c>
      <c r="M16" s="51">
        <f>SUM(1,M5:M13)</f>
        <v>8.0947792562117034</v>
      </c>
    </row>
    <row r="17" spans="1:20" x14ac:dyDescent="0.25">
      <c r="A17" s="91">
        <v>29</v>
      </c>
      <c r="B17" s="51">
        <f>1-'Q3 Base'!B17</f>
        <v>0.99979200000000001</v>
      </c>
      <c r="C17" s="51">
        <f>1-'Q3 Base'!C17</f>
        <v>0.99973000000000001</v>
      </c>
      <c r="D17" s="51">
        <f>1-'Q3 Base'!D17</f>
        <v>0.99968400000000002</v>
      </c>
      <c r="E17" s="51">
        <f>1-'Q3 Base'!E17</f>
        <v>0.999637</v>
      </c>
      <c r="F17" s="51">
        <f>1-'Q3 Base'!F17</f>
        <v>0.99959100000000001</v>
      </c>
      <c r="G17" s="51">
        <f>1-'Q3 Base'!G17</f>
        <v>0.99952600000000003</v>
      </c>
    </row>
    <row r="18" spans="1:20" x14ac:dyDescent="0.25">
      <c r="A18" s="91">
        <v>30</v>
      </c>
      <c r="B18" s="51">
        <f>1-'Q3 Base'!B18</f>
        <v>0.99978400000000001</v>
      </c>
      <c r="C18" s="51">
        <f>1-'Q3 Base'!C18</f>
        <v>0.99972099999999997</v>
      </c>
      <c r="D18" s="51">
        <f>1-'Q3 Base'!D18</f>
        <v>0.99967300000000003</v>
      </c>
      <c r="E18" s="51">
        <f>1-'Q3 Base'!E18</f>
        <v>0.99962499999999999</v>
      </c>
      <c r="F18" s="51">
        <f>1-'Q3 Base'!F18</f>
        <v>0.99957799999999997</v>
      </c>
      <c r="G18" s="51">
        <f>1-'Q3 Base'!G18</f>
        <v>0.99951299999999998</v>
      </c>
      <c r="P18" s="93" t="s">
        <v>206</v>
      </c>
      <c r="Q18" s="93"/>
    </row>
    <row r="19" spans="1:20" x14ac:dyDescent="0.25">
      <c r="A19" s="91">
        <v>31</v>
      </c>
      <c r="B19" s="51">
        <f>1-'Q3 Base'!B19</f>
        <v>0.99977300000000002</v>
      </c>
      <c r="C19" s="51">
        <f>1-'Q3 Base'!C19</f>
        <v>0.99970800000000004</v>
      </c>
      <c r="D19" s="51">
        <f>1-'Q3 Base'!D19</f>
        <v>0.99965899999999996</v>
      </c>
      <c r="E19" s="51">
        <f>1-'Q3 Base'!E19</f>
        <v>0.99961100000000003</v>
      </c>
      <c r="F19" s="51">
        <f>1-'Q3 Base'!F19</f>
        <v>0.99956100000000003</v>
      </c>
      <c r="G19" s="51">
        <f>1-'Q3 Base'!G19</f>
        <v>0.999498</v>
      </c>
      <c r="I19" s="51" t="s">
        <v>91</v>
      </c>
      <c r="J19" s="51" t="s">
        <v>96</v>
      </c>
      <c r="K19" s="51" t="s">
        <v>205</v>
      </c>
      <c r="L19" s="51" t="s">
        <v>204</v>
      </c>
      <c r="M19" s="51" t="s">
        <v>98</v>
      </c>
      <c r="N19" s="51" t="s">
        <v>99</v>
      </c>
      <c r="O19" s="51" t="s">
        <v>105</v>
      </c>
      <c r="P19" s="51" t="s">
        <v>207</v>
      </c>
      <c r="Q19" s="51" t="s">
        <v>99</v>
      </c>
      <c r="S19" s="67">
        <v>1</v>
      </c>
      <c r="T19" s="52" t="s">
        <v>100</v>
      </c>
    </row>
    <row r="20" spans="1:20" x14ac:dyDescent="0.25">
      <c r="A20" s="91">
        <v>32</v>
      </c>
      <c r="B20" s="51">
        <f>1-'Q3 Base'!B20</f>
        <v>0.99976100000000001</v>
      </c>
      <c r="C20" s="51">
        <f>1-'Q3 Base'!C20</f>
        <v>0.99969300000000005</v>
      </c>
      <c r="D20" s="51">
        <f>1-'Q3 Base'!D20</f>
        <v>0.99964200000000003</v>
      </c>
      <c r="E20" s="51">
        <f>1-'Q3 Base'!E20</f>
        <v>0.99959200000000004</v>
      </c>
      <c r="F20" s="51">
        <f>1-'Q3 Base'!F20</f>
        <v>0.99954100000000001</v>
      </c>
      <c r="G20" s="51">
        <f>1-'Q3 Base'!G20</f>
        <v>0.99948199999999998</v>
      </c>
      <c r="J20" s="51">
        <v>1</v>
      </c>
      <c r="K20" s="51">
        <f>D20</f>
        <v>0.99964200000000003</v>
      </c>
      <c r="L20" s="51">
        <f>1-K20</f>
        <v>3.5799999999996945E-4</v>
      </c>
      <c r="M20" s="51">
        <f>$K$3^J20</f>
        <v>0.95238095238095233</v>
      </c>
      <c r="N20" s="51">
        <f>L20*M20</f>
        <v>3.4095238095235186E-4</v>
      </c>
      <c r="O20" s="51">
        <f>PRODUCT($K$20:K20)*M20</f>
        <v>0.95204</v>
      </c>
      <c r="P20" s="51">
        <f t="shared" ref="P20:P22" si="1">1+P21*K20/(1+$K$2)</f>
        <v>4.5422319797619135</v>
      </c>
      <c r="Q20" s="51">
        <f>1-K2/(1+K2)*P20</f>
        <v>0.78370323905895645</v>
      </c>
      <c r="S20" s="67">
        <v>1</v>
      </c>
      <c r="T20" s="52" t="s">
        <v>106</v>
      </c>
    </row>
    <row r="21" spans="1:20" x14ac:dyDescent="0.25">
      <c r="A21" s="91">
        <v>33</v>
      </c>
      <c r="B21" s="51">
        <f>1-'Q3 Base'!B21</f>
        <v>0.99974600000000002</v>
      </c>
      <c r="C21" s="51">
        <f>1-'Q3 Base'!C21</f>
        <v>0.99967499999999998</v>
      </c>
      <c r="D21" s="51">
        <f>1-'Q3 Base'!D21</f>
        <v>0.99962300000000004</v>
      </c>
      <c r="E21" s="51">
        <f>1-'Q3 Base'!E21</f>
        <v>0.99956999999999996</v>
      </c>
      <c r="F21" s="51">
        <f>1-'Q3 Base'!F21</f>
        <v>0.99951699999999999</v>
      </c>
      <c r="G21" s="51">
        <f>1-'Q3 Base'!G21</f>
        <v>0.99946199999999996</v>
      </c>
      <c r="J21" s="51">
        <v>2</v>
      </c>
      <c r="K21" s="51">
        <f>E21</f>
        <v>0.99956999999999996</v>
      </c>
      <c r="L21" s="51">
        <f>1-K21</f>
        <v>4.3000000000004146E-4</v>
      </c>
      <c r="M21" s="51">
        <f>$K$3^J21</f>
        <v>0.90702947845804982</v>
      </c>
      <c r="N21" s="51">
        <f>PRODUCT($K$20:K20)*L21*M21</f>
        <v>3.8988304761908521E-4</v>
      </c>
      <c r="O21" s="51">
        <f>PRODUCT($K$20:K21)*M21</f>
        <v>0.90631487885714279</v>
      </c>
      <c r="P21" s="51">
        <f t="shared" si="1"/>
        <v>3.7206755806078666</v>
      </c>
      <c r="S21" s="67">
        <v>1</v>
      </c>
      <c r="T21" s="52" t="s">
        <v>107</v>
      </c>
    </row>
    <row r="22" spans="1:20" x14ac:dyDescent="0.25">
      <c r="A22" s="91">
        <v>34</v>
      </c>
      <c r="B22" s="51">
        <f>1-'Q3 Base'!B22</f>
        <v>0.99973000000000001</v>
      </c>
      <c r="C22" s="51">
        <f>1-'Q3 Base'!C22</f>
        <v>0.99965800000000005</v>
      </c>
      <c r="D22" s="51">
        <f>1-'Q3 Base'!D22</f>
        <v>0.99960300000000002</v>
      </c>
      <c r="E22" s="51">
        <f>1-'Q3 Base'!E22</f>
        <v>0.99954799999999999</v>
      </c>
      <c r="F22" s="51">
        <f>1-'Q3 Base'!F22</f>
        <v>0.99949299999999996</v>
      </c>
      <c r="G22" s="51">
        <f>1-'Q3 Base'!G22</f>
        <v>0.99944100000000002</v>
      </c>
      <c r="J22" s="51">
        <v>3</v>
      </c>
      <c r="K22" s="51">
        <f>F22</f>
        <v>0.99949299999999996</v>
      </c>
      <c r="L22" s="51">
        <f>1-K22</f>
        <v>5.070000000000352E-4</v>
      </c>
      <c r="M22" s="51">
        <f>$K$3^J22</f>
        <v>0.86383759853147601</v>
      </c>
      <c r="N22" s="51">
        <f>PRODUCT($K$20:K21)*L22*M22</f>
        <v>4.3762061293390784E-4</v>
      </c>
      <c r="O22" s="51">
        <f>PRODUCT($K$20:K22)*M22</f>
        <v>0.8627194068700591</v>
      </c>
      <c r="P22" s="51">
        <f t="shared" si="1"/>
        <v>2.8579382730956913</v>
      </c>
      <c r="S22" s="67">
        <v>1</v>
      </c>
      <c r="T22" s="52" t="s">
        <v>108</v>
      </c>
    </row>
    <row r="23" spans="1:20" x14ac:dyDescent="0.25">
      <c r="A23" s="91">
        <v>35</v>
      </c>
      <c r="B23" s="51">
        <f>1-'Q3 Base'!B23</f>
        <v>0.99971299999999996</v>
      </c>
      <c r="C23" s="51">
        <f>1-'Q3 Base'!C23</f>
        <v>0.999637</v>
      </c>
      <c r="D23" s="51">
        <f>1-'Q3 Base'!D23</f>
        <v>0.99958000000000002</v>
      </c>
      <c r="E23" s="51">
        <f>1-'Q3 Base'!E23</f>
        <v>0.99952300000000005</v>
      </c>
      <c r="F23" s="51">
        <f>1-'Q3 Base'!F23</f>
        <v>0.99946500000000005</v>
      </c>
      <c r="G23" s="51">
        <f>1-'Q3 Base'!G23</f>
        <v>0.99941599999999997</v>
      </c>
      <c r="J23" s="51">
        <v>4</v>
      </c>
      <c r="K23" s="51">
        <f>G23</f>
        <v>0.99941599999999997</v>
      </c>
      <c r="L23" s="51">
        <f>1-K23</f>
        <v>5.8400000000002894E-4</v>
      </c>
      <c r="M23" s="51">
        <f>$K$3^J23</f>
        <v>0.82270247479188185</v>
      </c>
      <c r="N23" s="51">
        <f>PRODUCT($K$20:K22)*L23*M23</f>
        <v>4.7983631772584713E-4</v>
      </c>
      <c r="O23" s="51">
        <f>PRODUCT($K$20:K23)*M23</f>
        <v>0.82115769403471139</v>
      </c>
      <c r="P23" s="51">
        <f>1+P24*K23/(1+$K$2)</f>
        <v>1.9518247619047617</v>
      </c>
      <c r="S23" s="67">
        <v>2</v>
      </c>
      <c r="T23" s="52" t="s">
        <v>109</v>
      </c>
    </row>
    <row r="24" spans="1:20" x14ac:dyDescent="0.25">
      <c r="A24" s="91">
        <v>36</v>
      </c>
      <c r="B24" s="51">
        <f>1-'Q3 Base'!B24</f>
        <v>0.99969399999999997</v>
      </c>
      <c r="C24" s="51">
        <f>1-'Q3 Base'!C24</f>
        <v>0.99961500000000003</v>
      </c>
      <c r="D24" s="51">
        <f>1-'Q3 Base'!D24</f>
        <v>0.99955400000000005</v>
      </c>
      <c r="E24" s="51">
        <f>1-'Q3 Base'!E24</f>
        <v>0.99949500000000002</v>
      </c>
      <c r="F24" s="51">
        <f>1-'Q3 Base'!F24</f>
        <v>0.99943499999999996</v>
      </c>
      <c r="G24" s="51">
        <f>1-'Q3 Base'!G24</f>
        <v>0.99938800000000005</v>
      </c>
      <c r="J24" s="51">
        <v>5</v>
      </c>
      <c r="K24" s="51">
        <f>G24</f>
        <v>0.99938800000000005</v>
      </c>
      <c r="L24" s="51">
        <f>1-K24</f>
        <v>6.1199999999994592E-4</v>
      </c>
      <c r="M24" s="51">
        <f>$K$3^J24</f>
        <v>0.78352616646845885</v>
      </c>
      <c r="N24" s="51">
        <f>PRODUCT($K$20:K23)*L24*M24</f>
        <v>4.7861762738018944E-4</v>
      </c>
      <c r="P24" s="51">
        <v>1</v>
      </c>
    </row>
    <row r="25" spans="1:20" x14ac:dyDescent="0.25">
      <c r="A25" s="91">
        <v>37</v>
      </c>
      <c r="B25" s="51">
        <f>1-'Q3 Base'!B25</f>
        <v>0.99967300000000003</v>
      </c>
      <c r="C25" s="51">
        <f>1-'Q3 Base'!C25</f>
        <v>0.99958999999999998</v>
      </c>
      <c r="D25" s="51">
        <f>1-'Q3 Base'!D25</f>
        <v>0.99952700000000005</v>
      </c>
      <c r="E25" s="51">
        <f>1-'Q3 Base'!E25</f>
        <v>0.99946299999999999</v>
      </c>
      <c r="F25" s="51">
        <f>1-'Q3 Base'!F25</f>
        <v>0.99939999999999996</v>
      </c>
      <c r="G25" s="51">
        <f>1-'Q3 Base'!G25</f>
        <v>0.99935600000000002</v>
      </c>
      <c r="S25" s="67">
        <f>SUM(S19:S23)</f>
        <v>6</v>
      </c>
      <c r="T25" s="52" t="s">
        <v>16</v>
      </c>
    </row>
    <row r="26" spans="1:20" x14ac:dyDescent="0.25">
      <c r="A26" s="91">
        <v>38</v>
      </c>
      <c r="B26" s="51">
        <f>1-'Q3 Base'!B26</f>
        <v>0.99965099999999996</v>
      </c>
      <c r="C26" s="51">
        <f>1-'Q3 Base'!C26</f>
        <v>0.99956299999999998</v>
      </c>
      <c r="D26" s="51">
        <f>1-'Q3 Base'!D26</f>
        <v>0.99949600000000005</v>
      </c>
      <c r="E26" s="51">
        <f>1-'Q3 Base'!E26</f>
        <v>0.99943000000000004</v>
      </c>
      <c r="F26" s="51">
        <f>1-'Q3 Base'!F26</f>
        <v>0.999363</v>
      </c>
      <c r="G26" s="51">
        <f>1-'Q3 Base'!G26</f>
        <v>0.99932100000000001</v>
      </c>
      <c r="M26" s="92" t="s">
        <v>110</v>
      </c>
      <c r="N26" s="51">
        <f>SUM(N20:N23)+PRODUCT(K20:K23)*M24</f>
        <v>0.78370323905895622</v>
      </c>
      <c r="O26" s="51">
        <f>1-M2*(1+SUM(O20:O23))</f>
        <v>0.78370323905895645</v>
      </c>
    </row>
    <row r="27" spans="1:20" x14ac:dyDescent="0.25">
      <c r="A27" s="91">
        <v>39</v>
      </c>
      <c r="B27" s="51">
        <f>1-'Q3 Base'!B27</f>
        <v>0.99962700000000004</v>
      </c>
      <c r="C27" s="51">
        <f>1-'Q3 Base'!C27</f>
        <v>0.99953400000000003</v>
      </c>
      <c r="D27" s="51">
        <f>1-'Q3 Base'!D27</f>
        <v>0.99946199999999996</v>
      </c>
      <c r="E27" s="51">
        <f>1-'Q3 Base'!E27</f>
        <v>0.99939199999999995</v>
      </c>
      <c r="F27" s="51">
        <f>1-'Q3 Base'!F27</f>
        <v>0.99932100000000001</v>
      </c>
      <c r="G27" s="51">
        <f>1-'Q3 Base'!G27</f>
        <v>0.99928099999999997</v>
      </c>
    </row>
    <row r="28" spans="1:20" x14ac:dyDescent="0.25">
      <c r="A28" s="91">
        <v>40</v>
      </c>
      <c r="B28" s="51">
        <f>1-'Q3 Base'!B28</f>
        <v>0.99960000000000004</v>
      </c>
      <c r="C28" s="51">
        <f>1-'Q3 Base'!C28</f>
        <v>0.99949900000000003</v>
      </c>
      <c r="D28" s="51">
        <f>1-'Q3 Base'!D28</f>
        <v>0.99942500000000001</v>
      </c>
      <c r="E28" s="51">
        <f>1-'Q3 Base'!E28</f>
        <v>0.99934999999999996</v>
      </c>
      <c r="F28" s="51">
        <f>1-'Q3 Base'!F28</f>
        <v>0.99927500000000002</v>
      </c>
      <c r="G28" s="51">
        <f>1-'Q3 Base'!G28</f>
        <v>0.99923399999999996</v>
      </c>
    </row>
    <row r="29" spans="1:20" x14ac:dyDescent="0.25">
      <c r="A29" s="91">
        <v>41</v>
      </c>
      <c r="B29" s="51">
        <f>1-'Q3 Base'!B29</f>
        <v>0.99956999999999996</v>
      </c>
      <c r="C29" s="51">
        <f>1-'Q3 Base'!C29</f>
        <v>0.99946299999999999</v>
      </c>
      <c r="D29" s="51">
        <f>1-'Q3 Base'!D29</f>
        <v>0.99938300000000002</v>
      </c>
      <c r="E29" s="51">
        <f>1-'Q3 Base'!E29</f>
        <v>0.99930300000000005</v>
      </c>
      <c r="F29" s="51">
        <f>1-'Q3 Base'!F29</f>
        <v>0.99922200000000005</v>
      </c>
      <c r="G29" s="51">
        <f>1-'Q3 Base'!G29</f>
        <v>0.99918200000000001</v>
      </c>
    </row>
    <row r="30" spans="1:20" x14ac:dyDescent="0.25">
      <c r="A30" s="91">
        <v>42</v>
      </c>
      <c r="B30" s="51">
        <f>1-'Q3 Base'!B30</f>
        <v>0.99953599999999998</v>
      </c>
      <c r="C30" s="51">
        <f>1-'Q3 Base'!C30</f>
        <v>0.999421</v>
      </c>
      <c r="D30" s="51">
        <f>1-'Q3 Base'!D30</f>
        <v>0.999336</v>
      </c>
      <c r="E30" s="51">
        <f>1-'Q3 Base'!E30</f>
        <v>0.99924999999999997</v>
      </c>
      <c r="F30" s="51">
        <f>1-'Q3 Base'!F30</f>
        <v>0.99916400000000005</v>
      </c>
      <c r="G30" s="51">
        <f>1-'Q3 Base'!G30</f>
        <v>0.99912199999999995</v>
      </c>
    </row>
    <row r="31" spans="1:20" x14ac:dyDescent="0.25">
      <c r="A31" s="91">
        <v>43</v>
      </c>
      <c r="B31" s="51">
        <f>1-'Q3 Base'!B31</f>
        <v>0.99949900000000003</v>
      </c>
      <c r="C31" s="51">
        <f>1-'Q3 Base'!C31</f>
        <v>0.99937600000000004</v>
      </c>
      <c r="D31" s="51">
        <f>1-'Q3 Base'!D31</f>
        <v>0.99928300000000003</v>
      </c>
      <c r="E31" s="51">
        <f>1-'Q3 Base'!E31</f>
        <v>0.99919000000000002</v>
      </c>
      <c r="F31" s="51">
        <f>1-'Q3 Base'!F31</f>
        <v>0.99909800000000004</v>
      </c>
      <c r="G31" s="51">
        <f>1-'Q3 Base'!G31</f>
        <v>0.999054</v>
      </c>
    </row>
    <row r="32" spans="1:20" x14ac:dyDescent="0.25">
      <c r="A32" s="91">
        <v>44</v>
      </c>
      <c r="B32" s="51">
        <f>1-'Q3 Base'!B32</f>
        <v>0.99945899999999999</v>
      </c>
      <c r="C32" s="51">
        <f>1-'Q3 Base'!C32</f>
        <v>0.99932600000000005</v>
      </c>
      <c r="D32" s="51">
        <f>1-'Q3 Base'!D32</f>
        <v>0.99922599999999995</v>
      </c>
      <c r="E32" s="51">
        <f>1-'Q3 Base'!E32</f>
        <v>0.99912500000000004</v>
      </c>
      <c r="F32" s="51">
        <f>1-'Q3 Base'!F32</f>
        <v>0.99902500000000005</v>
      </c>
      <c r="G32" s="51">
        <f>1-'Q3 Base'!G32</f>
        <v>0.99897800000000003</v>
      </c>
    </row>
    <row r="33" spans="1:7" x14ac:dyDescent="0.25">
      <c r="A33" s="91">
        <v>45</v>
      </c>
      <c r="B33" s="51">
        <f>1-'Q3 Base'!B33</f>
        <v>0.99941400000000002</v>
      </c>
      <c r="C33" s="51">
        <f>1-'Q3 Base'!C33</f>
        <v>0.99926800000000005</v>
      </c>
      <c r="D33" s="51">
        <f>1-'Q3 Base'!D33</f>
        <v>0.99916099999999997</v>
      </c>
      <c r="E33" s="51">
        <f>1-'Q3 Base'!E33</f>
        <v>0.99905200000000005</v>
      </c>
      <c r="F33" s="51">
        <f>1-'Q3 Base'!F33</f>
        <v>0.99894300000000003</v>
      </c>
      <c r="G33" s="51">
        <f>1-'Q3 Base'!G33</f>
        <v>0.99889099999999997</v>
      </c>
    </row>
    <row r="34" spans="1:7" x14ac:dyDescent="0.25">
      <c r="A34" s="91">
        <v>46</v>
      </c>
      <c r="B34" s="51">
        <f>1-'Q3 Base'!B34</f>
        <v>0.999363</v>
      </c>
      <c r="C34" s="51">
        <f>1-'Q3 Base'!C34</f>
        <v>0.99920600000000004</v>
      </c>
      <c r="D34" s="51">
        <f>1-'Q3 Base'!D34</f>
        <v>0.99908699999999995</v>
      </c>
      <c r="E34" s="51">
        <f>1-'Q3 Base'!E34</f>
        <v>0.998969</v>
      </c>
      <c r="F34" s="51">
        <f>1-'Q3 Base'!F34</f>
        <v>0.99885000000000002</v>
      </c>
      <c r="G34" s="51">
        <f>1-'Q3 Base'!G34</f>
        <v>0.99879200000000001</v>
      </c>
    </row>
    <row r="35" spans="1:7" x14ac:dyDescent="0.25">
      <c r="A35" s="91">
        <v>47</v>
      </c>
      <c r="B35" s="51">
        <f>1-'Q3 Base'!B35</f>
        <v>0.99930799999999997</v>
      </c>
      <c r="C35" s="51">
        <f>1-'Q3 Base'!C35</f>
        <v>0.999135</v>
      </c>
      <c r="D35" s="51">
        <f>1-'Q3 Base'!D35</f>
        <v>0.99900699999999998</v>
      </c>
      <c r="E35" s="51">
        <f>1-'Q3 Base'!E35</f>
        <v>0.99887700000000001</v>
      </c>
      <c r="F35" s="51">
        <f>1-'Q3 Base'!F35</f>
        <v>0.99874700000000005</v>
      </c>
      <c r="G35" s="51">
        <f>1-'Q3 Base'!G35</f>
        <v>0.99868000000000001</v>
      </c>
    </row>
    <row r="36" spans="1:7" x14ac:dyDescent="0.25">
      <c r="A36" s="91">
        <v>48</v>
      </c>
      <c r="B36" s="51">
        <f>1-'Q3 Base'!B36</f>
        <v>0.99924599999999997</v>
      </c>
      <c r="C36" s="51">
        <f>1-'Q3 Base'!C36</f>
        <v>0.99905699999999997</v>
      </c>
      <c r="D36" s="51">
        <f>1-'Q3 Base'!D36</f>
        <v>0.99891600000000003</v>
      </c>
      <c r="E36" s="51">
        <f>1-'Q3 Base'!E36</f>
        <v>0.99877499999999997</v>
      </c>
      <c r="F36" s="51">
        <f>1-'Q3 Base'!F36</f>
        <v>0.99863299999999999</v>
      </c>
      <c r="G36" s="51">
        <f>1-'Q3 Base'!G36</f>
        <v>0.99855300000000002</v>
      </c>
    </row>
    <row r="37" spans="1:7" x14ac:dyDescent="0.25">
      <c r="A37" s="91">
        <v>49</v>
      </c>
      <c r="B37" s="51">
        <f>1-'Q3 Base'!B37</f>
        <v>0.99917800000000001</v>
      </c>
      <c r="C37" s="51">
        <f>1-'Q3 Base'!C37</f>
        <v>0.99897000000000002</v>
      </c>
      <c r="D37" s="51">
        <f>1-'Q3 Base'!D37</f>
        <v>0.99881399999999998</v>
      </c>
      <c r="E37" s="51">
        <f>1-'Q3 Base'!E37</f>
        <v>0.99865800000000005</v>
      </c>
      <c r="F37" s="51">
        <f>1-'Q3 Base'!F37</f>
        <v>0.998502</v>
      </c>
      <c r="G37" s="51">
        <f>1-'Q3 Base'!G37</f>
        <v>0.99840799999999996</v>
      </c>
    </row>
    <row r="38" spans="1:7" x14ac:dyDescent="0.25">
      <c r="A38" s="91">
        <v>50</v>
      </c>
      <c r="B38" s="51">
        <f>1-'Q3 Base'!B38</f>
        <v>0.99910200000000005</v>
      </c>
      <c r="C38" s="51">
        <f>1-'Q3 Base'!C38</f>
        <v>0.99887400000000004</v>
      </c>
      <c r="D38" s="51">
        <f>1-'Q3 Base'!D38</f>
        <v>0.99870199999999998</v>
      </c>
      <c r="E38" s="51">
        <f>1-'Q3 Base'!E38</f>
        <v>0.99853000000000003</v>
      </c>
      <c r="F38" s="51">
        <f>1-'Q3 Base'!F38</f>
        <v>0.99835799999999997</v>
      </c>
      <c r="G38" s="51">
        <f>1-'Q3 Base'!G38</f>
        <v>0.99824500000000005</v>
      </c>
    </row>
    <row r="39" spans="1:7" x14ac:dyDescent="0.25">
      <c r="A39" s="91">
        <v>51</v>
      </c>
      <c r="B39" s="51">
        <f>1-'Q3 Base'!B39</f>
        <v>0.99901899999999999</v>
      </c>
      <c r="C39" s="51">
        <f>1-'Q3 Base'!C39</f>
        <v>0.99876600000000004</v>
      </c>
      <c r="D39" s="51">
        <f>1-'Q3 Base'!D39</f>
        <v>0.99857700000000005</v>
      </c>
      <c r="E39" s="51">
        <f>1-'Q3 Base'!E39</f>
        <v>0.998386</v>
      </c>
      <c r="F39" s="51">
        <f>1-'Q3 Base'!F39</f>
        <v>0.99819599999999997</v>
      </c>
      <c r="G39" s="51">
        <f>1-'Q3 Base'!G39</f>
        <v>0.99805999999999995</v>
      </c>
    </row>
    <row r="40" spans="1:7" x14ac:dyDescent="0.25">
      <c r="A40" s="91">
        <v>52</v>
      </c>
      <c r="B40" s="51">
        <f>1-'Q3 Base'!B40</f>
        <v>0.99892700000000001</v>
      </c>
      <c r="C40" s="51">
        <f>1-'Q3 Base'!C40</f>
        <v>0.99864699999999995</v>
      </c>
      <c r="D40" s="51">
        <f>1-'Q3 Base'!D40</f>
        <v>0.99843599999999999</v>
      </c>
      <c r="E40" s="51">
        <f>1-'Q3 Base'!E40</f>
        <v>0.99822599999999995</v>
      </c>
      <c r="F40" s="51">
        <f>1-'Q3 Base'!F40</f>
        <v>0.99801399999999996</v>
      </c>
      <c r="G40" s="51">
        <f>1-'Q3 Base'!G40</f>
        <v>0.99784899999999999</v>
      </c>
    </row>
    <row r="41" spans="1:7" x14ac:dyDescent="0.25">
      <c r="A41" s="91">
        <v>53</v>
      </c>
      <c r="B41" s="51">
        <f>1-'Q3 Base'!B41</f>
        <v>0.99882599999999999</v>
      </c>
      <c r="C41" s="51">
        <f>1-'Q3 Base'!C41</f>
        <v>0.99851500000000004</v>
      </c>
      <c r="D41" s="51">
        <f>1-'Q3 Base'!D41</f>
        <v>0.99828099999999997</v>
      </c>
      <c r="E41" s="51">
        <f>1-'Q3 Base'!E41</f>
        <v>0.99804599999999999</v>
      </c>
      <c r="F41" s="51">
        <f>1-'Q3 Base'!F41</f>
        <v>0.99781200000000003</v>
      </c>
      <c r="G41" s="51">
        <f>1-'Q3 Base'!G41</f>
        <v>0.99761100000000003</v>
      </c>
    </row>
    <row r="42" spans="1:7" x14ac:dyDescent="0.25">
      <c r="A42" s="91">
        <v>54</v>
      </c>
      <c r="B42" s="51">
        <f>1-'Q3 Base'!B42</f>
        <v>0.99871399999999999</v>
      </c>
      <c r="C42" s="51">
        <f>1-'Q3 Base'!C42</f>
        <v>0.99836800000000003</v>
      </c>
      <c r="D42" s="51">
        <f>1-'Q3 Base'!D42</f>
        <v>0.99810699999999997</v>
      </c>
      <c r="E42" s="51">
        <f>1-'Q3 Base'!E42</f>
        <v>0.99784600000000001</v>
      </c>
      <c r="F42" s="51">
        <f>1-'Q3 Base'!F42</f>
        <v>0.99758500000000006</v>
      </c>
      <c r="G42" s="51">
        <f>1-'Q3 Base'!G42</f>
        <v>0.99734</v>
      </c>
    </row>
    <row r="43" spans="1:7" x14ac:dyDescent="0.25">
      <c r="A43" s="91">
        <v>55</v>
      </c>
      <c r="B43" s="51">
        <f>1-'Q3 Base'!B43</f>
        <v>0.99859100000000001</v>
      </c>
      <c r="C43" s="51">
        <f>1-'Q3 Base'!C43</f>
        <v>0.99820500000000001</v>
      </c>
      <c r="D43" s="51">
        <f>1-'Q3 Base'!D43</f>
        <v>0.99791300000000005</v>
      </c>
      <c r="E43" s="51">
        <f>1-'Q3 Base'!E43</f>
        <v>0.99762300000000004</v>
      </c>
      <c r="F43" s="51">
        <f>1-'Q3 Base'!F43</f>
        <v>0.997332</v>
      </c>
      <c r="G43" s="51">
        <f>1-'Q3 Base'!G43</f>
        <v>0.99703299999999995</v>
      </c>
    </row>
    <row r="44" spans="1:7" x14ac:dyDescent="0.25">
      <c r="A44" s="91">
        <v>56</v>
      </c>
      <c r="B44" s="51">
        <f>1-'Q3 Base'!B44</f>
        <v>0.99845700000000004</v>
      </c>
      <c r="C44" s="51">
        <f>1-'Q3 Base'!C44</f>
        <v>0.99802400000000002</v>
      </c>
      <c r="D44" s="51">
        <f>1-'Q3 Base'!D44</f>
        <v>0.997699</v>
      </c>
      <c r="E44" s="51">
        <f>1-'Q3 Base'!E44</f>
        <v>0.99737399999999998</v>
      </c>
      <c r="F44" s="51">
        <f>1-'Q3 Base'!F44</f>
        <v>0.99704999999999999</v>
      </c>
      <c r="G44" s="51">
        <f>1-'Q3 Base'!G44</f>
        <v>0.99668599999999996</v>
      </c>
    </row>
    <row r="45" spans="1:7" x14ac:dyDescent="0.25">
      <c r="A45" s="91">
        <v>57</v>
      </c>
      <c r="B45" s="51">
        <f>1-'Q3 Base'!B45</f>
        <v>0.99830799999999997</v>
      </c>
      <c r="C45" s="51">
        <f>1-'Q3 Base'!C45</f>
        <v>0.99782400000000004</v>
      </c>
      <c r="D45" s="51">
        <f>1-'Q3 Base'!D45</f>
        <v>0.99746100000000004</v>
      </c>
      <c r="E45" s="51">
        <f>1-'Q3 Base'!E45</f>
        <v>0.99709700000000001</v>
      </c>
      <c r="F45" s="51">
        <f>1-'Q3 Base'!F45</f>
        <v>0.99673400000000001</v>
      </c>
      <c r="G45" s="51">
        <f>1-'Q3 Base'!G45</f>
        <v>0.99629199999999996</v>
      </c>
    </row>
    <row r="46" spans="1:7" x14ac:dyDescent="0.25">
      <c r="A46" s="91">
        <v>58</v>
      </c>
      <c r="B46" s="51">
        <f>1-'Q3 Base'!B46</f>
        <v>0.99814400000000003</v>
      </c>
      <c r="C46" s="51">
        <f>1-'Q3 Base'!C46</f>
        <v>0.99760199999999999</v>
      </c>
      <c r="D46" s="51">
        <f>1-'Q3 Base'!D46</f>
        <v>0.99719500000000005</v>
      </c>
      <c r="E46" s="51">
        <f>1-'Q3 Base'!E46</f>
        <v>0.99678800000000001</v>
      </c>
      <c r="F46" s="51">
        <f>1-'Q3 Base'!F46</f>
        <v>0.99638099999999996</v>
      </c>
      <c r="G46" s="51">
        <f>1-'Q3 Base'!G46</f>
        <v>0.99584399999999995</v>
      </c>
    </row>
    <row r="47" spans="1:7" x14ac:dyDescent="0.25">
      <c r="A47" s="91">
        <v>59</v>
      </c>
      <c r="B47" s="51">
        <f>1-'Q3 Base'!B47</f>
        <v>0.99796499999999999</v>
      </c>
      <c r="C47" s="51">
        <f>1-'Q3 Base'!C47</f>
        <v>0.99735700000000005</v>
      </c>
      <c r="D47" s="51">
        <f>1-'Q3 Base'!D47</f>
        <v>0.99690000000000001</v>
      </c>
      <c r="E47" s="51">
        <f>1-'Q3 Base'!E47</f>
        <v>0.996444</v>
      </c>
      <c r="F47" s="51">
        <f>1-'Q3 Base'!F47</f>
        <v>0.99598699999999996</v>
      </c>
      <c r="G47" s="51">
        <f>1-'Q3 Base'!G47</f>
        <v>0.99533800000000006</v>
      </c>
    </row>
    <row r="48" spans="1:7" x14ac:dyDescent="0.25">
      <c r="A48" s="91">
        <v>60</v>
      </c>
      <c r="B48" s="51">
        <f>1-'Q3 Base'!B48</f>
        <v>0.99776799999999999</v>
      </c>
      <c r="C48" s="51">
        <f>1-'Q3 Base'!C48</f>
        <v>0.997085</v>
      </c>
      <c r="D48" s="51">
        <f>1-'Q3 Base'!D48</f>
        <v>0.99657200000000001</v>
      </c>
      <c r="E48" s="51">
        <f>1-'Q3 Base'!E48</f>
        <v>0.99605999999999995</v>
      </c>
      <c r="F48" s="51">
        <f>1-'Q3 Base'!F48</f>
        <v>0.99554600000000004</v>
      </c>
      <c r="G48" s="51">
        <f>1-'Q3 Base'!G48</f>
        <v>0.99476399999999998</v>
      </c>
    </row>
    <row r="49" spans="1:7" x14ac:dyDescent="0.25">
      <c r="A49" s="91">
        <v>61</v>
      </c>
      <c r="B49" s="51">
        <f>1-'Q3 Base'!B49</f>
        <v>0.99755199999999999</v>
      </c>
      <c r="C49" s="51">
        <f>1-'Q3 Base'!C49</f>
        <v>0.99678500000000003</v>
      </c>
      <c r="D49" s="51">
        <f>1-'Q3 Base'!D49</f>
        <v>0.99620799999999998</v>
      </c>
      <c r="E49" s="51">
        <f>1-'Q3 Base'!E49</f>
        <v>0.99563100000000004</v>
      </c>
      <c r="F49" s="51">
        <f>1-'Q3 Base'!F49</f>
        <v>0.99505399999999999</v>
      </c>
      <c r="G49" s="51">
        <f>1-'Q3 Base'!G49</f>
        <v>0.99411400000000005</v>
      </c>
    </row>
    <row r="50" spans="1:7" x14ac:dyDescent="0.25">
      <c r="A50" s="91">
        <v>62</v>
      </c>
      <c r="B50" s="51">
        <f>1-'Q3 Base'!B50</f>
        <v>0.99731499999999995</v>
      </c>
      <c r="C50" s="51">
        <f>1-'Q3 Base'!C50</f>
        <v>0.99644999999999995</v>
      </c>
      <c r="D50" s="51">
        <f>1-'Q3 Base'!D50</f>
        <v>0.99580100000000005</v>
      </c>
      <c r="E50" s="51">
        <f>1-'Q3 Base'!E50</f>
        <v>0.99515200000000004</v>
      </c>
      <c r="F50" s="51">
        <f>1-'Q3 Base'!F50</f>
        <v>0.99450300000000003</v>
      </c>
      <c r="G50" s="51">
        <f>1-'Q3 Base'!G50</f>
        <v>0.99337699999999995</v>
      </c>
    </row>
    <row r="51" spans="1:7" x14ac:dyDescent="0.25">
      <c r="A51" s="91">
        <v>63</v>
      </c>
      <c r="B51" s="51">
        <f>1-'Q3 Base'!B51</f>
        <v>0.99705200000000005</v>
      </c>
      <c r="C51" s="51">
        <f>1-'Q3 Base'!C51</f>
        <v>0.99607999999999997</v>
      </c>
      <c r="D51" s="51">
        <f>1-'Q3 Base'!D51</f>
        <v>0.99534800000000001</v>
      </c>
      <c r="E51" s="51">
        <f>1-'Q3 Base'!E51</f>
        <v>0.994618</v>
      </c>
      <c r="F51" s="51">
        <f>1-'Q3 Base'!F51</f>
        <v>0.99388600000000005</v>
      </c>
      <c r="G51" s="51">
        <f>1-'Q3 Base'!G51</f>
        <v>0.99254100000000001</v>
      </c>
    </row>
    <row r="52" spans="1:7" x14ac:dyDescent="0.25">
      <c r="A52" s="91">
        <v>64</v>
      </c>
      <c r="B52" s="51">
        <f>1-'Q3 Base'!B52</f>
        <v>0.99676399999999998</v>
      </c>
      <c r="C52" s="51">
        <f>1-'Q3 Base'!C52</f>
        <v>0.99566699999999997</v>
      </c>
      <c r="D52" s="51">
        <f>1-'Q3 Base'!D52</f>
        <v>0.99484399999999995</v>
      </c>
      <c r="E52" s="51">
        <f>1-'Q3 Base'!E52</f>
        <v>0.99402000000000001</v>
      </c>
      <c r="F52" s="51">
        <f>1-'Q3 Base'!F52</f>
        <v>0.99319800000000003</v>
      </c>
      <c r="G52" s="51">
        <f>1-'Q3 Base'!G52</f>
        <v>0.99159600000000003</v>
      </c>
    </row>
    <row r="53" spans="1:7" x14ac:dyDescent="0.25">
      <c r="A53" s="91">
        <v>65</v>
      </c>
      <c r="B53" s="51">
        <f>1-'Q3 Base'!B53</f>
        <v>0.996444</v>
      </c>
      <c r="C53" s="51">
        <f>1-'Q3 Base'!C53</f>
        <v>0.99520799999999998</v>
      </c>
      <c r="D53" s="51">
        <f>1-'Q3 Base'!D53</f>
        <v>0.99428000000000005</v>
      </c>
      <c r="E53" s="51">
        <f>1-'Q3 Base'!E53</f>
        <v>0.99335200000000001</v>
      </c>
      <c r="F53" s="51">
        <f>1-'Q3 Base'!F53</f>
        <v>0.99242300000000006</v>
      </c>
      <c r="G53" s="51">
        <f>1-'Q3 Base'!G53</f>
        <v>0.99052499999999999</v>
      </c>
    </row>
    <row r="54" spans="1:7" x14ac:dyDescent="0.25">
      <c r="A54" s="91">
        <v>66</v>
      </c>
      <c r="B54" s="51">
        <f>1-'Q3 Base'!B54</f>
        <v>0.99608799999999997</v>
      </c>
      <c r="C54" s="51">
        <f>1-'Q3 Base'!C54</f>
        <v>0.994695</v>
      </c>
      <c r="D54" s="51">
        <f>1-'Q3 Base'!D54</f>
        <v>0.99364699999999995</v>
      </c>
      <c r="E54" s="51">
        <f>1-'Q3 Base'!E54</f>
        <v>0.99260000000000004</v>
      </c>
      <c r="F54" s="51">
        <f>1-'Q3 Base'!F54</f>
        <v>0.99155300000000002</v>
      </c>
      <c r="G54" s="51">
        <f>1-'Q3 Base'!G54</f>
        <v>0.98931100000000005</v>
      </c>
    </row>
    <row r="55" spans="1:7" x14ac:dyDescent="0.25">
      <c r="A55" s="91">
        <v>67</v>
      </c>
      <c r="B55" s="51">
        <f>1-'Q3 Base'!B55</f>
        <v>0.99569300000000005</v>
      </c>
      <c r="C55" s="51">
        <f>1-'Q3 Base'!C55</f>
        <v>0.99412</v>
      </c>
      <c r="D55" s="51">
        <f>1-'Q3 Base'!D55</f>
        <v>0.99293900000000002</v>
      </c>
      <c r="E55" s="51">
        <f>1-'Q3 Base'!E55</f>
        <v>0.99175800000000003</v>
      </c>
      <c r="F55" s="51">
        <f>1-'Q3 Base'!F55</f>
        <v>0.99057499999999998</v>
      </c>
      <c r="G55" s="51">
        <f>1-'Q3 Base'!G55</f>
        <v>0.98793799999999998</v>
      </c>
    </row>
    <row r="56" spans="1:7" x14ac:dyDescent="0.25">
      <c r="A56" s="91">
        <v>68</v>
      </c>
      <c r="B56" s="51">
        <f>1-'Q3 Base'!B56</f>
        <v>0.995251</v>
      </c>
      <c r="C56" s="51">
        <f>1-'Q3 Base'!C56</f>
        <v>0.99347600000000003</v>
      </c>
      <c r="D56" s="51">
        <f>1-'Q3 Base'!D56</f>
        <v>0.99214199999999997</v>
      </c>
      <c r="E56" s="51">
        <f>1-'Q3 Base'!E56</f>
        <v>0.99080699999999999</v>
      </c>
      <c r="F56" s="51">
        <f>1-'Q3 Base'!F56</f>
        <v>0.98947300000000005</v>
      </c>
      <c r="G56" s="51">
        <f>1-'Q3 Base'!G56</f>
        <v>0.98638400000000004</v>
      </c>
    </row>
    <row r="57" spans="1:7" x14ac:dyDescent="0.25">
      <c r="A57" s="91">
        <v>69</v>
      </c>
      <c r="B57" s="51">
        <f>1-'Q3 Base'!B57</f>
        <v>0.99475400000000003</v>
      </c>
      <c r="C57" s="51">
        <f>1-'Q3 Base'!C57</f>
        <v>0.99274899999999999</v>
      </c>
      <c r="D57" s="51">
        <f>1-'Q3 Base'!D57</f>
        <v>0.99124199999999996</v>
      </c>
      <c r="E57" s="51">
        <f>1-'Q3 Base'!E57</f>
        <v>0.98973599999999995</v>
      </c>
      <c r="F57" s="51">
        <f>1-'Q3 Base'!F57</f>
        <v>0.98822900000000002</v>
      </c>
      <c r="G57" s="51">
        <f>1-'Q3 Base'!G57</f>
        <v>0.98462499999999997</v>
      </c>
    </row>
    <row r="58" spans="1:7" x14ac:dyDescent="0.25">
      <c r="A58" s="91">
        <v>70</v>
      </c>
      <c r="B58" s="51">
        <f>1-'Q3 Base'!B58</f>
        <v>0.99419000000000002</v>
      </c>
      <c r="C58" s="51">
        <f>1-'Q3 Base'!C58</f>
        <v>0.99192499999999995</v>
      </c>
      <c r="D58" s="51">
        <f>1-'Q3 Base'!D58</f>
        <v>0.99022299999999996</v>
      </c>
      <c r="E58" s="51">
        <f>1-'Q3 Base'!E58</f>
        <v>0.98852300000000004</v>
      </c>
      <c r="F58" s="51">
        <f>1-'Q3 Base'!F58</f>
        <v>0.98682099999999995</v>
      </c>
      <c r="G58" s="51">
        <f>1-'Q3 Base'!G58</f>
        <v>0.98263500000000004</v>
      </c>
    </row>
    <row r="59" spans="1:7" x14ac:dyDescent="0.25">
      <c r="A59" s="91">
        <v>71</v>
      </c>
      <c r="B59" s="51">
        <f>1-'Q3 Base'!B59</f>
        <v>0.99354699999999996</v>
      </c>
      <c r="C59" s="51">
        <f>1-'Q3 Base'!C59</f>
        <v>0.99098900000000001</v>
      </c>
      <c r="D59" s="51">
        <f>1-'Q3 Base'!D59</f>
        <v>0.98906700000000003</v>
      </c>
      <c r="E59" s="51">
        <f>1-'Q3 Base'!E59</f>
        <v>0.98714500000000005</v>
      </c>
      <c r="F59" s="51">
        <f>1-'Q3 Base'!F59</f>
        <v>0.98522399999999999</v>
      </c>
      <c r="G59" s="51">
        <f>1-'Q3 Base'!G59</f>
        <v>0.98038499999999995</v>
      </c>
    </row>
    <row r="60" spans="1:7" x14ac:dyDescent="0.25">
      <c r="A60" s="91">
        <v>72</v>
      </c>
      <c r="B60" s="51">
        <f>1-'Q3 Base'!B60</f>
        <v>0.99280999999999997</v>
      </c>
      <c r="C60" s="51">
        <f>1-'Q3 Base'!C60</f>
        <v>0.98992000000000002</v>
      </c>
      <c r="D60" s="51">
        <f>1-'Q3 Base'!D60</f>
        <v>0.98774799999999996</v>
      </c>
      <c r="E60" s="51">
        <f>1-'Q3 Base'!E60</f>
        <v>0.98557799999999995</v>
      </c>
      <c r="F60" s="51">
        <f>1-'Q3 Base'!F60</f>
        <v>0.983406</v>
      </c>
      <c r="G60" s="51">
        <f>1-'Q3 Base'!G60</f>
        <v>0.97784000000000004</v>
      </c>
    </row>
    <row r="61" spans="1:7" x14ac:dyDescent="0.25">
      <c r="A61" s="91">
        <v>73</v>
      </c>
      <c r="B61" s="51">
        <f>1-'Q3 Base'!B61</f>
        <v>0.99195800000000001</v>
      </c>
      <c r="C61" s="51">
        <f>1-'Q3 Base'!C61</f>
        <v>0.98869200000000002</v>
      </c>
      <c r="D61" s="51">
        <f>1-'Q3 Base'!D61</f>
        <v>0.98624000000000001</v>
      </c>
      <c r="E61" s="51">
        <f>1-'Q3 Base'!E61</f>
        <v>0.98378699999999997</v>
      </c>
      <c r="F61" s="51">
        <f>1-'Q3 Base'!F61</f>
        <v>0.98133400000000004</v>
      </c>
      <c r="G61" s="51">
        <f>1-'Q3 Base'!G61</f>
        <v>0.97496499999999997</v>
      </c>
    </row>
    <row r="62" spans="1:7" x14ac:dyDescent="0.25">
      <c r="A62" s="91">
        <v>74</v>
      </c>
      <c r="B62" s="51">
        <f>1-'Q3 Base'!B62</f>
        <v>0.99096499999999998</v>
      </c>
      <c r="C62" s="51">
        <f>1-'Q3 Base'!C62</f>
        <v>0.98727600000000004</v>
      </c>
      <c r="D62" s="51">
        <f>1-'Q3 Base'!D62</f>
        <v>0.98450499999999996</v>
      </c>
      <c r="E62" s="51">
        <f>1-'Q3 Base'!E62</f>
        <v>0.98173299999999997</v>
      </c>
      <c r="F62" s="51">
        <f>1-'Q3 Base'!F62</f>
        <v>0.978962</v>
      </c>
      <c r="G62" s="51">
        <f>1-'Q3 Base'!G62</f>
        <v>0.97171700000000005</v>
      </c>
    </row>
    <row r="63" spans="1:7" x14ac:dyDescent="0.25">
      <c r="A63" s="91">
        <v>75</v>
      </c>
      <c r="B63" s="51">
        <f>1-'Q3 Base'!B63</f>
        <v>0.98980000000000001</v>
      </c>
      <c r="C63" s="51">
        <f>1-'Q3 Base'!C63</f>
        <v>0.98563299999999998</v>
      </c>
      <c r="D63" s="51">
        <f>1-'Q3 Base'!D63</f>
        <v>0.98250199999999999</v>
      </c>
      <c r="E63" s="51">
        <f>1-'Q3 Base'!E63</f>
        <v>0.97937200000000002</v>
      </c>
      <c r="F63" s="51">
        <f>1-'Q3 Base'!F63</f>
        <v>0.97624100000000003</v>
      </c>
      <c r="G63" s="51">
        <f>1-'Q3 Base'!G63</f>
        <v>0.96804699999999999</v>
      </c>
    </row>
    <row r="64" spans="1:7" x14ac:dyDescent="0.25">
      <c r="A64" s="91">
        <v>76</v>
      </c>
      <c r="B64" s="51">
        <f>1-'Q3 Base'!B64</f>
        <v>0.988425</v>
      </c>
      <c r="C64" s="51">
        <f>1-'Q3 Base'!C64</f>
        <v>0.98371699999999995</v>
      </c>
      <c r="D64" s="51">
        <f>1-'Q3 Base'!D64</f>
        <v>0.98018000000000005</v>
      </c>
      <c r="E64" s="51">
        <f>1-'Q3 Base'!E64</f>
        <v>0.97664399999999996</v>
      </c>
      <c r="F64" s="51">
        <f>1-'Q3 Base'!F64</f>
        <v>0.97310699999999994</v>
      </c>
      <c r="G64" s="51">
        <f>1-'Q3 Base'!G64</f>
        <v>0.96390600000000004</v>
      </c>
    </row>
    <row r="65" spans="1:7" x14ac:dyDescent="0.25">
      <c r="A65" s="91">
        <v>77</v>
      </c>
      <c r="B65" s="51">
        <f>1-'Q3 Base'!B65</f>
        <v>0.98678900000000003</v>
      </c>
      <c r="C65" s="51">
        <f>1-'Q3 Base'!C65</f>
        <v>0.98147200000000001</v>
      </c>
      <c r="D65" s="51">
        <f>1-'Q3 Base'!D65</f>
        <v>0.97747700000000004</v>
      </c>
      <c r="E65" s="51">
        <f>1-'Q3 Base'!E65</f>
        <v>0.97348299999999999</v>
      </c>
      <c r="F65" s="51">
        <f>1-'Q3 Base'!F65</f>
        <v>0.96948900000000005</v>
      </c>
      <c r="G65" s="51">
        <f>1-'Q3 Base'!G65</f>
        <v>0.95923400000000003</v>
      </c>
    </row>
    <row r="66" spans="1:7" x14ac:dyDescent="0.25">
      <c r="A66" s="91">
        <v>78</v>
      </c>
      <c r="B66" s="51">
        <f>1-'Q3 Base'!B66</f>
        <v>0.98483200000000004</v>
      </c>
      <c r="C66" s="51">
        <f>1-'Q3 Base'!C66</f>
        <v>0.97882800000000003</v>
      </c>
      <c r="D66" s="51">
        <f>1-'Q3 Base'!D66</f>
        <v>0.97431800000000002</v>
      </c>
      <c r="E66" s="51">
        <f>1-'Q3 Base'!E66</f>
        <v>0.969808</v>
      </c>
      <c r="F66" s="51">
        <f>1-'Q3 Base'!F66</f>
        <v>0.96529699999999996</v>
      </c>
      <c r="G66" s="51">
        <f>1-'Q3 Base'!G66</f>
        <v>0.95396599999999998</v>
      </c>
    </row>
    <row r="67" spans="1:7" x14ac:dyDescent="0.25">
      <c r="A67" s="91">
        <v>79</v>
      </c>
      <c r="B67" s="51">
        <f>1-'Q3 Base'!B67</f>
        <v>0.98255300000000001</v>
      </c>
      <c r="C67" s="51">
        <f>1-'Q3 Base'!C67</f>
        <v>0.97577499999999995</v>
      </c>
      <c r="D67" s="51">
        <f>1-'Q3 Base'!D67</f>
        <v>0.97068299999999996</v>
      </c>
      <c r="E67" s="51">
        <f>1-'Q3 Base'!E67</f>
        <v>0.96559099999999998</v>
      </c>
      <c r="F67" s="51">
        <f>1-'Q3 Base'!F67</f>
        <v>0.96049899999999999</v>
      </c>
      <c r="G67" s="51">
        <f>1-'Q3 Base'!G67</f>
        <v>0.94803000000000004</v>
      </c>
    </row>
    <row r="68" spans="1:7" x14ac:dyDescent="0.25">
      <c r="A68" s="91">
        <v>80</v>
      </c>
      <c r="B68" s="51">
        <f>1-'Q3 Base'!B68</f>
        <v>0.97998499999999999</v>
      </c>
      <c r="C68" s="51">
        <f>1-'Q3 Base'!C68</f>
        <v>0.97233499999999995</v>
      </c>
      <c r="D68" s="51">
        <f>1-'Q3 Base'!D68</f>
        <v>0.96658900000000003</v>
      </c>
      <c r="E68" s="51">
        <f>1-'Q3 Base'!E68</f>
        <v>0.96084199999999997</v>
      </c>
      <c r="F68" s="51">
        <f>1-'Q3 Base'!F68</f>
        <v>0.95509599999999995</v>
      </c>
      <c r="G68" s="51">
        <f>1-'Q3 Base'!G68</f>
        <v>0.94134899999999999</v>
      </c>
    </row>
    <row r="69" spans="1:7" x14ac:dyDescent="0.25">
      <c r="A69" s="91">
        <v>81</v>
      </c>
      <c r="B69" s="51">
        <f>1-'Q3 Base'!B69</f>
        <v>0.97721999999999998</v>
      </c>
      <c r="C69" s="51">
        <f>1-'Q3 Base'!C69</f>
        <v>0.96858900000000003</v>
      </c>
      <c r="D69" s="51">
        <f>1-'Q3 Base'!D69</f>
        <v>0.96210600000000002</v>
      </c>
      <c r="E69" s="51">
        <f>1-'Q3 Base'!E69</f>
        <v>0.95562400000000003</v>
      </c>
      <c r="F69" s="51">
        <f>1-'Q3 Base'!F69</f>
        <v>0.94913999999999998</v>
      </c>
      <c r="G69" s="51">
        <f>1-'Q3 Base'!G69</f>
        <v>0.933832</v>
      </c>
    </row>
    <row r="70" spans="1:7" x14ac:dyDescent="0.25">
      <c r="A70" s="91">
        <v>82</v>
      </c>
      <c r="B70" s="51">
        <f>1-'Q3 Base'!B70</f>
        <v>0.97422900000000001</v>
      </c>
      <c r="C70" s="51">
        <f>1-'Q3 Base'!C70</f>
        <v>0.96449700000000005</v>
      </c>
      <c r="D70" s="51">
        <f>1-'Q3 Base'!D70</f>
        <v>0.95718700000000001</v>
      </c>
      <c r="E70" s="51">
        <f>1-'Q3 Base'!E70</f>
        <v>0.94987600000000005</v>
      </c>
      <c r="F70" s="51">
        <f>1-'Q3 Base'!F70</f>
        <v>0.94256600000000001</v>
      </c>
      <c r="G70" s="51">
        <f>1-'Q3 Base'!G70</f>
        <v>0.92538399999999998</v>
      </c>
    </row>
    <row r="71" spans="1:7" x14ac:dyDescent="0.25">
      <c r="A71" s="91">
        <v>83</v>
      </c>
      <c r="B71" s="51">
        <f>1-'Q3 Base'!B71</f>
        <v>0.97130000000000005</v>
      </c>
      <c r="C71" s="51">
        <f>1-'Q3 Base'!C71</f>
        <v>0.96046200000000004</v>
      </c>
      <c r="D71" s="51">
        <f>1-'Q3 Base'!D71</f>
        <v>0.95231900000000003</v>
      </c>
      <c r="E71" s="51">
        <f>1-'Q3 Base'!E71</f>
        <v>0.94417700000000004</v>
      </c>
      <c r="F71" s="51">
        <f>1-'Q3 Base'!F71</f>
        <v>0.93603499999999995</v>
      </c>
      <c r="G71" s="51">
        <f>1-'Q3 Base'!G71</f>
        <v>0.91590099999999997</v>
      </c>
    </row>
    <row r="72" spans="1:7" x14ac:dyDescent="0.25">
      <c r="A72" s="91">
        <v>84</v>
      </c>
      <c r="B72" s="51">
        <f>1-'Q3 Base'!B72</f>
        <v>0.96828400000000003</v>
      </c>
      <c r="C72" s="51">
        <f>1-'Q3 Base'!C72</f>
        <v>0.95630599999999999</v>
      </c>
      <c r="D72" s="51">
        <f>1-'Q3 Base'!D72</f>
        <v>0.94730899999999996</v>
      </c>
      <c r="E72" s="51">
        <f>1-'Q3 Base'!E72</f>
        <v>0.93831100000000001</v>
      </c>
      <c r="F72" s="51">
        <f>1-'Q3 Base'!F72</f>
        <v>0.92931399999999997</v>
      </c>
      <c r="G72" s="51">
        <f>1-'Q3 Base'!G72</f>
        <v>0.90530299999999997</v>
      </c>
    </row>
    <row r="73" spans="1:7" x14ac:dyDescent="0.25">
      <c r="A73" s="91">
        <v>85</v>
      </c>
      <c r="B73" s="51">
        <f>1-'Q3 Base'!B73</f>
        <v>0.96499599999999996</v>
      </c>
      <c r="C73" s="51">
        <f>1-'Q3 Base'!C73</f>
        <v>0.95177599999999996</v>
      </c>
      <c r="D73" s="51">
        <f>1-'Q3 Base'!D73</f>
        <v>0.94184599999999996</v>
      </c>
      <c r="E73" s="51">
        <f>1-'Q3 Base'!E73</f>
        <v>0.93191500000000005</v>
      </c>
      <c r="F73" s="51">
        <f>1-'Q3 Base'!F73</f>
        <v>0.92198599999999997</v>
      </c>
      <c r="G73" s="51">
        <f>1-'Q3 Base'!G73</f>
        <v>0.89491799999999999</v>
      </c>
    </row>
    <row r="74" spans="1:7" x14ac:dyDescent="0.25">
      <c r="A74" s="91">
        <v>86</v>
      </c>
      <c r="B74" s="51">
        <f>1-'Q3 Base'!B74</f>
        <v>0.96141900000000002</v>
      </c>
      <c r="C74" s="51">
        <f>1-'Q3 Base'!C74</f>
        <v>0.94684900000000005</v>
      </c>
      <c r="D74" s="51">
        <f>1-'Q3 Base'!D74</f>
        <v>0.93590399999999996</v>
      </c>
      <c r="E74" s="51">
        <f>1-'Q3 Base'!E74</f>
        <v>0.92495899999999998</v>
      </c>
      <c r="F74" s="51">
        <f>1-'Q3 Base'!F74</f>
        <v>0.91401399999999999</v>
      </c>
      <c r="G74" s="51">
        <f>1-'Q3 Base'!G74</f>
        <v>0.88418099999999999</v>
      </c>
    </row>
    <row r="75" spans="1:7" x14ac:dyDescent="0.25">
      <c r="A75" s="91">
        <v>87</v>
      </c>
      <c r="B75" s="51">
        <f>1-'Q3 Base'!B75</f>
        <v>0.95753600000000005</v>
      </c>
      <c r="C75" s="51">
        <f>1-'Q3 Base'!C75</f>
        <v>0.94149899999999997</v>
      </c>
      <c r="D75" s="51">
        <f>1-'Q3 Base'!D75</f>
        <v>0.92945299999999997</v>
      </c>
      <c r="E75" s="51">
        <f>1-'Q3 Base'!E75</f>
        <v>0.91740599999999994</v>
      </c>
      <c r="F75" s="51">
        <f>1-'Q3 Base'!F75</f>
        <v>0.90535900000000002</v>
      </c>
      <c r="G75" s="51">
        <f>1-'Q3 Base'!G75</f>
        <v>0.87252299999999994</v>
      </c>
    </row>
    <row r="76" spans="1:7" x14ac:dyDescent="0.25">
      <c r="A76" s="91">
        <v>88</v>
      </c>
      <c r="B76" s="51">
        <f>1-'Q3 Base'!B76</f>
        <v>0.95332799999999995</v>
      </c>
      <c r="C76" s="51">
        <f>1-'Q3 Base'!C76</f>
        <v>0.93570299999999995</v>
      </c>
      <c r="D76" s="51">
        <f>1-'Q3 Base'!D76</f>
        <v>0.92246300000000003</v>
      </c>
      <c r="E76" s="51">
        <f>1-'Q3 Base'!E76</f>
        <v>0.90922199999999997</v>
      </c>
      <c r="F76" s="51">
        <f>1-'Q3 Base'!F76</f>
        <v>0.89598299999999997</v>
      </c>
      <c r="G76" s="51">
        <f>1-'Q3 Base'!G76</f>
        <v>0.85989300000000002</v>
      </c>
    </row>
    <row r="77" spans="1:7" x14ac:dyDescent="0.25">
      <c r="A77" s="91">
        <v>89</v>
      </c>
      <c r="B77" s="51">
        <f>1-'Q3 Base'!B77</f>
        <v>0.94878099999999999</v>
      </c>
      <c r="C77" s="51">
        <f>1-'Q3 Base'!C77</f>
        <v>0.92943699999999996</v>
      </c>
      <c r="D77" s="51">
        <f>1-'Q3 Base'!D77</f>
        <v>0.91490700000000003</v>
      </c>
      <c r="E77" s="51">
        <f>1-'Q3 Base'!E77</f>
        <v>0.90037600000000007</v>
      </c>
      <c r="F77" s="51">
        <f>1-'Q3 Base'!F77</f>
        <v>0.88584600000000002</v>
      </c>
      <c r="G77" s="51">
        <f>1-'Q3 Base'!G77</f>
        <v>0.84623999999999999</v>
      </c>
    </row>
    <row r="78" spans="1:7" x14ac:dyDescent="0.25">
      <c r="A78" s="91">
        <v>90</v>
      </c>
      <c r="B78" s="51">
        <f>1-'Q3 Base'!B78</f>
        <v>0.94387600000000005</v>
      </c>
      <c r="C78" s="51">
        <f>1-'Q3 Base'!C78</f>
        <v>0.92267999999999994</v>
      </c>
      <c r="D78" s="51">
        <f>1-'Q3 Base'!D78</f>
        <v>0.90675799999999995</v>
      </c>
      <c r="E78" s="51">
        <f>1-'Q3 Base'!E78</f>
        <v>0.89083599999999996</v>
      </c>
      <c r="F78" s="51">
        <f>1-'Q3 Base'!F78</f>
        <v>0.874915</v>
      </c>
      <c r="G78" s="51">
        <f>1-'Q3 Base'!G78</f>
        <v>0.831515</v>
      </c>
    </row>
    <row r="79" spans="1:7" x14ac:dyDescent="0.25">
      <c r="A79" s="91">
        <v>91</v>
      </c>
      <c r="B79" s="51">
        <f>1-'Q3 Base'!B79</f>
        <v>1</v>
      </c>
      <c r="C79" s="51">
        <f>1-'Q3 Base'!C79</f>
        <v>0.91540900000000003</v>
      </c>
      <c r="D79" s="51">
        <f>1-'Q3 Base'!D79</f>
        <v>0.89799000000000007</v>
      </c>
      <c r="E79" s="51">
        <f>1-'Q3 Base'!E79</f>
        <v>0.88057099999999999</v>
      </c>
      <c r="F79" s="51">
        <f>1-'Q3 Base'!F79</f>
        <v>0.86315200000000003</v>
      </c>
      <c r="G79" s="51">
        <f>1-'Q3 Base'!G79</f>
        <v>0.81567199999999995</v>
      </c>
    </row>
    <row r="80" spans="1:7" x14ac:dyDescent="0.25">
      <c r="A80" s="91">
        <v>92</v>
      </c>
      <c r="B80" s="51">
        <f>1-'Q3 Base'!B80</f>
        <v>1</v>
      </c>
      <c r="C80" s="51">
        <f>1-'Q3 Base'!C80</f>
        <v>1</v>
      </c>
      <c r="D80" s="51">
        <f>1-'Q3 Base'!D80</f>
        <v>0.88858000000000004</v>
      </c>
      <c r="E80" s="51">
        <f>1-'Q3 Base'!E80</f>
        <v>0.86955399999999994</v>
      </c>
      <c r="F80" s="51">
        <f>1-'Q3 Base'!F80</f>
        <v>0.85052899999999998</v>
      </c>
      <c r="G80" s="51">
        <f>1-'Q3 Base'!G80</f>
        <v>0.79866800000000004</v>
      </c>
    </row>
    <row r="81" spans="1:7" x14ac:dyDescent="0.25">
      <c r="A81" s="91">
        <v>93</v>
      </c>
      <c r="B81" s="51">
        <f>1-'Q3 Base'!B81</f>
        <v>1</v>
      </c>
      <c r="C81" s="51">
        <f>1-'Q3 Base'!C81</f>
        <v>1</v>
      </c>
      <c r="D81" s="51">
        <f>1-'Q3 Base'!D81</f>
        <v>1</v>
      </c>
      <c r="E81" s="51">
        <f>1-'Q3 Base'!E81</f>
        <v>0.85776300000000005</v>
      </c>
      <c r="F81" s="51">
        <f>1-'Q3 Base'!F81</f>
        <v>0.83701700000000001</v>
      </c>
      <c r="G81" s="51">
        <f>1-'Q3 Base'!G81</f>
        <v>0.78047</v>
      </c>
    </row>
    <row r="82" spans="1:7" x14ac:dyDescent="0.25">
      <c r="A82" s="91">
        <v>94</v>
      </c>
      <c r="B82" s="51">
        <f>1-'Q3 Base'!B82</f>
        <v>1</v>
      </c>
      <c r="C82" s="51">
        <f>1-'Q3 Base'!C82</f>
        <v>1</v>
      </c>
      <c r="D82" s="51">
        <f>1-'Q3 Base'!D82</f>
        <v>1</v>
      </c>
      <c r="E82" s="51">
        <f>1-'Q3 Base'!E82</f>
        <v>1</v>
      </c>
      <c r="F82" s="51">
        <f>1-'Q3 Base'!F82</f>
        <v>0.82259599999999999</v>
      </c>
      <c r="G82" s="51">
        <f>1-'Q3 Base'!G82</f>
        <v>0.76104499999999997</v>
      </c>
    </row>
    <row r="83" spans="1:7" x14ac:dyDescent="0.25">
      <c r="A83" s="91">
        <v>95</v>
      </c>
      <c r="B83" s="51">
        <f>1-'Q3 Base'!B83</f>
        <v>1</v>
      </c>
      <c r="C83" s="51">
        <f>1-'Q3 Base'!C83</f>
        <v>1</v>
      </c>
      <c r="D83" s="51">
        <f>1-'Q3 Base'!D83</f>
        <v>1</v>
      </c>
      <c r="E83" s="51">
        <f>1-'Q3 Base'!E83</f>
        <v>1</v>
      </c>
      <c r="F83" s="51">
        <f>1-'Q3 Base'!F83</f>
        <v>1</v>
      </c>
      <c r="G83" s="51">
        <f>1-'Q3 Base'!G83</f>
        <v>0.74037400000000009</v>
      </c>
    </row>
    <row r="84" spans="1:7" x14ac:dyDescent="0.25">
      <c r="A84" s="91">
        <v>96</v>
      </c>
      <c r="B84" s="51">
        <f>1-'Q3 Base'!B84</f>
        <v>1</v>
      </c>
      <c r="C84" s="51">
        <f>1-'Q3 Base'!C84</f>
        <v>1</v>
      </c>
      <c r="D84" s="51">
        <f>1-'Q3 Base'!D84</f>
        <v>1</v>
      </c>
      <c r="E84" s="51">
        <f>1-'Q3 Base'!E84</f>
        <v>1</v>
      </c>
      <c r="F84" s="51">
        <f>1-'Q3 Base'!F84</f>
        <v>1</v>
      </c>
      <c r="G84" s="51">
        <f>1-'Q3 Base'!G84</f>
        <v>0.718441</v>
      </c>
    </row>
    <row r="85" spans="1:7" x14ac:dyDescent="0.25">
      <c r="A85" s="91">
        <v>97</v>
      </c>
      <c r="B85" s="51">
        <f>1-'Q3 Base'!B85</f>
        <v>1</v>
      </c>
      <c r="C85" s="51">
        <f>1-'Q3 Base'!C85</f>
        <v>1</v>
      </c>
      <c r="D85" s="51">
        <f>1-'Q3 Base'!D85</f>
        <v>1</v>
      </c>
      <c r="E85" s="51">
        <f>1-'Q3 Base'!E85</f>
        <v>1</v>
      </c>
      <c r="F85" s="51">
        <f>1-'Q3 Base'!F85</f>
        <v>1</v>
      </c>
      <c r="G85" s="51">
        <f>1-'Q3 Base'!G85</f>
        <v>0.69524699999999995</v>
      </c>
    </row>
    <row r="86" spans="1:7" x14ac:dyDescent="0.25">
      <c r="A86" s="91">
        <v>98</v>
      </c>
      <c r="B86" s="51">
        <f>1-'Q3 Base'!B86</f>
        <v>1</v>
      </c>
      <c r="C86" s="51">
        <f>1-'Q3 Base'!C86</f>
        <v>1</v>
      </c>
      <c r="D86" s="51">
        <f>1-'Q3 Base'!D86</f>
        <v>1</v>
      </c>
      <c r="E86" s="51">
        <f>1-'Q3 Base'!E86</f>
        <v>1</v>
      </c>
      <c r="F86" s="51">
        <f>1-'Q3 Base'!F86</f>
        <v>1</v>
      </c>
      <c r="G86" s="51">
        <f>1-'Q3 Base'!G86</f>
        <v>0.67080399999999996</v>
      </c>
    </row>
    <row r="87" spans="1:7" x14ac:dyDescent="0.25">
      <c r="A87" s="91">
        <v>99</v>
      </c>
      <c r="B87" s="51">
        <f>1-'Q3 Base'!B87</f>
        <v>1</v>
      </c>
      <c r="C87" s="51">
        <f>1-'Q3 Base'!C87</f>
        <v>1</v>
      </c>
      <c r="D87" s="51">
        <f>1-'Q3 Base'!D87</f>
        <v>1</v>
      </c>
      <c r="E87" s="51">
        <f>1-'Q3 Base'!E87</f>
        <v>1</v>
      </c>
      <c r="F87" s="51">
        <f>1-'Q3 Base'!F87</f>
        <v>1</v>
      </c>
      <c r="G87" s="51">
        <f>1-'Q3 Base'!G87</f>
        <v>0.64513299999999996</v>
      </c>
    </row>
    <row r="88" spans="1:7" x14ac:dyDescent="0.25">
      <c r="A88" s="91">
        <v>100</v>
      </c>
      <c r="B88" s="51">
        <f>1-'Q3 Base'!B88</f>
        <v>1</v>
      </c>
      <c r="C88" s="51">
        <f>1-'Q3 Base'!C88</f>
        <v>1</v>
      </c>
      <c r="D88" s="51">
        <f>1-'Q3 Base'!D88</f>
        <v>1</v>
      </c>
      <c r="E88" s="51">
        <f>1-'Q3 Base'!E88</f>
        <v>1</v>
      </c>
      <c r="F88" s="51">
        <f>1-'Q3 Base'!F88</f>
        <v>1</v>
      </c>
      <c r="G88" s="51">
        <f>1-'Q3 Base'!G88</f>
        <v>0.61856500000000003</v>
      </c>
    </row>
    <row r="89" spans="1:7" x14ac:dyDescent="0.25">
      <c r="A89" s="91">
        <v>101</v>
      </c>
      <c r="B89" s="51">
        <f>1-'Q3 Base'!B89</f>
        <v>1</v>
      </c>
      <c r="C89" s="51">
        <f>1-'Q3 Base'!C89</f>
        <v>1</v>
      </c>
      <c r="D89" s="51">
        <f>1-'Q3 Base'!D89</f>
        <v>1</v>
      </c>
      <c r="E89" s="51">
        <f>1-'Q3 Base'!E89</f>
        <v>1</v>
      </c>
      <c r="F89" s="51">
        <f>1-'Q3 Base'!F89</f>
        <v>1</v>
      </c>
      <c r="G89" s="51">
        <f>1-'Q3 Base'!G89</f>
        <v>0.59276499999999999</v>
      </c>
    </row>
    <row r="90" spans="1:7" x14ac:dyDescent="0.25">
      <c r="A90" s="91">
        <v>102</v>
      </c>
      <c r="B90" s="51">
        <f>1-'Q3 Base'!B90</f>
        <v>1</v>
      </c>
      <c r="C90" s="51">
        <f>1-'Q3 Base'!C90</f>
        <v>1</v>
      </c>
      <c r="D90" s="51">
        <f>1-'Q3 Base'!D90</f>
        <v>1</v>
      </c>
      <c r="E90" s="51">
        <f>1-'Q3 Base'!E90</f>
        <v>1</v>
      </c>
      <c r="F90" s="51">
        <f>1-'Q3 Base'!F90</f>
        <v>1</v>
      </c>
      <c r="G90" s="51">
        <f>1-'Q3 Base'!G90</f>
        <v>0.56821900000000003</v>
      </c>
    </row>
    <row r="91" spans="1:7" x14ac:dyDescent="0.25">
      <c r="A91" s="91">
        <v>103</v>
      </c>
      <c r="B91" s="51">
        <f>1-'Q3 Base'!B91</f>
        <v>1</v>
      </c>
      <c r="C91" s="51">
        <f>1-'Q3 Base'!C91</f>
        <v>1</v>
      </c>
      <c r="D91" s="51">
        <f>1-'Q3 Base'!D91</f>
        <v>1</v>
      </c>
      <c r="E91" s="51">
        <f>1-'Q3 Base'!E91</f>
        <v>1</v>
      </c>
      <c r="F91" s="51">
        <f>1-'Q3 Base'!F91</f>
        <v>1</v>
      </c>
      <c r="G91" s="51">
        <f>1-'Q3 Base'!G91</f>
        <v>0.54487299999999994</v>
      </c>
    </row>
    <row r="92" spans="1:7" x14ac:dyDescent="0.25">
      <c r="A92" s="91">
        <v>104</v>
      </c>
      <c r="B92" s="51">
        <f>1-'Q3 Base'!B92</f>
        <v>1</v>
      </c>
      <c r="C92" s="51">
        <f>1-'Q3 Base'!C92</f>
        <v>1</v>
      </c>
      <c r="D92" s="51">
        <f>1-'Q3 Base'!D92</f>
        <v>1</v>
      </c>
      <c r="E92" s="51">
        <f>1-'Q3 Base'!E92</f>
        <v>1</v>
      </c>
      <c r="F92" s="51">
        <f>1-'Q3 Base'!F92</f>
        <v>1</v>
      </c>
      <c r="G92" s="51">
        <f>1-'Q3 Base'!G92</f>
        <v>0.522675</v>
      </c>
    </row>
    <row r="93" spans="1:7" x14ac:dyDescent="0.25">
      <c r="A93" s="91">
        <v>105</v>
      </c>
      <c r="B93" s="51">
        <f>1-'Q3 Base'!B93</f>
        <v>1</v>
      </c>
      <c r="C93" s="51">
        <f>1-'Q3 Base'!C93</f>
        <v>1</v>
      </c>
      <c r="D93" s="51">
        <f>1-'Q3 Base'!D93</f>
        <v>1</v>
      </c>
      <c r="E93" s="51">
        <f>1-'Q3 Base'!E93</f>
        <v>1</v>
      </c>
      <c r="F93" s="51">
        <f>1-'Q3 Base'!F93</f>
        <v>1</v>
      </c>
      <c r="G93" s="51">
        <f>1-'Q3 Base'!G93</f>
        <v>0.501579</v>
      </c>
    </row>
    <row r="94" spans="1:7" x14ac:dyDescent="0.25">
      <c r="A94" s="91">
        <v>106</v>
      </c>
      <c r="B94" s="51">
        <f>1-'Q3 Base'!B94</f>
        <v>1</v>
      </c>
      <c r="C94" s="51">
        <f>1-'Q3 Base'!C94</f>
        <v>1</v>
      </c>
      <c r="D94" s="51">
        <f>1-'Q3 Base'!D94</f>
        <v>1</v>
      </c>
      <c r="E94" s="51">
        <f>1-'Q3 Base'!E94</f>
        <v>1</v>
      </c>
      <c r="F94" s="51">
        <f>1-'Q3 Base'!F94</f>
        <v>1</v>
      </c>
      <c r="G94" s="51">
        <f>1-'Q3 Base'!G94</f>
        <v>0.481541</v>
      </c>
    </row>
    <row r="95" spans="1:7" x14ac:dyDescent="0.25">
      <c r="A95" s="91">
        <v>107</v>
      </c>
      <c r="B95" s="51">
        <f>1-'Q3 Base'!B95</f>
        <v>1</v>
      </c>
      <c r="C95" s="51">
        <f>1-'Q3 Base'!C95</f>
        <v>1</v>
      </c>
      <c r="D95" s="51">
        <f>1-'Q3 Base'!D95</f>
        <v>1</v>
      </c>
      <c r="E95" s="51">
        <f>1-'Q3 Base'!E95</f>
        <v>1</v>
      </c>
      <c r="F95" s="51">
        <f>1-'Q3 Base'!F95</f>
        <v>1</v>
      </c>
      <c r="G95" s="51">
        <f>1-'Q3 Base'!G95</f>
        <v>0.46252000000000004</v>
      </c>
    </row>
    <row r="96" spans="1:7" x14ac:dyDescent="0.25">
      <c r="A96" s="91">
        <v>108</v>
      </c>
      <c r="B96" s="51">
        <f>1-'Q3 Base'!B96</f>
        <v>1</v>
      </c>
      <c r="C96" s="51">
        <f>1-'Q3 Base'!C96</f>
        <v>1</v>
      </c>
      <c r="D96" s="51">
        <f>1-'Q3 Base'!D96</f>
        <v>1</v>
      </c>
      <c r="E96" s="51">
        <f>1-'Q3 Base'!E96</f>
        <v>1</v>
      </c>
      <c r="F96" s="51">
        <f>1-'Q3 Base'!F96</f>
        <v>1</v>
      </c>
      <c r="G96" s="51">
        <f>1-'Q3 Base'!G96</f>
        <v>0.44447999999999999</v>
      </c>
    </row>
    <row r="97" spans="1:7" x14ac:dyDescent="0.25">
      <c r="A97" s="91">
        <v>109</v>
      </c>
      <c r="B97" s="51">
        <f>1-'Q3 Base'!B97</f>
        <v>1</v>
      </c>
      <c r="C97" s="51">
        <f>1-'Q3 Base'!C97</f>
        <v>1</v>
      </c>
      <c r="D97" s="51">
        <f>1-'Q3 Base'!D97</f>
        <v>1</v>
      </c>
      <c r="E97" s="51">
        <f>1-'Q3 Base'!E97</f>
        <v>1</v>
      </c>
      <c r="F97" s="51">
        <f>1-'Q3 Base'!F97</f>
        <v>1</v>
      </c>
      <c r="G97" s="51">
        <f>1-'Q3 Base'!G97</f>
        <v>0.42738799999999999</v>
      </c>
    </row>
    <row r="98" spans="1:7" x14ac:dyDescent="0.25">
      <c r="A98" s="91">
        <v>110</v>
      </c>
      <c r="B98" s="51">
        <f>1-'Q3 Base'!B98</f>
        <v>1</v>
      </c>
      <c r="C98" s="51">
        <f>1-'Q3 Base'!C98</f>
        <v>1</v>
      </c>
      <c r="D98" s="51">
        <f>1-'Q3 Base'!D98</f>
        <v>1</v>
      </c>
      <c r="E98" s="51">
        <f>1-'Q3 Base'!E98</f>
        <v>1</v>
      </c>
      <c r="F98" s="51">
        <f>1-'Q3 Base'!F98</f>
        <v>1</v>
      </c>
      <c r="G98" s="51">
        <f>1-'Q3 Base'!G98</f>
        <v>0.41121799999999997</v>
      </c>
    </row>
    <row r="99" spans="1:7" x14ac:dyDescent="0.25">
      <c r="A99" s="91">
        <v>111</v>
      </c>
      <c r="B99" s="51">
        <f>1-'Q3 Base'!B99</f>
        <v>1</v>
      </c>
      <c r="C99" s="51">
        <f>1-'Q3 Base'!C99</f>
        <v>1</v>
      </c>
      <c r="D99" s="51">
        <f>1-'Q3 Base'!D99</f>
        <v>1</v>
      </c>
      <c r="E99" s="51">
        <f>1-'Q3 Base'!E99</f>
        <v>1</v>
      </c>
      <c r="F99" s="51">
        <f>1-'Q3 Base'!F99</f>
        <v>1</v>
      </c>
      <c r="G99" s="51">
        <f>1-'Q3 Base'!G99</f>
        <v>0.39594499999999999</v>
      </c>
    </row>
    <row r="100" spans="1:7" x14ac:dyDescent="0.25">
      <c r="A100" s="91">
        <v>112</v>
      </c>
      <c r="B100" s="51">
        <f>1-'Q3 Base'!B100</f>
        <v>1</v>
      </c>
      <c r="C100" s="51">
        <f>1-'Q3 Base'!C100</f>
        <v>1</v>
      </c>
      <c r="D100" s="51">
        <f>1-'Q3 Base'!D100</f>
        <v>1</v>
      </c>
      <c r="E100" s="51">
        <f>1-'Q3 Base'!E100</f>
        <v>1</v>
      </c>
      <c r="F100" s="51">
        <f>1-'Q3 Base'!F100</f>
        <v>1</v>
      </c>
      <c r="G100" s="51">
        <f>1-'Q3 Base'!G100</f>
        <v>0.381552</v>
      </c>
    </row>
    <row r="101" spans="1:7" x14ac:dyDescent="0.25">
      <c r="A101" s="91">
        <v>113</v>
      </c>
      <c r="B101" s="51">
        <f>1-'Q3 Base'!B101</f>
        <v>1</v>
      </c>
      <c r="C101" s="51">
        <f>1-'Q3 Base'!C101</f>
        <v>1</v>
      </c>
      <c r="D101" s="51">
        <f>1-'Q3 Base'!D101</f>
        <v>1</v>
      </c>
      <c r="E101" s="51">
        <f>1-'Q3 Base'!E101</f>
        <v>1</v>
      </c>
      <c r="F101" s="51">
        <f>1-'Q3 Base'!F101</f>
        <v>1</v>
      </c>
      <c r="G101" s="51">
        <f>1-'Q3 Base'!G101</f>
        <v>0.368031</v>
      </c>
    </row>
    <row r="102" spans="1:7" x14ac:dyDescent="0.25">
      <c r="A102" s="91">
        <v>114</v>
      </c>
      <c r="B102" s="51">
        <f>1-'Q3 Base'!B102</f>
        <v>1</v>
      </c>
      <c r="C102" s="51">
        <f>1-'Q3 Base'!C102</f>
        <v>1</v>
      </c>
      <c r="D102" s="51">
        <f>1-'Q3 Base'!D102</f>
        <v>1</v>
      </c>
      <c r="E102" s="51">
        <f>1-'Q3 Base'!E102</f>
        <v>1</v>
      </c>
      <c r="F102" s="51">
        <f>1-'Q3 Base'!F102</f>
        <v>1</v>
      </c>
      <c r="G102" s="51">
        <f>1-'Q3 Base'!G102</f>
        <v>0.35538100000000006</v>
      </c>
    </row>
    <row r="103" spans="1:7" x14ac:dyDescent="0.25">
      <c r="A103" s="91">
        <v>115</v>
      </c>
      <c r="B103" s="51">
        <f>1-'Q3 Base'!B103</f>
        <v>1</v>
      </c>
      <c r="C103" s="51">
        <f>1-'Q3 Base'!C103</f>
        <v>1</v>
      </c>
      <c r="D103" s="51">
        <f>1-'Q3 Base'!D103</f>
        <v>1</v>
      </c>
      <c r="E103" s="51">
        <f>1-'Q3 Base'!E103</f>
        <v>1</v>
      </c>
      <c r="F103" s="51">
        <f>1-'Q3 Base'!F103</f>
        <v>1</v>
      </c>
      <c r="G103" s="51">
        <f>1-'Q3 Base'!G103</f>
        <v>0.34361700000000006</v>
      </c>
    </row>
    <row r="104" spans="1:7" x14ac:dyDescent="0.25">
      <c r="A104" s="91">
        <v>116</v>
      </c>
      <c r="B104" s="51">
        <f>1-'Q3 Base'!B104</f>
        <v>1</v>
      </c>
      <c r="C104" s="51">
        <f>1-'Q3 Base'!C104</f>
        <v>1</v>
      </c>
      <c r="D104" s="51">
        <f>1-'Q3 Base'!D104</f>
        <v>1</v>
      </c>
      <c r="E104" s="51">
        <f>1-'Q3 Base'!E104</f>
        <v>1</v>
      </c>
      <c r="F104" s="51">
        <f>1-'Q3 Base'!F104</f>
        <v>1</v>
      </c>
      <c r="G104" s="51">
        <f>1-'Q3 Base'!G104</f>
        <v>0.33277400000000001</v>
      </c>
    </row>
    <row r="105" spans="1:7" x14ac:dyDescent="0.25">
      <c r="A105" s="91">
        <v>117</v>
      </c>
      <c r="B105" s="51">
        <f>1-'Q3 Base'!B105</f>
        <v>1</v>
      </c>
      <c r="C105" s="51">
        <f>1-'Q3 Base'!C105</f>
        <v>1</v>
      </c>
      <c r="D105" s="51">
        <f>1-'Q3 Base'!D105</f>
        <v>1</v>
      </c>
      <c r="E105" s="51">
        <f>1-'Q3 Base'!E105</f>
        <v>1</v>
      </c>
      <c r="F105" s="51">
        <f>1-'Q3 Base'!F105</f>
        <v>1</v>
      </c>
      <c r="G105" s="51">
        <f>1-'Q3 Base'!G105</f>
        <v>0.32292900000000002</v>
      </c>
    </row>
    <row r="106" spans="1:7" x14ac:dyDescent="0.25">
      <c r="A106" s="91">
        <v>118</v>
      </c>
      <c r="B106" s="51">
        <f>1-'Q3 Base'!B106</f>
        <v>1</v>
      </c>
      <c r="C106" s="51">
        <f>1-'Q3 Base'!C106</f>
        <v>1</v>
      </c>
      <c r="D106" s="51">
        <f>1-'Q3 Base'!D106</f>
        <v>1</v>
      </c>
      <c r="E106" s="51">
        <f>1-'Q3 Base'!E106</f>
        <v>1</v>
      </c>
      <c r="F106" s="51">
        <f>1-'Q3 Base'!F106</f>
        <v>1</v>
      </c>
      <c r="G106" s="51">
        <f>1-'Q3 Base'!G106</f>
        <v>0.31424700000000005</v>
      </c>
    </row>
    <row r="107" spans="1:7" x14ac:dyDescent="0.25">
      <c r="A107" s="91">
        <v>119</v>
      </c>
      <c r="B107" s="51">
        <f>1-'Q3 Base'!B107</f>
        <v>1</v>
      </c>
      <c r="C107" s="51">
        <f>1-'Q3 Base'!C107</f>
        <v>1</v>
      </c>
      <c r="D107" s="51">
        <f>1-'Q3 Base'!D107</f>
        <v>1</v>
      </c>
      <c r="E107" s="51">
        <f>1-'Q3 Base'!E107</f>
        <v>1</v>
      </c>
      <c r="F107" s="51">
        <f>1-'Q3 Base'!F107</f>
        <v>1</v>
      </c>
      <c r="G107" s="51">
        <f>1-'Q3 Base'!G107</f>
        <v>0.30719800000000008</v>
      </c>
    </row>
    <row r="108" spans="1:7" x14ac:dyDescent="0.25">
      <c r="A108" s="91">
        <v>120</v>
      </c>
      <c r="B108" s="51">
        <f>1-'Q3 Base'!B108</f>
        <v>1</v>
      </c>
      <c r="C108" s="51">
        <f>1-'Q3 Base'!C108</f>
        <v>1</v>
      </c>
      <c r="D108" s="51">
        <f>1-'Q3 Base'!D108</f>
        <v>1</v>
      </c>
      <c r="E108" s="51">
        <f>1-'Q3 Base'!E108</f>
        <v>1</v>
      </c>
      <c r="F108" s="51">
        <f>1-'Q3 Base'!F108</f>
        <v>1</v>
      </c>
      <c r="G108" s="51">
        <f>1-'Q3 Base'!G108</f>
        <v>0</v>
      </c>
    </row>
  </sheetData>
  <mergeCells count="1">
    <mergeCell ref="P18:Q1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0E3E8-AE8F-406A-90D7-D255EB5F8E5A}">
  <dimension ref="A1:C10"/>
  <sheetViews>
    <sheetView workbookViewId="0"/>
  </sheetViews>
  <sheetFormatPr defaultRowHeight="15" x14ac:dyDescent="0.25"/>
  <cols>
    <col min="2" max="2" width="13.7109375" customWidth="1"/>
  </cols>
  <sheetData>
    <row r="1" spans="1:3" x14ac:dyDescent="0.25">
      <c r="A1" t="s">
        <v>27</v>
      </c>
    </row>
    <row r="2" spans="1:3" x14ac:dyDescent="0.25">
      <c r="A2" t="s">
        <v>89</v>
      </c>
      <c r="B2" t="s">
        <v>90</v>
      </c>
      <c r="C2">
        <f>'Q3 (i)'!K4</f>
        <v>0.99849375664936246</v>
      </c>
    </row>
    <row r="4" spans="1:3" x14ac:dyDescent="0.25">
      <c r="A4" t="s">
        <v>91</v>
      </c>
      <c r="B4" t="s">
        <v>92</v>
      </c>
      <c r="C4">
        <f>'Q3 (i)'!K6</f>
        <v>1.639752211789558E-2</v>
      </c>
    </row>
    <row r="7" spans="1:3" x14ac:dyDescent="0.25">
      <c r="A7" t="s">
        <v>28</v>
      </c>
    </row>
    <row r="8" spans="1:3" x14ac:dyDescent="0.25">
      <c r="A8" t="s">
        <v>89</v>
      </c>
      <c r="B8" s="32" t="s">
        <v>104</v>
      </c>
      <c r="C8">
        <f>'Q3 (ii)'!M16</f>
        <v>8.0947792562117034</v>
      </c>
    </row>
    <row r="10" spans="1:3" x14ac:dyDescent="0.25">
      <c r="A10" t="s">
        <v>91</v>
      </c>
      <c r="B10" s="32" t="s">
        <v>110</v>
      </c>
      <c r="C10">
        <f>'Q3 (ii)'!N26</f>
        <v>0.78370323905895622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D4B16-B2B1-49A2-9579-C9253A8E8D12}">
  <dimension ref="B1:G102"/>
  <sheetViews>
    <sheetView workbookViewId="0"/>
  </sheetViews>
  <sheetFormatPr defaultRowHeight="15" x14ac:dyDescent="0.25"/>
  <cols>
    <col min="2" max="2" width="46" bestFit="1" customWidth="1"/>
    <col min="3" max="3" width="17" customWidth="1"/>
    <col min="4" max="4" width="60.7109375" customWidth="1"/>
  </cols>
  <sheetData>
    <row r="1" spans="2:7" ht="15.75" customHeight="1" x14ac:dyDescent="0.25">
      <c r="G1" s="49" t="s">
        <v>111</v>
      </c>
    </row>
    <row r="2" spans="2:7" x14ac:dyDescent="0.25">
      <c r="B2" s="21" t="s">
        <v>112</v>
      </c>
      <c r="F2" s="21"/>
      <c r="G2" s="49"/>
    </row>
    <row r="3" spans="2:7" x14ac:dyDescent="0.25">
      <c r="F3" s="21"/>
      <c r="G3" s="49"/>
    </row>
    <row r="4" spans="2:7" x14ac:dyDescent="0.25">
      <c r="B4" t="s">
        <v>113</v>
      </c>
      <c r="C4" t="s">
        <v>114</v>
      </c>
    </row>
    <row r="5" spans="2:7" ht="18" x14ac:dyDescent="0.35">
      <c r="C5" t="s">
        <v>115</v>
      </c>
      <c r="F5" s="4" t="s">
        <v>75</v>
      </c>
      <c r="G5" s="24" t="s">
        <v>116</v>
      </c>
    </row>
    <row r="6" spans="2:7" x14ac:dyDescent="0.25">
      <c r="B6" t="s">
        <v>35</v>
      </c>
      <c r="C6" s="23">
        <v>125000</v>
      </c>
      <c r="D6" t="s">
        <v>117</v>
      </c>
      <c r="F6" s="4">
        <v>42</v>
      </c>
      <c r="G6" s="38">
        <v>1.9285833333333334E-4</v>
      </c>
    </row>
    <row r="7" spans="2:7" x14ac:dyDescent="0.25">
      <c r="B7" t="s">
        <v>118</v>
      </c>
      <c r="C7" s="23"/>
      <c r="F7" s="4">
        <v>42.083333333333336</v>
      </c>
      <c r="G7" s="38">
        <v>1.9285833333333334E-4</v>
      </c>
    </row>
    <row r="8" spans="2:7" x14ac:dyDescent="0.25">
      <c r="B8" t="s">
        <v>119</v>
      </c>
      <c r="C8" s="27"/>
      <c r="F8" s="4">
        <v>42.166666666666664</v>
      </c>
      <c r="G8" s="38">
        <v>1.9415138888888886E-4</v>
      </c>
    </row>
    <row r="9" spans="2:7" x14ac:dyDescent="0.25">
      <c r="C9" s="27"/>
      <c r="F9" s="4">
        <v>42.25</v>
      </c>
      <c r="G9" s="38">
        <v>1.9544444444444443E-4</v>
      </c>
    </row>
    <row r="10" spans="2:7" x14ac:dyDescent="0.25">
      <c r="B10" s="21" t="s">
        <v>120</v>
      </c>
      <c r="F10" s="4">
        <v>42.333333333333336</v>
      </c>
      <c r="G10" s="38">
        <v>1.967375E-4</v>
      </c>
    </row>
    <row r="11" spans="2:7" x14ac:dyDescent="0.25">
      <c r="F11" s="4">
        <v>42.416666666666664</v>
      </c>
      <c r="G11" s="38">
        <v>1.9803055555555555E-4</v>
      </c>
    </row>
    <row r="12" spans="2:7" x14ac:dyDescent="0.25">
      <c r="B12" t="s">
        <v>39</v>
      </c>
      <c r="C12" t="s">
        <v>121</v>
      </c>
      <c r="F12" s="4">
        <v>42.5</v>
      </c>
      <c r="G12" s="38">
        <v>1.993236111111111E-4</v>
      </c>
    </row>
    <row r="13" spans="2:7" x14ac:dyDescent="0.25">
      <c r="F13" s="4">
        <v>42.583333333333336</v>
      </c>
      <c r="G13" s="38">
        <v>2.0061666666666667E-4</v>
      </c>
    </row>
    <row r="14" spans="2:7" x14ac:dyDescent="0.25">
      <c r="B14" t="s">
        <v>122</v>
      </c>
      <c r="C14" s="27"/>
      <c r="F14" s="4">
        <v>42.666666666666664</v>
      </c>
      <c r="G14" s="38">
        <v>2.0190972222222225E-4</v>
      </c>
    </row>
    <row r="15" spans="2:7" x14ac:dyDescent="0.25">
      <c r="F15" s="4">
        <v>42.75</v>
      </c>
      <c r="G15" s="38">
        <v>2.0320277777777777E-4</v>
      </c>
    </row>
    <row r="16" spans="2:7" x14ac:dyDescent="0.25">
      <c r="B16" t="s">
        <v>123</v>
      </c>
      <c r="C16" s="39">
        <v>0.25</v>
      </c>
      <c r="D16" t="s">
        <v>124</v>
      </c>
      <c r="F16" s="4">
        <v>42.833333333333336</v>
      </c>
      <c r="G16" s="38">
        <v>2.0449583333333331E-4</v>
      </c>
    </row>
    <row r="17" spans="2:7" ht="30" x14ac:dyDescent="0.25">
      <c r="B17" s="40" t="s">
        <v>125</v>
      </c>
      <c r="C17" s="41">
        <v>0.02</v>
      </c>
      <c r="D17" s="6" t="s">
        <v>126</v>
      </c>
      <c r="F17" s="4">
        <v>42.916666666666664</v>
      </c>
      <c r="G17" s="38">
        <v>2.0578888888888889E-4</v>
      </c>
    </row>
    <row r="18" spans="2:7" x14ac:dyDescent="0.25">
      <c r="B18" t="s">
        <v>43</v>
      </c>
      <c r="C18" s="23">
        <v>10</v>
      </c>
      <c r="D18" t="s">
        <v>127</v>
      </c>
      <c r="F18" s="4">
        <v>43</v>
      </c>
      <c r="G18" s="38">
        <v>2.0708194444444446E-4</v>
      </c>
    </row>
    <row r="19" spans="2:7" x14ac:dyDescent="0.25">
      <c r="B19" t="s">
        <v>128</v>
      </c>
      <c r="C19" s="23">
        <v>600</v>
      </c>
      <c r="D19" t="s">
        <v>129</v>
      </c>
      <c r="F19" s="4">
        <v>43.083333333333336</v>
      </c>
      <c r="G19" s="38">
        <v>2.0837500000000001E-4</v>
      </c>
    </row>
    <row r="20" spans="2:7" x14ac:dyDescent="0.25">
      <c r="C20" s="23"/>
      <c r="F20" s="4">
        <v>43.166666666666664</v>
      </c>
      <c r="G20" s="38">
        <v>2.2643055555555556E-4</v>
      </c>
    </row>
    <row r="21" spans="2:7" x14ac:dyDescent="0.25">
      <c r="C21" s="23"/>
      <c r="F21" s="4">
        <v>43.25</v>
      </c>
      <c r="G21" s="38">
        <v>2.2781944444444447E-4</v>
      </c>
    </row>
    <row r="22" spans="2:7" x14ac:dyDescent="0.25">
      <c r="B22" t="s">
        <v>130</v>
      </c>
      <c r="C22" s="29">
        <v>0.04</v>
      </c>
      <c r="D22" t="s">
        <v>46</v>
      </c>
      <c r="F22" s="4">
        <v>43.333333333333336</v>
      </c>
      <c r="G22" s="38">
        <v>2.2920833333333335E-4</v>
      </c>
    </row>
    <row r="23" spans="2:7" x14ac:dyDescent="0.25">
      <c r="B23" t="s">
        <v>131</v>
      </c>
      <c r="C23" s="29">
        <v>6.25E-2</v>
      </c>
      <c r="D23" t="s">
        <v>46</v>
      </c>
      <c r="F23" s="4">
        <v>43.416666666666664</v>
      </c>
      <c r="G23" s="38">
        <v>2.3059722222222223E-4</v>
      </c>
    </row>
    <row r="24" spans="2:7" x14ac:dyDescent="0.25">
      <c r="C24" s="27"/>
      <c r="F24" s="4">
        <v>43.5</v>
      </c>
      <c r="G24" s="38">
        <v>2.3198611111111111E-4</v>
      </c>
    </row>
    <row r="25" spans="2:7" x14ac:dyDescent="0.25">
      <c r="B25" t="s">
        <v>132</v>
      </c>
      <c r="F25" s="4">
        <v>43.583333333333336</v>
      </c>
      <c r="G25" s="38">
        <v>2.3337499999999999E-4</v>
      </c>
    </row>
    <row r="26" spans="2:7" x14ac:dyDescent="0.25">
      <c r="F26" s="4">
        <v>43.666666666666664</v>
      </c>
      <c r="G26" s="38">
        <v>2.347638888888889E-4</v>
      </c>
    </row>
    <row r="27" spans="2:7" x14ac:dyDescent="0.25">
      <c r="F27" s="4">
        <v>43.75</v>
      </c>
      <c r="G27" s="38">
        <v>2.3615277777777778E-4</v>
      </c>
    </row>
    <row r="28" spans="2:7" x14ac:dyDescent="0.25">
      <c r="F28" s="4">
        <v>43.833333333333336</v>
      </c>
      <c r="G28" s="38">
        <v>2.3754166666666666E-4</v>
      </c>
    </row>
    <row r="29" spans="2:7" x14ac:dyDescent="0.25">
      <c r="F29" s="4">
        <v>43.916666666666664</v>
      </c>
      <c r="G29" s="38">
        <v>2.389305555555556E-4</v>
      </c>
    </row>
    <row r="30" spans="2:7" x14ac:dyDescent="0.25">
      <c r="F30" s="4">
        <v>44</v>
      </c>
      <c r="G30" s="38">
        <v>2.4031944444444448E-4</v>
      </c>
    </row>
    <row r="31" spans="2:7" x14ac:dyDescent="0.25">
      <c r="F31" s="4">
        <v>44.083333333333336</v>
      </c>
      <c r="G31" s="38">
        <v>2.2504166666666668E-4</v>
      </c>
    </row>
    <row r="32" spans="2:7" x14ac:dyDescent="0.25">
      <c r="F32" s="4">
        <v>44.166666666666664</v>
      </c>
      <c r="G32" s="38">
        <v>2.6024999999999996E-4</v>
      </c>
    </row>
    <row r="33" spans="6:7" x14ac:dyDescent="0.25">
      <c r="F33" s="4">
        <v>44.25</v>
      </c>
      <c r="G33" s="38">
        <v>2.6165833333333333E-4</v>
      </c>
    </row>
    <row r="34" spans="6:7" x14ac:dyDescent="0.25">
      <c r="F34" s="4">
        <v>44.333333333333336</v>
      </c>
      <c r="G34" s="38">
        <v>2.6306666666666665E-4</v>
      </c>
    </row>
    <row r="35" spans="6:7" x14ac:dyDescent="0.25">
      <c r="F35" s="4">
        <v>44.416666666666664</v>
      </c>
      <c r="G35" s="38">
        <v>2.6447500000000002E-4</v>
      </c>
    </row>
    <row r="36" spans="6:7" x14ac:dyDescent="0.25">
      <c r="F36" s="4">
        <v>44.5</v>
      </c>
      <c r="G36" s="38">
        <v>2.6588333333333334E-4</v>
      </c>
    </row>
    <row r="37" spans="6:7" x14ac:dyDescent="0.25">
      <c r="F37" s="4">
        <v>44.583333333333336</v>
      </c>
      <c r="G37" s="38">
        <v>2.6729166666666665E-4</v>
      </c>
    </row>
    <row r="38" spans="6:7" x14ac:dyDescent="0.25">
      <c r="F38" s="4">
        <v>44.666666666666664</v>
      </c>
      <c r="G38" s="38">
        <v>2.6869999999999997E-4</v>
      </c>
    </row>
    <row r="39" spans="6:7" x14ac:dyDescent="0.25">
      <c r="F39" s="4">
        <v>44.75</v>
      </c>
      <c r="G39" s="38">
        <v>2.7010833333333329E-4</v>
      </c>
    </row>
    <row r="40" spans="6:7" x14ac:dyDescent="0.25">
      <c r="F40" s="4">
        <v>44.833333333333336</v>
      </c>
      <c r="G40" s="38">
        <v>2.7151666666666666E-4</v>
      </c>
    </row>
    <row r="41" spans="6:7" x14ac:dyDescent="0.25">
      <c r="F41" s="4">
        <v>44.916666666666664</v>
      </c>
      <c r="G41" s="38">
        <v>2.7292499999999998E-4</v>
      </c>
    </row>
    <row r="42" spans="6:7" x14ac:dyDescent="0.25">
      <c r="F42" s="4">
        <v>45</v>
      </c>
      <c r="G42" s="38">
        <v>2.743333333333333E-4</v>
      </c>
    </row>
    <row r="43" spans="6:7" x14ac:dyDescent="0.25">
      <c r="F43" s="4">
        <v>45.083333333333336</v>
      </c>
      <c r="G43" s="38">
        <v>2.4194166666666666E-4</v>
      </c>
    </row>
    <row r="44" spans="6:7" x14ac:dyDescent="0.25">
      <c r="F44" s="4">
        <v>45.166666666666664</v>
      </c>
      <c r="G44" s="38">
        <v>2.9885486111111111E-4</v>
      </c>
    </row>
    <row r="45" spans="6:7" x14ac:dyDescent="0.25">
      <c r="F45" s="4">
        <v>45.25</v>
      </c>
      <c r="G45" s="38">
        <v>3.0039305555555553E-4</v>
      </c>
    </row>
    <row r="46" spans="6:7" x14ac:dyDescent="0.25">
      <c r="F46" s="4">
        <v>45.333333333333336</v>
      </c>
      <c r="G46" s="38">
        <v>3.0193124999999994E-4</v>
      </c>
    </row>
    <row r="47" spans="6:7" x14ac:dyDescent="0.25">
      <c r="F47" s="4">
        <v>45.416666666666664</v>
      </c>
      <c r="G47" s="38">
        <v>3.0346944444444441E-4</v>
      </c>
    </row>
    <row r="48" spans="6:7" x14ac:dyDescent="0.25">
      <c r="F48" s="4">
        <v>45.5</v>
      </c>
      <c r="G48" s="38">
        <v>3.0500763888888888E-4</v>
      </c>
    </row>
    <row r="49" spans="6:7" x14ac:dyDescent="0.25">
      <c r="F49" s="4">
        <v>45.583333333333336</v>
      </c>
      <c r="G49" s="38">
        <v>3.065458333333333E-4</v>
      </c>
    </row>
    <row r="50" spans="6:7" x14ac:dyDescent="0.25">
      <c r="F50" s="4">
        <v>45.666666666666664</v>
      </c>
      <c r="G50" s="38">
        <v>3.0808402777777772E-4</v>
      </c>
    </row>
    <row r="51" spans="6:7" x14ac:dyDescent="0.25">
      <c r="F51" s="4">
        <v>45.75</v>
      </c>
      <c r="G51" s="38">
        <v>3.0962222222222219E-4</v>
      </c>
    </row>
    <row r="52" spans="6:7" x14ac:dyDescent="0.25">
      <c r="F52" s="4">
        <v>45.833333333333336</v>
      </c>
      <c r="G52" s="38">
        <v>3.1116041666666666E-4</v>
      </c>
    </row>
    <row r="53" spans="6:7" x14ac:dyDescent="0.25">
      <c r="F53" s="4">
        <v>45.916666666666664</v>
      </c>
      <c r="G53" s="38">
        <v>3.1269861111111108E-4</v>
      </c>
    </row>
    <row r="54" spans="6:7" x14ac:dyDescent="0.25">
      <c r="F54" s="4">
        <v>46</v>
      </c>
      <c r="G54" s="38">
        <v>3.1423680555555549E-4</v>
      </c>
    </row>
    <row r="55" spans="6:7" x14ac:dyDescent="0.25">
      <c r="F55" s="4">
        <v>46.083333333333336</v>
      </c>
      <c r="G55" s="38">
        <v>2.6039999999999999E-4</v>
      </c>
    </row>
    <row r="56" spans="6:7" x14ac:dyDescent="0.25">
      <c r="F56" s="4">
        <v>46.166666666666664</v>
      </c>
      <c r="G56" s="38">
        <v>3.4911041666666663E-4</v>
      </c>
    </row>
    <row r="57" spans="6:7" x14ac:dyDescent="0.25">
      <c r="F57" s="4">
        <v>46.25</v>
      </c>
      <c r="G57" s="38">
        <v>3.5092083333333334E-4</v>
      </c>
    </row>
    <row r="58" spans="6:7" x14ac:dyDescent="0.25">
      <c r="F58" s="4">
        <v>46.333333333333336</v>
      </c>
      <c r="G58" s="38">
        <v>3.5273124999999998E-4</v>
      </c>
    </row>
    <row r="59" spans="6:7" x14ac:dyDescent="0.25">
      <c r="F59" s="4">
        <v>46.416666666666664</v>
      </c>
      <c r="G59" s="38">
        <v>3.5454166666666663E-4</v>
      </c>
    </row>
    <row r="60" spans="6:7" x14ac:dyDescent="0.25">
      <c r="F60" s="4">
        <v>46.5</v>
      </c>
      <c r="G60" s="38">
        <v>3.5635208333333328E-4</v>
      </c>
    </row>
    <row r="61" spans="6:7" x14ac:dyDescent="0.25">
      <c r="F61" s="4">
        <v>46.583333333333336</v>
      </c>
      <c r="G61" s="38">
        <v>3.5816249999999998E-4</v>
      </c>
    </row>
    <row r="62" spans="6:7" x14ac:dyDescent="0.25">
      <c r="F62" s="4">
        <v>46.666666666666664</v>
      </c>
      <c r="G62" s="38">
        <v>3.5997291666666669E-4</v>
      </c>
    </row>
    <row r="63" spans="6:7" x14ac:dyDescent="0.25">
      <c r="F63" s="4">
        <v>46.75</v>
      </c>
      <c r="G63" s="38">
        <v>3.6178333333333334E-4</v>
      </c>
    </row>
    <row r="64" spans="6:7" x14ac:dyDescent="0.25">
      <c r="F64" s="4">
        <v>46.833333333333336</v>
      </c>
      <c r="G64" s="38">
        <v>3.6359374999999998E-4</v>
      </c>
    </row>
    <row r="65" spans="6:7" x14ac:dyDescent="0.25">
      <c r="F65" s="4">
        <v>46.916666666666664</v>
      </c>
      <c r="G65" s="38">
        <v>3.6540416666666663E-4</v>
      </c>
    </row>
    <row r="66" spans="6:7" x14ac:dyDescent="0.25">
      <c r="F66" s="4">
        <v>47</v>
      </c>
      <c r="G66" s="38">
        <v>3.6721458333333334E-4</v>
      </c>
    </row>
    <row r="67" spans="6:7" x14ac:dyDescent="0.25">
      <c r="F67" s="4">
        <v>47.083333333333336</v>
      </c>
      <c r="G67" s="38">
        <v>2.8212499999999999E-4</v>
      </c>
    </row>
    <row r="68" spans="6:7" x14ac:dyDescent="0.25">
      <c r="F68" s="4">
        <v>47.166666666666664</v>
      </c>
      <c r="G68" s="38">
        <v>4.1369861111111104E-4</v>
      </c>
    </row>
    <row r="69" spans="6:7" x14ac:dyDescent="0.25">
      <c r="F69" s="4">
        <v>47.25</v>
      </c>
      <c r="G69" s="38">
        <v>4.1585555555555552E-4</v>
      </c>
    </row>
    <row r="70" spans="6:7" x14ac:dyDescent="0.25">
      <c r="F70" s="4">
        <v>47.333333333333336</v>
      </c>
      <c r="G70" s="38">
        <v>4.1801249999999989E-4</v>
      </c>
    </row>
    <row r="71" spans="6:7" x14ac:dyDescent="0.25">
      <c r="F71" s="4">
        <v>47.416666666666664</v>
      </c>
      <c r="G71" s="38">
        <v>4.2016944444444438E-4</v>
      </c>
    </row>
    <row r="72" spans="6:7" x14ac:dyDescent="0.25">
      <c r="F72" s="4">
        <v>47.5</v>
      </c>
      <c r="G72" s="38">
        <v>4.2232638888888881E-4</v>
      </c>
    </row>
    <row r="73" spans="6:7" x14ac:dyDescent="0.25">
      <c r="F73" s="4">
        <v>47.583333333333336</v>
      </c>
      <c r="G73" s="38">
        <v>4.2448333333333323E-4</v>
      </c>
    </row>
    <row r="74" spans="6:7" x14ac:dyDescent="0.25">
      <c r="F74" s="4">
        <v>47.666666666666664</v>
      </c>
      <c r="G74" s="38">
        <v>4.2664027777777766E-4</v>
      </c>
    </row>
    <row r="75" spans="6:7" x14ac:dyDescent="0.25">
      <c r="F75" s="4">
        <v>47.75</v>
      </c>
      <c r="G75" s="38">
        <v>4.2879722222222214E-4</v>
      </c>
    </row>
    <row r="76" spans="6:7" x14ac:dyDescent="0.25">
      <c r="F76" s="4">
        <v>47.833333333333336</v>
      </c>
      <c r="G76" s="38">
        <v>4.3095416666666657E-4</v>
      </c>
    </row>
    <row r="77" spans="6:7" x14ac:dyDescent="0.25">
      <c r="F77" s="4">
        <v>47.916666666666664</v>
      </c>
      <c r="G77" s="38">
        <v>4.33111111111111E-4</v>
      </c>
    </row>
    <row r="78" spans="6:7" x14ac:dyDescent="0.25">
      <c r="F78" s="4">
        <v>48</v>
      </c>
      <c r="G78" s="38">
        <v>4.3526805555555543E-4</v>
      </c>
    </row>
    <row r="79" spans="6:7" x14ac:dyDescent="0.25">
      <c r="F79" s="4">
        <v>48.083333333333336</v>
      </c>
      <c r="G79" s="38">
        <v>3.0800833333333329E-4</v>
      </c>
    </row>
    <row r="80" spans="6:7" x14ac:dyDescent="0.25">
      <c r="F80" s="4">
        <v>48.166666666666664</v>
      </c>
      <c r="G80" s="38">
        <v>4.7844305555555549E-4</v>
      </c>
    </row>
    <row r="81" spans="6:7" x14ac:dyDescent="0.25">
      <c r="F81" s="4">
        <v>48.25</v>
      </c>
      <c r="G81" s="38">
        <v>4.8077777777777778E-4</v>
      </c>
    </row>
    <row r="82" spans="6:7" x14ac:dyDescent="0.25">
      <c r="F82" s="4">
        <v>48.333333333333336</v>
      </c>
      <c r="G82" s="38">
        <v>4.8311249999999996E-4</v>
      </c>
    </row>
    <row r="83" spans="6:7" x14ac:dyDescent="0.25">
      <c r="F83" s="4">
        <v>48.416666666666664</v>
      </c>
      <c r="G83" s="38">
        <v>4.8544722222222219E-4</v>
      </c>
    </row>
    <row r="84" spans="6:7" x14ac:dyDescent="0.25">
      <c r="F84" s="4">
        <v>48.5</v>
      </c>
      <c r="G84" s="38">
        <v>4.8778194444444443E-4</v>
      </c>
    </row>
    <row r="85" spans="6:7" x14ac:dyDescent="0.25">
      <c r="F85" s="4">
        <v>48.583333333333336</v>
      </c>
      <c r="G85" s="38">
        <v>4.9011666666666661E-4</v>
      </c>
    </row>
    <row r="86" spans="6:7" x14ac:dyDescent="0.25">
      <c r="F86" s="4">
        <v>48.666666666666664</v>
      </c>
      <c r="G86" s="38">
        <v>4.9245138888888884E-4</v>
      </c>
    </row>
    <row r="87" spans="6:7" x14ac:dyDescent="0.25">
      <c r="F87" s="4">
        <v>48.75</v>
      </c>
      <c r="G87" s="38">
        <v>4.9478611111111108E-4</v>
      </c>
    </row>
    <row r="88" spans="6:7" x14ac:dyDescent="0.25">
      <c r="F88" s="4">
        <v>48.833333333333336</v>
      </c>
      <c r="G88" s="38">
        <v>4.9712083333333331E-4</v>
      </c>
    </row>
    <row r="89" spans="6:7" x14ac:dyDescent="0.25">
      <c r="F89" s="4">
        <v>48.916666666666664</v>
      </c>
      <c r="G89" s="38">
        <v>4.9945555555555555E-4</v>
      </c>
    </row>
    <row r="90" spans="6:7" x14ac:dyDescent="0.25">
      <c r="F90" s="4">
        <v>49</v>
      </c>
      <c r="G90" s="38">
        <v>5.0179027777777778E-4</v>
      </c>
    </row>
    <row r="91" spans="6:7" x14ac:dyDescent="0.25">
      <c r="F91" s="4">
        <v>49.083333333333336</v>
      </c>
      <c r="G91" s="38">
        <v>3.36025E-4</v>
      </c>
    </row>
    <row r="92" spans="6:7" x14ac:dyDescent="0.25">
      <c r="F92" s="4">
        <v>49.166666666666664</v>
      </c>
      <c r="G92" s="38">
        <v>5.4368472222222225E-4</v>
      </c>
    </row>
    <row r="93" spans="6:7" x14ac:dyDescent="0.25">
      <c r="F93" s="4">
        <v>49.25</v>
      </c>
      <c r="G93" s="38">
        <v>5.4612777777777793E-4</v>
      </c>
    </row>
    <row r="94" spans="6:7" x14ac:dyDescent="0.25">
      <c r="F94" s="4">
        <v>49.333333333333336</v>
      </c>
      <c r="G94" s="38">
        <v>5.485708333333334E-4</v>
      </c>
    </row>
    <row r="95" spans="6:7" x14ac:dyDescent="0.25">
      <c r="F95" s="4">
        <v>49.416666666666664</v>
      </c>
      <c r="G95" s="38">
        <v>5.5101388888888897E-4</v>
      </c>
    </row>
    <row r="96" spans="6:7" x14ac:dyDescent="0.25">
      <c r="F96" s="4">
        <v>49.5</v>
      </c>
      <c r="G96" s="38">
        <v>5.5345694444444455E-4</v>
      </c>
    </row>
    <row r="97" spans="6:7" x14ac:dyDescent="0.25">
      <c r="F97" s="4">
        <v>49.583333333333336</v>
      </c>
      <c r="G97" s="38">
        <v>5.5590000000000001E-4</v>
      </c>
    </row>
    <row r="98" spans="6:7" x14ac:dyDescent="0.25">
      <c r="F98" s="4">
        <v>49.666666666666664</v>
      </c>
      <c r="G98" s="38">
        <v>5.5834305555555559E-4</v>
      </c>
    </row>
    <row r="99" spans="6:7" x14ac:dyDescent="0.25">
      <c r="F99" s="4">
        <v>49.75</v>
      </c>
      <c r="G99" s="38">
        <v>5.6078611111111116E-4</v>
      </c>
    </row>
    <row r="100" spans="6:7" x14ac:dyDescent="0.25">
      <c r="F100" s="4">
        <v>49.833333333333336</v>
      </c>
      <c r="G100" s="38">
        <v>5.6322916666666674E-4</v>
      </c>
    </row>
    <row r="101" spans="6:7" x14ac:dyDescent="0.25">
      <c r="F101" s="4">
        <v>49.916666666666664</v>
      </c>
      <c r="G101" s="38">
        <v>5.6567222222222231E-4</v>
      </c>
    </row>
    <row r="102" spans="6:7" x14ac:dyDescent="0.25">
      <c r="F102" s="4">
        <v>50</v>
      </c>
      <c r="G102" s="38">
        <v>5.6811527777777789E-4</v>
      </c>
    </row>
  </sheetData>
  <mergeCells count="1">
    <mergeCell ref="G1:G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E4611-641A-457E-9EE1-BB440E08F6D8}">
  <dimension ref="A1:L53"/>
  <sheetViews>
    <sheetView workbookViewId="0"/>
  </sheetViews>
  <sheetFormatPr defaultRowHeight="15" x14ac:dyDescent="0.25"/>
  <cols>
    <col min="1" max="2" width="9.140625" style="51"/>
    <col min="3" max="3" width="7.5703125" style="51" customWidth="1"/>
    <col min="4" max="4" width="8.42578125" style="51" customWidth="1"/>
    <col min="5" max="6" width="9.140625" style="51"/>
    <col min="7" max="7" width="15.85546875" style="51" customWidth="1"/>
    <col min="8" max="8" width="13.140625" style="51" bestFit="1" customWidth="1"/>
    <col min="9" max="10" width="17.28515625" style="51" customWidth="1"/>
    <col min="11" max="11" width="9.140625" style="87"/>
    <col min="12" max="16384" width="9.140625" style="51"/>
  </cols>
  <sheetData>
    <row r="1" spans="1:12" x14ac:dyDescent="0.25">
      <c r="C1" s="51">
        <v>44</v>
      </c>
      <c r="D1" s="51">
        <v>46</v>
      </c>
    </row>
    <row r="2" spans="1:12" s="50" customFormat="1" x14ac:dyDescent="0.25">
      <c r="E2" s="50" t="s">
        <v>5</v>
      </c>
      <c r="F2" s="50" t="s">
        <v>5</v>
      </c>
      <c r="G2" s="50" t="s">
        <v>4</v>
      </c>
      <c r="H2" s="50" t="s">
        <v>59</v>
      </c>
      <c r="I2" s="94" t="s">
        <v>229</v>
      </c>
      <c r="J2" s="94"/>
    </row>
    <row r="3" spans="1:12" ht="48.75" x14ac:dyDescent="0.35">
      <c r="A3" s="57" t="s">
        <v>133</v>
      </c>
      <c r="B3" s="57" t="s">
        <v>134</v>
      </c>
      <c r="C3" s="59" t="s">
        <v>135</v>
      </c>
      <c r="D3" s="59" t="s">
        <v>136</v>
      </c>
      <c r="E3" s="59" t="s">
        <v>137</v>
      </c>
      <c r="F3" s="59" t="s">
        <v>138</v>
      </c>
      <c r="G3" s="59" t="s">
        <v>139</v>
      </c>
      <c r="H3" s="59" t="s">
        <v>140</v>
      </c>
      <c r="I3" s="59" t="s">
        <v>230</v>
      </c>
      <c r="J3" s="59" t="s">
        <v>231</v>
      </c>
    </row>
    <row r="4" spans="1:12" x14ac:dyDescent="0.25">
      <c r="A4" s="51">
        <v>1</v>
      </c>
      <c r="B4" s="51">
        <f>INT((A4-1)/12)+1</f>
        <v>1</v>
      </c>
      <c r="C4" s="51">
        <f>$C$1+(A4-1)/12</f>
        <v>44</v>
      </c>
      <c r="D4" s="51">
        <f>$D$1+(A4-1)/12</f>
        <v>46</v>
      </c>
      <c r="E4" s="51">
        <f>VLOOKUP(C4,'Q4 Base'!$F$6:$G$102,2,FALSE)</f>
        <v>2.4031944444444448E-4</v>
      </c>
      <c r="F4" s="51">
        <f>VLOOKUP(D4,'Q4 Base'!$F$6:$G$102,2,FALSE)</f>
        <v>3.1423680555555549E-4</v>
      </c>
      <c r="G4" s="51">
        <v>1</v>
      </c>
      <c r="H4" s="51">
        <f>(E4+F4-E4*F4)</f>
        <v>5.5448073278546489E-4</v>
      </c>
      <c r="I4" s="51">
        <f>1-(1-E4)*(1-F4)</f>
        <v>5.5448073278552279E-4</v>
      </c>
      <c r="J4" s="51">
        <f>1-G5/G4</f>
        <v>5.5448073278552279E-4</v>
      </c>
    </row>
    <row r="5" spans="1:12" x14ac:dyDescent="0.25">
      <c r="A5" s="51">
        <v>2</v>
      </c>
      <c r="B5" s="51">
        <f t="shared" ref="B5:B52" si="0">INT((A5-1)/12)+1</f>
        <v>1</v>
      </c>
      <c r="C5" s="51">
        <f t="shared" ref="C5:C52" si="1">$C$1+(A5-1)/12</f>
        <v>44.083333333333336</v>
      </c>
      <c r="D5" s="51">
        <f t="shared" ref="D5:D52" si="2">$D$1+(A5-1)/12</f>
        <v>46.083333333333336</v>
      </c>
      <c r="E5" s="51">
        <f>VLOOKUP(C5,'Q4 Base'!$F$6:$G$102,2,FALSE)</f>
        <v>2.2504166666666668E-4</v>
      </c>
      <c r="F5" s="51">
        <f>VLOOKUP(D5,'Q4 Base'!$F$6:$G$102,2,FALSE)</f>
        <v>2.6039999999999999E-4</v>
      </c>
      <c r="G5" s="51">
        <f>G4*(1-E4)*(1-F4)</f>
        <v>0.99944551926721448</v>
      </c>
      <c r="H5" s="51">
        <f t="shared" ref="H5:H52" si="3">(E5+F5-E5*F5)</f>
        <v>4.8538306581666666E-4</v>
      </c>
      <c r="I5" s="51">
        <f t="shared" ref="I5:I51" si="4">1-(1-E5)*(1-F5)</f>
        <v>4.8538306581680235E-4</v>
      </c>
      <c r="J5" s="51">
        <f t="shared" ref="J5:J51" si="5">1-G6/G5</f>
        <v>4.8538306581680235E-4</v>
      </c>
      <c r="K5" s="67">
        <v>1</v>
      </c>
      <c r="L5" s="52" t="s">
        <v>141</v>
      </c>
    </row>
    <row r="6" spans="1:12" x14ac:dyDescent="0.25">
      <c r="A6" s="51">
        <v>3</v>
      </c>
      <c r="B6" s="51">
        <f t="shared" si="0"/>
        <v>1</v>
      </c>
      <c r="C6" s="51">
        <f t="shared" si="1"/>
        <v>44.166666666666664</v>
      </c>
      <c r="D6" s="51">
        <f t="shared" si="2"/>
        <v>46.166666666666664</v>
      </c>
      <c r="E6" s="51">
        <f>VLOOKUP(C6,'Q4 Base'!$F$6:$G$102,2,FALSE)</f>
        <v>2.6024999999999996E-4</v>
      </c>
      <c r="F6" s="51">
        <f>VLOOKUP(D6,'Q4 Base'!$F$6:$G$102,2,FALSE)</f>
        <v>3.4911041666666663E-4</v>
      </c>
      <c r="G6" s="51">
        <f t="shared" ref="G6:G50" si="6">G5*(1-E5)*(1-F5)</f>
        <v>0.99896040533695574</v>
      </c>
      <c r="H6" s="51">
        <f t="shared" si="3"/>
        <v>6.0926956068072912E-4</v>
      </c>
      <c r="I6" s="51">
        <f t="shared" si="4"/>
        <v>6.0926956068063642E-4</v>
      </c>
      <c r="J6" s="51">
        <f t="shared" si="5"/>
        <v>6.0926956068063642E-4</v>
      </c>
      <c r="K6" s="67">
        <v>1</v>
      </c>
      <c r="L6" s="52" t="s">
        <v>142</v>
      </c>
    </row>
    <row r="7" spans="1:12" x14ac:dyDescent="0.25">
      <c r="A7" s="51">
        <v>4</v>
      </c>
      <c r="B7" s="51">
        <f t="shared" si="0"/>
        <v>1</v>
      </c>
      <c r="C7" s="51">
        <f t="shared" si="1"/>
        <v>44.25</v>
      </c>
      <c r="D7" s="51">
        <f t="shared" si="2"/>
        <v>46.25</v>
      </c>
      <c r="E7" s="51">
        <f>VLOOKUP(C7,'Q4 Base'!$F$6:$G$102,2,FALSE)</f>
        <v>2.6165833333333333E-4</v>
      </c>
      <c r="F7" s="51">
        <f>VLOOKUP(D7,'Q4 Base'!$F$6:$G$102,2,FALSE)</f>
        <v>3.5092083333333334E-4</v>
      </c>
      <c r="G7" s="51">
        <f t="shared" si="6"/>
        <v>0.99835176916965873</v>
      </c>
      <c r="H7" s="51">
        <f t="shared" si="3"/>
        <v>6.1248734530628464E-4</v>
      </c>
      <c r="I7" s="51">
        <f t="shared" si="4"/>
        <v>6.1248734530627846E-4</v>
      </c>
      <c r="J7" s="51">
        <f t="shared" si="5"/>
        <v>6.1248734530627846E-4</v>
      </c>
      <c r="K7" s="67">
        <v>2</v>
      </c>
      <c r="L7" s="52" t="s">
        <v>55</v>
      </c>
    </row>
    <row r="8" spans="1:12" x14ac:dyDescent="0.25">
      <c r="A8" s="51">
        <v>5</v>
      </c>
      <c r="B8" s="51">
        <f t="shared" si="0"/>
        <v>1</v>
      </c>
      <c r="C8" s="51">
        <f t="shared" si="1"/>
        <v>44.333333333333336</v>
      </c>
      <c r="D8" s="51">
        <f t="shared" si="2"/>
        <v>46.333333333333336</v>
      </c>
      <c r="E8" s="51">
        <f>VLOOKUP(C8,'Q4 Base'!$F$6:$G$102,2,FALSE)</f>
        <v>2.6306666666666665E-4</v>
      </c>
      <c r="F8" s="51">
        <f>VLOOKUP(D8,'Q4 Base'!$F$6:$G$102,2,FALSE)</f>
        <v>3.5273124999999998E-4</v>
      </c>
      <c r="G8" s="51">
        <f t="shared" si="6"/>
        <v>0.99774029134487818</v>
      </c>
      <c r="H8" s="51">
        <f t="shared" si="3"/>
        <v>6.1570512483249994E-4</v>
      </c>
      <c r="I8" s="51">
        <f t="shared" si="4"/>
        <v>6.1570512483244411E-4</v>
      </c>
      <c r="J8" s="51">
        <f t="shared" si="5"/>
        <v>6.1570512483255513E-4</v>
      </c>
      <c r="K8" s="67">
        <v>2</v>
      </c>
      <c r="L8" s="52" t="s">
        <v>143</v>
      </c>
    </row>
    <row r="9" spans="1:12" x14ac:dyDescent="0.25">
      <c r="A9" s="51">
        <v>6</v>
      </c>
      <c r="B9" s="51">
        <f t="shared" si="0"/>
        <v>1</v>
      </c>
      <c r="C9" s="51">
        <f t="shared" si="1"/>
        <v>44.416666666666664</v>
      </c>
      <c r="D9" s="51">
        <f t="shared" si="2"/>
        <v>46.416666666666664</v>
      </c>
      <c r="E9" s="51">
        <f>VLOOKUP(C9,'Q4 Base'!$F$6:$G$102,2,FALSE)</f>
        <v>2.6447500000000002E-4</v>
      </c>
      <c r="F9" s="51">
        <f>VLOOKUP(D9,'Q4 Base'!$F$6:$G$102,2,FALSE)</f>
        <v>3.5454166666666663E-4</v>
      </c>
      <c r="G9" s="51">
        <f t="shared" si="6"/>
        <v>0.99712597753424526</v>
      </c>
      <c r="H9" s="51">
        <f t="shared" si="3"/>
        <v>6.1892289925937502E-4</v>
      </c>
      <c r="I9" s="51">
        <f t="shared" si="4"/>
        <v>6.1892289925946642E-4</v>
      </c>
      <c r="J9" s="51">
        <f t="shared" si="5"/>
        <v>6.1892289925957744E-4</v>
      </c>
      <c r="K9" s="67">
        <v>1</v>
      </c>
      <c r="L9" s="52" t="s">
        <v>144</v>
      </c>
    </row>
    <row r="10" spans="1:12" x14ac:dyDescent="0.25">
      <c r="A10" s="51">
        <v>7</v>
      </c>
      <c r="B10" s="51">
        <f t="shared" si="0"/>
        <v>1</v>
      </c>
      <c r="C10" s="51">
        <f t="shared" si="1"/>
        <v>44.5</v>
      </c>
      <c r="D10" s="51">
        <f t="shared" si="2"/>
        <v>46.5</v>
      </c>
      <c r="E10" s="51">
        <f>VLOOKUP(C10,'Q4 Base'!$F$6:$G$102,2,FALSE)</f>
        <v>2.6588333333333334E-4</v>
      </c>
      <c r="F10" s="51">
        <f>VLOOKUP(D10,'Q4 Base'!$F$6:$G$102,2,FALSE)</f>
        <v>3.5635208333333328E-4</v>
      </c>
      <c r="G10" s="51">
        <f t="shared" si="6"/>
        <v>0.99650883343330277</v>
      </c>
      <c r="H10" s="51">
        <f t="shared" si="3"/>
        <v>6.2214066858690966E-4</v>
      </c>
      <c r="I10" s="51">
        <f t="shared" si="4"/>
        <v>6.2214066858690131E-4</v>
      </c>
      <c r="J10" s="51">
        <f t="shared" si="5"/>
        <v>6.2214066858679029E-4</v>
      </c>
      <c r="K10" s="67"/>
      <c r="L10" s="52"/>
    </row>
    <row r="11" spans="1:12" x14ac:dyDescent="0.25">
      <c r="A11" s="51">
        <v>8</v>
      </c>
      <c r="B11" s="51">
        <f t="shared" si="0"/>
        <v>1</v>
      </c>
      <c r="C11" s="51">
        <f t="shared" si="1"/>
        <v>44.583333333333336</v>
      </c>
      <c r="D11" s="51">
        <f t="shared" si="2"/>
        <v>46.583333333333336</v>
      </c>
      <c r="E11" s="51">
        <f>VLOOKUP(C11,'Q4 Base'!$F$6:$G$102,2,FALSE)</f>
        <v>2.6729166666666665E-4</v>
      </c>
      <c r="F11" s="51">
        <f>VLOOKUP(D11,'Q4 Base'!$F$6:$G$102,2,FALSE)</f>
        <v>3.5816249999999998E-4</v>
      </c>
      <c r="G11" s="51">
        <f t="shared" si="6"/>
        <v>0.99588886476141791</v>
      </c>
      <c r="H11" s="51">
        <f>(E11+F11-E11*F11)</f>
        <v>6.2535843281510419E-4</v>
      </c>
      <c r="I11" s="51">
        <f t="shared" si="4"/>
        <v>6.2535843281508185E-4</v>
      </c>
      <c r="J11" s="51">
        <f t="shared" si="5"/>
        <v>6.2535843281497083E-4</v>
      </c>
      <c r="K11" s="67"/>
      <c r="L11" s="52"/>
    </row>
    <row r="12" spans="1:12" x14ac:dyDescent="0.25">
      <c r="A12" s="51">
        <v>9</v>
      </c>
      <c r="B12" s="51">
        <f t="shared" si="0"/>
        <v>1</v>
      </c>
      <c r="C12" s="51">
        <f t="shared" si="1"/>
        <v>44.666666666666664</v>
      </c>
      <c r="D12" s="51">
        <f t="shared" si="2"/>
        <v>46.666666666666664</v>
      </c>
      <c r="E12" s="51">
        <f>VLOOKUP(C12,'Q4 Base'!$F$6:$G$102,2,FALSE)</f>
        <v>2.6869999999999997E-4</v>
      </c>
      <c r="F12" s="51">
        <f>VLOOKUP(D12,'Q4 Base'!$F$6:$G$102,2,FALSE)</f>
        <v>3.5997291666666669E-4</v>
      </c>
      <c r="G12" s="51">
        <f t="shared" si="6"/>
        <v>0.99526607726169281</v>
      </c>
      <c r="H12" s="51">
        <f t="shared" si="3"/>
        <v>6.2857619194395828E-4</v>
      </c>
      <c r="I12" s="51">
        <f t="shared" si="4"/>
        <v>6.2857619194400804E-4</v>
      </c>
      <c r="J12" s="51">
        <f t="shared" si="5"/>
        <v>6.2857619194400804E-4</v>
      </c>
      <c r="K12" s="67">
        <f>SUM(K5:K11)</f>
        <v>7</v>
      </c>
      <c r="L12" s="52" t="s">
        <v>16</v>
      </c>
    </row>
    <row r="13" spans="1:12" x14ac:dyDescent="0.25">
      <c r="A13" s="51">
        <v>10</v>
      </c>
      <c r="B13" s="51">
        <f t="shared" si="0"/>
        <v>1</v>
      </c>
      <c r="C13" s="51">
        <f t="shared" si="1"/>
        <v>44.75</v>
      </c>
      <c r="D13" s="51">
        <f t="shared" si="2"/>
        <v>46.75</v>
      </c>
      <c r="E13" s="51">
        <f>VLOOKUP(C13,'Q4 Base'!$F$6:$G$102,2,FALSE)</f>
        <v>2.7010833333333329E-4</v>
      </c>
      <c r="F13" s="51">
        <f>VLOOKUP(D13,'Q4 Base'!$F$6:$G$102,2,FALSE)</f>
        <v>3.6178333333333334E-4</v>
      </c>
      <c r="G13" s="51">
        <f t="shared" si="6"/>
        <v>0.99464047670087663</v>
      </c>
      <c r="H13" s="51">
        <f t="shared" si="3"/>
        <v>6.3179394597347215E-4</v>
      </c>
      <c r="I13" s="51">
        <f t="shared" si="4"/>
        <v>6.3179394597345784E-4</v>
      </c>
      <c r="J13" s="51">
        <f t="shared" si="5"/>
        <v>6.3179394597345784E-4</v>
      </c>
    </row>
    <row r="14" spans="1:12" x14ac:dyDescent="0.25">
      <c r="A14" s="51">
        <v>11</v>
      </c>
      <c r="B14" s="51">
        <f t="shared" si="0"/>
        <v>1</v>
      </c>
      <c r="C14" s="51">
        <f t="shared" si="1"/>
        <v>44.833333333333336</v>
      </c>
      <c r="D14" s="51">
        <f t="shared" si="2"/>
        <v>46.833333333333336</v>
      </c>
      <c r="E14" s="51">
        <f>VLOOKUP(C14,'Q4 Base'!$F$6:$G$102,2,FALSE)</f>
        <v>2.7151666666666666E-4</v>
      </c>
      <c r="F14" s="51">
        <f>VLOOKUP(D14,'Q4 Base'!$F$6:$G$102,2,FALSE)</f>
        <v>3.6359374999999998E-4</v>
      </c>
      <c r="G14" s="51">
        <f t="shared" si="6"/>
        <v>0.99401206886927684</v>
      </c>
      <c r="H14" s="51">
        <f t="shared" si="3"/>
        <v>6.350116949036458E-4</v>
      </c>
      <c r="I14" s="51">
        <f t="shared" si="4"/>
        <v>6.3501169490365328E-4</v>
      </c>
      <c r="J14" s="51">
        <f t="shared" si="5"/>
        <v>6.3501169490365328E-4</v>
      </c>
    </row>
    <row r="15" spans="1:12" x14ac:dyDescent="0.25">
      <c r="A15" s="51">
        <v>12</v>
      </c>
      <c r="B15" s="51">
        <f t="shared" si="0"/>
        <v>1</v>
      </c>
      <c r="C15" s="51">
        <f t="shared" si="1"/>
        <v>44.916666666666664</v>
      </c>
      <c r="D15" s="51">
        <f t="shared" si="2"/>
        <v>46.916666666666664</v>
      </c>
      <c r="E15" s="51">
        <f>VLOOKUP(C15,'Q4 Base'!$F$6:$G$102,2,FALSE)</f>
        <v>2.7292499999999998E-4</v>
      </c>
      <c r="F15" s="51">
        <f>VLOOKUP(D15,'Q4 Base'!$F$6:$G$102,2,FALSE)</f>
        <v>3.6540416666666663E-4</v>
      </c>
      <c r="G15" s="51">
        <f t="shared" si="6"/>
        <v>0.99338085958066946</v>
      </c>
      <c r="H15" s="51">
        <f t="shared" si="3"/>
        <v>6.3822943873447901E-4</v>
      </c>
      <c r="I15" s="51">
        <f t="shared" si="4"/>
        <v>6.3822943873448335E-4</v>
      </c>
      <c r="J15" s="51">
        <f t="shared" si="5"/>
        <v>6.3822943873448335E-4</v>
      </c>
    </row>
    <row r="16" spans="1:12" x14ac:dyDescent="0.25">
      <c r="A16" s="51">
        <v>13</v>
      </c>
      <c r="B16" s="51">
        <f t="shared" si="0"/>
        <v>2</v>
      </c>
      <c r="C16" s="51">
        <f t="shared" si="1"/>
        <v>45</v>
      </c>
      <c r="D16" s="51">
        <f t="shared" si="2"/>
        <v>47</v>
      </c>
      <c r="E16" s="51">
        <f>VLOOKUP(C16,'Q4 Base'!$F$6:$G$102,2,FALSE)</f>
        <v>2.743333333333333E-4</v>
      </c>
      <c r="F16" s="51">
        <f>VLOOKUP(D16,'Q4 Base'!$F$6:$G$102,2,FALSE)</f>
        <v>3.6721458333333334E-4</v>
      </c>
      <c r="G16" s="51">
        <f t="shared" si="6"/>
        <v>0.99274685467220969</v>
      </c>
      <c r="H16" s="51">
        <f t="shared" si="3"/>
        <v>6.4144717746597222E-4</v>
      </c>
      <c r="I16" s="51">
        <f t="shared" si="4"/>
        <v>6.4144717746605906E-4</v>
      </c>
      <c r="J16" s="51">
        <f t="shared" si="5"/>
        <v>6.4144717746605906E-4</v>
      </c>
    </row>
    <row r="17" spans="1:10" x14ac:dyDescent="0.25">
      <c r="A17" s="51">
        <v>14</v>
      </c>
      <c r="B17" s="51">
        <f t="shared" si="0"/>
        <v>2</v>
      </c>
      <c r="C17" s="51">
        <f t="shared" si="1"/>
        <v>45.083333333333336</v>
      </c>
      <c r="D17" s="51">
        <f t="shared" si="2"/>
        <v>47.083333333333336</v>
      </c>
      <c r="E17" s="51">
        <f>VLOOKUP(C17,'Q4 Base'!$F$6:$G$102,2,FALSE)</f>
        <v>2.4194166666666666E-4</v>
      </c>
      <c r="F17" s="51">
        <f>VLOOKUP(D17,'Q4 Base'!$F$6:$G$102,2,FALSE)</f>
        <v>2.8212499999999999E-4</v>
      </c>
      <c r="G17" s="51">
        <f t="shared" si="6"/>
        <v>0.99211006000434188</v>
      </c>
      <c r="H17" s="51">
        <f t="shared" si="3"/>
        <v>5.2399840887395837E-4</v>
      </c>
      <c r="I17" s="51">
        <f t="shared" si="4"/>
        <v>5.2399840887396021E-4</v>
      </c>
      <c r="J17" s="51">
        <f t="shared" si="5"/>
        <v>5.2399840887407123E-4</v>
      </c>
    </row>
    <row r="18" spans="1:10" x14ac:dyDescent="0.25">
      <c r="A18" s="51">
        <v>15</v>
      </c>
      <c r="B18" s="51">
        <f t="shared" si="0"/>
        <v>2</v>
      </c>
      <c r="C18" s="51">
        <f t="shared" si="1"/>
        <v>45.166666666666664</v>
      </c>
      <c r="D18" s="51">
        <f t="shared" si="2"/>
        <v>47.166666666666664</v>
      </c>
      <c r="E18" s="51">
        <f>VLOOKUP(C18,'Q4 Base'!$F$6:$G$102,2,FALSE)</f>
        <v>2.9885486111111111E-4</v>
      </c>
      <c r="F18" s="51">
        <f>VLOOKUP(D18,'Q4 Base'!$F$6:$G$102,2,FALSE)</f>
        <v>4.1369861111111104E-4</v>
      </c>
      <c r="G18" s="51">
        <f t="shared" si="6"/>
        <v>0.99159019591147168</v>
      </c>
      <c r="H18" s="51">
        <f t="shared" si="3"/>
        <v>7.1242983638125667E-4</v>
      </c>
      <c r="I18" s="51">
        <f t="shared" si="4"/>
        <v>7.1242983638120094E-4</v>
      </c>
      <c r="J18" s="51">
        <f t="shared" si="5"/>
        <v>7.1242983638108992E-4</v>
      </c>
    </row>
    <row r="19" spans="1:10" x14ac:dyDescent="0.25">
      <c r="A19" s="51">
        <v>16</v>
      </c>
      <c r="B19" s="51">
        <f t="shared" si="0"/>
        <v>2</v>
      </c>
      <c r="C19" s="51">
        <f t="shared" si="1"/>
        <v>45.25</v>
      </c>
      <c r="D19" s="51">
        <f t="shared" si="2"/>
        <v>47.25</v>
      </c>
      <c r="E19" s="51">
        <f>VLOOKUP(C19,'Q4 Base'!$F$6:$G$102,2,FALSE)</f>
        <v>3.0039305555555553E-4</v>
      </c>
      <c r="F19" s="51">
        <f>VLOOKUP(D19,'Q4 Base'!$F$6:$G$102,2,FALSE)</f>
        <v>4.1585555555555552E-4</v>
      </c>
      <c r="G19" s="51">
        <f t="shared" si="6"/>
        <v>0.99088375747044133</v>
      </c>
      <c r="H19" s="51">
        <f t="shared" si="3"/>
        <v>7.1612369099010795E-4</v>
      </c>
      <c r="I19" s="51">
        <f t="shared" si="4"/>
        <v>7.1612369099005591E-4</v>
      </c>
      <c r="J19" s="51">
        <f t="shared" si="5"/>
        <v>7.1612369099005591E-4</v>
      </c>
    </row>
    <row r="20" spans="1:10" x14ac:dyDescent="0.25">
      <c r="A20" s="51">
        <v>17</v>
      </c>
      <c r="B20" s="51">
        <f t="shared" si="0"/>
        <v>2</v>
      </c>
      <c r="C20" s="51">
        <f t="shared" si="1"/>
        <v>45.333333333333336</v>
      </c>
      <c r="D20" s="51">
        <f t="shared" si="2"/>
        <v>47.333333333333336</v>
      </c>
      <c r="E20" s="51">
        <f>VLOOKUP(C20,'Q4 Base'!$F$6:$G$102,2,FALSE)</f>
        <v>3.0193124999999994E-4</v>
      </c>
      <c r="F20" s="51">
        <f>VLOOKUP(D20,'Q4 Base'!$F$6:$G$102,2,FALSE)</f>
        <v>4.1801249999999989E-4</v>
      </c>
      <c r="G20" s="51">
        <f t="shared" si="6"/>
        <v>0.99017416213669951</v>
      </c>
      <c r="H20" s="51">
        <f t="shared" si="3"/>
        <v>7.1981753896335917E-4</v>
      </c>
      <c r="I20" s="51">
        <f t="shared" si="4"/>
        <v>7.1981753896332989E-4</v>
      </c>
      <c r="J20" s="51">
        <f t="shared" si="5"/>
        <v>7.1981753896332989E-4</v>
      </c>
    </row>
    <row r="21" spans="1:10" x14ac:dyDescent="0.25">
      <c r="A21" s="51">
        <v>18</v>
      </c>
      <c r="B21" s="51">
        <f t="shared" si="0"/>
        <v>2</v>
      </c>
      <c r="C21" s="51">
        <f t="shared" si="1"/>
        <v>45.416666666666664</v>
      </c>
      <c r="D21" s="51">
        <f t="shared" si="2"/>
        <v>47.416666666666664</v>
      </c>
      <c r="E21" s="51">
        <f>VLOOKUP(C21,'Q4 Base'!$F$6:$G$102,2,FALSE)</f>
        <v>3.0346944444444441E-4</v>
      </c>
      <c r="F21" s="51">
        <f>VLOOKUP(D21,'Q4 Base'!$F$6:$G$102,2,FALSE)</f>
        <v>4.2016944444444438E-4</v>
      </c>
      <c r="G21" s="51">
        <f t="shared" si="6"/>
        <v>0.98946141740816518</v>
      </c>
      <c r="H21" s="51">
        <f t="shared" si="3"/>
        <v>7.2351138030101066E-4</v>
      </c>
      <c r="I21" s="51">
        <f t="shared" si="4"/>
        <v>7.2351138030102291E-4</v>
      </c>
      <c r="J21" s="51">
        <f t="shared" si="5"/>
        <v>7.2351138030102291E-4</v>
      </c>
    </row>
    <row r="22" spans="1:10" x14ac:dyDescent="0.25">
      <c r="A22" s="51">
        <v>19</v>
      </c>
      <c r="B22" s="51">
        <f t="shared" si="0"/>
        <v>2</v>
      </c>
      <c r="C22" s="51">
        <f t="shared" si="1"/>
        <v>45.5</v>
      </c>
      <c r="D22" s="51">
        <f t="shared" si="2"/>
        <v>47.5</v>
      </c>
      <c r="E22" s="51">
        <f>VLOOKUP(C22,'Q4 Base'!$F$6:$G$102,2,FALSE)</f>
        <v>3.0500763888888888E-4</v>
      </c>
      <c r="F22" s="51">
        <f>VLOOKUP(D22,'Q4 Base'!$F$6:$G$102,2,FALSE)</f>
        <v>4.2232638888888881E-4</v>
      </c>
      <c r="G22" s="51">
        <f t="shared" si="6"/>
        <v>0.98874553081230154</v>
      </c>
      <c r="H22" s="51">
        <f t="shared" si="3"/>
        <v>7.2720521500306231E-4</v>
      </c>
      <c r="I22" s="51">
        <f t="shared" si="4"/>
        <v>7.2720521500302393E-4</v>
      </c>
      <c r="J22" s="51">
        <f t="shared" si="5"/>
        <v>7.2720521500302393E-4</v>
      </c>
    </row>
    <row r="23" spans="1:10" x14ac:dyDescent="0.25">
      <c r="A23" s="51">
        <v>20</v>
      </c>
      <c r="B23" s="51">
        <f t="shared" si="0"/>
        <v>2</v>
      </c>
      <c r="C23" s="51">
        <f t="shared" si="1"/>
        <v>45.583333333333336</v>
      </c>
      <c r="D23" s="51">
        <f t="shared" si="2"/>
        <v>47.583333333333336</v>
      </c>
      <c r="E23" s="51">
        <f>VLOOKUP(C23,'Q4 Base'!$F$6:$G$102,2,FALSE)</f>
        <v>3.065458333333333E-4</v>
      </c>
      <c r="F23" s="51">
        <f>VLOOKUP(D23,'Q4 Base'!$F$6:$G$102,2,FALSE)</f>
        <v>4.2448333333333323E-4</v>
      </c>
      <c r="G23" s="51">
        <f t="shared" si="6"/>
        <v>0.98802650990598395</v>
      </c>
      <c r="H23" s="51">
        <f t="shared" si="3"/>
        <v>7.308990430695138E-4</v>
      </c>
      <c r="I23" s="51">
        <f t="shared" si="4"/>
        <v>7.30899043069555E-4</v>
      </c>
      <c r="J23" s="51">
        <f t="shared" si="5"/>
        <v>7.30899043069555E-4</v>
      </c>
    </row>
    <row r="24" spans="1:10" x14ac:dyDescent="0.25">
      <c r="A24" s="51">
        <v>21</v>
      </c>
      <c r="B24" s="51">
        <f t="shared" si="0"/>
        <v>2</v>
      </c>
      <c r="C24" s="51">
        <f t="shared" si="1"/>
        <v>45.666666666666664</v>
      </c>
      <c r="D24" s="51">
        <f t="shared" si="2"/>
        <v>47.666666666666664</v>
      </c>
      <c r="E24" s="51">
        <f>VLOOKUP(C24,'Q4 Base'!$F$6:$G$102,2,FALSE)</f>
        <v>3.0808402777777772E-4</v>
      </c>
      <c r="F24" s="51">
        <f>VLOOKUP(D24,'Q4 Base'!$F$6:$G$102,2,FALSE)</f>
        <v>4.2664027777777766E-4</v>
      </c>
      <c r="G24" s="51">
        <f t="shared" si="6"/>
        <v>0.98730436227536633</v>
      </c>
      <c r="H24" s="51">
        <f t="shared" si="3"/>
        <v>7.3459286450036545E-4</v>
      </c>
      <c r="I24" s="51">
        <f t="shared" si="4"/>
        <v>7.3459286450039407E-4</v>
      </c>
      <c r="J24" s="51">
        <f t="shared" si="5"/>
        <v>7.3459286450039407E-4</v>
      </c>
    </row>
    <row r="25" spans="1:10" x14ac:dyDescent="0.25">
      <c r="A25" s="51">
        <v>22</v>
      </c>
      <c r="B25" s="51">
        <f t="shared" si="0"/>
        <v>2</v>
      </c>
      <c r="C25" s="51">
        <f t="shared" si="1"/>
        <v>45.75</v>
      </c>
      <c r="D25" s="51">
        <f t="shared" si="2"/>
        <v>47.75</v>
      </c>
      <c r="E25" s="51">
        <f>VLOOKUP(C25,'Q4 Base'!$F$6:$G$102,2,FALSE)</f>
        <v>3.0962222222222219E-4</v>
      </c>
      <c r="F25" s="51">
        <f>VLOOKUP(D25,'Q4 Base'!$F$6:$G$102,2,FALSE)</f>
        <v>4.2879722222222214E-4</v>
      </c>
      <c r="G25" s="51">
        <f t="shared" si="6"/>
        <v>0.98657909553574874</v>
      </c>
      <c r="H25" s="51">
        <f t="shared" si="3"/>
        <v>7.3828667929561715E-4</v>
      </c>
      <c r="I25" s="51">
        <f t="shared" si="4"/>
        <v>7.3828667929554115E-4</v>
      </c>
      <c r="J25" s="51">
        <f t="shared" si="5"/>
        <v>7.3828667929565217E-4</v>
      </c>
    </row>
    <row r="26" spans="1:10" x14ac:dyDescent="0.25">
      <c r="A26" s="51">
        <v>23</v>
      </c>
      <c r="B26" s="51">
        <f t="shared" si="0"/>
        <v>2</v>
      </c>
      <c r="C26" s="51">
        <f t="shared" si="1"/>
        <v>45.833333333333336</v>
      </c>
      <c r="D26" s="51">
        <f t="shared" si="2"/>
        <v>47.833333333333336</v>
      </c>
      <c r="E26" s="51">
        <f>VLOOKUP(C26,'Q4 Base'!$F$6:$G$102,2,FALSE)</f>
        <v>3.1116041666666666E-4</v>
      </c>
      <c r="F26" s="51">
        <f>VLOOKUP(D26,'Q4 Base'!$F$6:$G$102,2,FALSE)</f>
        <v>4.3095416666666657E-4</v>
      </c>
      <c r="G26" s="51">
        <f t="shared" si="6"/>
        <v>0.98585071733144314</v>
      </c>
      <c r="H26" s="51">
        <f t="shared" si="3"/>
        <v>7.4198048745526901E-4</v>
      </c>
      <c r="I26" s="51">
        <f t="shared" si="4"/>
        <v>7.419804874553293E-4</v>
      </c>
      <c r="J26" s="51">
        <f t="shared" si="5"/>
        <v>7.419804874553293E-4</v>
      </c>
    </row>
    <row r="27" spans="1:10" x14ac:dyDescent="0.25">
      <c r="A27" s="51">
        <v>24</v>
      </c>
      <c r="B27" s="51">
        <f t="shared" si="0"/>
        <v>2</v>
      </c>
      <c r="C27" s="51">
        <f t="shared" si="1"/>
        <v>45.916666666666664</v>
      </c>
      <c r="D27" s="51">
        <f t="shared" si="2"/>
        <v>47.916666666666664</v>
      </c>
      <c r="E27" s="51">
        <f>VLOOKUP(C27,'Q4 Base'!$F$6:$G$102,2,FALSE)</f>
        <v>3.1269861111111108E-4</v>
      </c>
      <c r="F27" s="51">
        <f>VLOOKUP(D27,'Q4 Base'!$F$6:$G$102,2,FALSE)</f>
        <v>4.33111111111111E-4</v>
      </c>
      <c r="G27" s="51">
        <f t="shared" si="6"/>
        <v>0.98511923533563939</v>
      </c>
      <c r="H27" s="51">
        <f t="shared" si="3"/>
        <v>7.4567428897932082E-4</v>
      </c>
      <c r="I27" s="51">
        <f t="shared" si="4"/>
        <v>7.4567428897931443E-4</v>
      </c>
      <c r="J27" s="51">
        <f t="shared" si="5"/>
        <v>7.4567428897931443E-4</v>
      </c>
    </row>
    <row r="28" spans="1:10" x14ac:dyDescent="0.25">
      <c r="A28" s="51">
        <v>25</v>
      </c>
      <c r="B28" s="51">
        <f t="shared" si="0"/>
        <v>3</v>
      </c>
      <c r="C28" s="51">
        <f t="shared" si="1"/>
        <v>46</v>
      </c>
      <c r="D28" s="51">
        <f t="shared" si="2"/>
        <v>48</v>
      </c>
      <c r="E28" s="51">
        <f>VLOOKUP(C28,'Q4 Base'!$F$6:$G$102,2,FALSE)</f>
        <v>3.1423680555555549E-4</v>
      </c>
      <c r="F28" s="51">
        <f>VLOOKUP(D28,'Q4 Base'!$F$6:$G$102,2,FALSE)</f>
        <v>4.3526805555555543E-4</v>
      </c>
      <c r="G28" s="51">
        <f t="shared" si="6"/>
        <v>0.98438465725027069</v>
      </c>
      <c r="H28" s="51">
        <f t="shared" si="3"/>
        <v>7.4936808386777279E-4</v>
      </c>
      <c r="I28" s="51">
        <f t="shared" si="4"/>
        <v>7.493680838678296E-4</v>
      </c>
      <c r="J28" s="51">
        <f t="shared" si="5"/>
        <v>7.493680838678296E-4</v>
      </c>
    </row>
    <row r="29" spans="1:10" x14ac:dyDescent="0.25">
      <c r="A29" s="51">
        <v>26</v>
      </c>
      <c r="B29" s="51">
        <f t="shared" si="0"/>
        <v>3</v>
      </c>
      <c r="C29" s="51">
        <f t="shared" si="1"/>
        <v>46.083333333333336</v>
      </c>
      <c r="D29" s="51">
        <f t="shared" si="2"/>
        <v>48.083333333333336</v>
      </c>
      <c r="E29" s="51">
        <f>VLOOKUP(C29,'Q4 Base'!$F$6:$G$102,2,FALSE)</f>
        <v>2.6039999999999999E-4</v>
      </c>
      <c r="F29" s="51">
        <f>VLOOKUP(D29,'Q4 Base'!$F$6:$G$102,2,FALSE)</f>
        <v>3.0800833333333329E-4</v>
      </c>
      <c r="G29" s="51">
        <f t="shared" si="6"/>
        <v>0.98364699080587814</v>
      </c>
      <c r="H29" s="51">
        <f t="shared" si="3"/>
        <v>5.6832812796333318E-4</v>
      </c>
      <c r="I29" s="51">
        <f t="shared" si="4"/>
        <v>5.6832812796336896E-4</v>
      </c>
      <c r="J29" s="51">
        <f t="shared" si="5"/>
        <v>5.6832812796336896E-4</v>
      </c>
    </row>
    <row r="30" spans="1:10" x14ac:dyDescent="0.25">
      <c r="A30" s="51">
        <v>27</v>
      </c>
      <c r="B30" s="51">
        <f t="shared" si="0"/>
        <v>3</v>
      </c>
      <c r="C30" s="51">
        <f t="shared" si="1"/>
        <v>46.166666666666664</v>
      </c>
      <c r="D30" s="51">
        <f t="shared" si="2"/>
        <v>48.166666666666664</v>
      </c>
      <c r="E30" s="51">
        <f>VLOOKUP(C30,'Q4 Base'!$F$6:$G$102,2,FALSE)</f>
        <v>3.4911041666666663E-4</v>
      </c>
      <c r="F30" s="51">
        <f>VLOOKUP(D30,'Q4 Base'!$F$6:$G$102,2,FALSE)</f>
        <v>4.7844305555555549E-4</v>
      </c>
      <c r="G30" s="51">
        <f t="shared" si="6"/>
        <v>0.98308795655301662</v>
      </c>
      <c r="H30" s="51">
        <f t="shared" si="3"/>
        <v>8.273864427677458E-4</v>
      </c>
      <c r="I30" s="51">
        <f t="shared" si="4"/>
        <v>8.2738644276769691E-4</v>
      </c>
      <c r="J30" s="51">
        <f t="shared" si="5"/>
        <v>8.2738644276769691E-4</v>
      </c>
    </row>
    <row r="31" spans="1:10" x14ac:dyDescent="0.25">
      <c r="A31" s="51">
        <v>28</v>
      </c>
      <c r="B31" s="51">
        <f t="shared" si="0"/>
        <v>3</v>
      </c>
      <c r="C31" s="51">
        <f t="shared" si="1"/>
        <v>46.25</v>
      </c>
      <c r="D31" s="51">
        <f t="shared" si="2"/>
        <v>48.25</v>
      </c>
      <c r="E31" s="51">
        <f>VLOOKUP(C31,'Q4 Base'!$F$6:$G$102,2,FALSE)</f>
        <v>3.5092083333333334E-4</v>
      </c>
      <c r="F31" s="51">
        <f>VLOOKUP(D31,'Q4 Base'!$F$6:$G$102,2,FALSE)</f>
        <v>4.8077777777777778E-4</v>
      </c>
      <c r="G31" s="51">
        <f t="shared" si="6"/>
        <v>0.98227456290571646</v>
      </c>
      <c r="H31" s="51">
        <f t="shared" si="3"/>
        <v>8.3152989617268523E-4</v>
      </c>
      <c r="I31" s="51">
        <f t="shared" si="4"/>
        <v>8.3152989617263362E-4</v>
      </c>
      <c r="J31" s="51">
        <f t="shared" si="5"/>
        <v>8.3152989617263362E-4</v>
      </c>
    </row>
    <row r="32" spans="1:10" x14ac:dyDescent="0.25">
      <c r="A32" s="51">
        <v>29</v>
      </c>
      <c r="B32" s="51">
        <f t="shared" si="0"/>
        <v>3</v>
      </c>
      <c r="C32" s="51">
        <f t="shared" si="1"/>
        <v>46.333333333333336</v>
      </c>
      <c r="D32" s="51">
        <f t="shared" si="2"/>
        <v>48.333333333333336</v>
      </c>
      <c r="E32" s="51">
        <f>VLOOKUP(C32,'Q4 Base'!$F$6:$G$102,2,FALSE)</f>
        <v>3.5273124999999998E-4</v>
      </c>
      <c r="F32" s="51">
        <f>VLOOKUP(D32,'Q4 Base'!$F$6:$G$102,2,FALSE)</f>
        <v>4.8311249999999996E-4</v>
      </c>
      <c r="G32" s="51">
        <f t="shared" si="6"/>
        <v>0.98145777224041042</v>
      </c>
      <c r="H32" s="51">
        <f t="shared" si="3"/>
        <v>8.3567334112398441E-4</v>
      </c>
      <c r="I32" s="51">
        <f t="shared" si="4"/>
        <v>8.3567334112399916E-4</v>
      </c>
      <c r="J32" s="51">
        <f t="shared" si="5"/>
        <v>8.3567334112411018E-4</v>
      </c>
    </row>
    <row r="33" spans="1:10" x14ac:dyDescent="0.25">
      <c r="A33" s="51">
        <v>30</v>
      </c>
      <c r="B33" s="51">
        <f t="shared" si="0"/>
        <v>3</v>
      </c>
      <c r="C33" s="51">
        <f t="shared" si="1"/>
        <v>46.416666666666664</v>
      </c>
      <c r="D33" s="51">
        <f t="shared" si="2"/>
        <v>48.416666666666664</v>
      </c>
      <c r="E33" s="51">
        <f>VLOOKUP(C33,'Q4 Base'!$F$6:$G$102,2,FALSE)</f>
        <v>3.5454166666666663E-4</v>
      </c>
      <c r="F33" s="51">
        <f>VLOOKUP(D33,'Q4 Base'!$F$6:$G$102,2,FALSE)</f>
        <v>4.8544722222222219E-4</v>
      </c>
      <c r="G33" s="51">
        <f t="shared" si="6"/>
        <v>0.98063759414471008</v>
      </c>
      <c r="H33" s="51">
        <f t="shared" si="3"/>
        <v>8.3981677762164336E-4</v>
      </c>
      <c r="I33" s="51">
        <f t="shared" si="4"/>
        <v>8.398167776216825E-4</v>
      </c>
      <c r="J33" s="51">
        <f t="shared" si="5"/>
        <v>8.398167776216825E-4</v>
      </c>
    </row>
    <row r="34" spans="1:10" x14ac:dyDescent="0.25">
      <c r="A34" s="51">
        <v>31</v>
      </c>
      <c r="B34" s="51">
        <f t="shared" si="0"/>
        <v>3</v>
      </c>
      <c r="C34" s="51">
        <f t="shared" si="1"/>
        <v>46.5</v>
      </c>
      <c r="D34" s="51">
        <f t="shared" si="2"/>
        <v>48.5</v>
      </c>
      <c r="E34" s="51">
        <f>VLOOKUP(C34,'Q4 Base'!$F$6:$G$102,2,FALSE)</f>
        <v>3.5635208333333328E-4</v>
      </c>
      <c r="F34" s="51">
        <f>VLOOKUP(D34,'Q4 Base'!$F$6:$G$102,2,FALSE)</f>
        <v>4.8778194444444443E-4</v>
      </c>
      <c r="G34" s="51">
        <f t="shared" si="6"/>
        <v>0.97981403824038082</v>
      </c>
      <c r="H34" s="51">
        <f t="shared" si="3"/>
        <v>8.439602056656626E-4</v>
      </c>
      <c r="I34" s="51">
        <f t="shared" si="4"/>
        <v>8.4396020566557262E-4</v>
      </c>
      <c r="J34" s="51">
        <f t="shared" si="5"/>
        <v>8.4396020566557262E-4</v>
      </c>
    </row>
    <row r="35" spans="1:10" x14ac:dyDescent="0.25">
      <c r="A35" s="51">
        <v>32</v>
      </c>
      <c r="B35" s="51">
        <f t="shared" si="0"/>
        <v>3</v>
      </c>
      <c r="C35" s="51">
        <f t="shared" si="1"/>
        <v>46.583333333333336</v>
      </c>
      <c r="D35" s="51">
        <f t="shared" si="2"/>
        <v>48.583333333333336</v>
      </c>
      <c r="E35" s="51">
        <f>VLOOKUP(C35,'Q4 Base'!$F$6:$G$102,2,FALSE)</f>
        <v>3.5816249999999998E-4</v>
      </c>
      <c r="F35" s="51">
        <f>VLOOKUP(D35,'Q4 Base'!$F$6:$G$102,2,FALSE)</f>
        <v>4.9011666666666661E-4</v>
      </c>
      <c r="G35" s="51">
        <f t="shared" si="6"/>
        <v>0.97898711418315343</v>
      </c>
      <c r="H35" s="51">
        <f t="shared" si="3"/>
        <v>8.481036252560415E-4</v>
      </c>
      <c r="I35" s="51">
        <f t="shared" si="4"/>
        <v>8.4810362525600258E-4</v>
      </c>
      <c r="J35" s="51">
        <f t="shared" si="5"/>
        <v>8.4810362525600258E-4</v>
      </c>
    </row>
    <row r="36" spans="1:10" x14ac:dyDescent="0.25">
      <c r="A36" s="51">
        <v>33</v>
      </c>
      <c r="B36" s="51">
        <f t="shared" si="0"/>
        <v>3</v>
      </c>
      <c r="C36" s="51">
        <f t="shared" si="1"/>
        <v>46.666666666666664</v>
      </c>
      <c r="D36" s="51">
        <f t="shared" si="2"/>
        <v>48.666666666666664</v>
      </c>
      <c r="E36" s="51">
        <f>VLOOKUP(C36,'Q4 Base'!$F$6:$G$102,2,FALSE)</f>
        <v>3.5997291666666669E-4</v>
      </c>
      <c r="F36" s="51">
        <f>VLOOKUP(D36,'Q4 Base'!$F$6:$G$102,2,FALSE)</f>
        <v>4.9245138888888884E-4</v>
      </c>
      <c r="G36" s="51">
        <f t="shared" si="6"/>
        <v>0.97815683166253575</v>
      </c>
      <c r="H36" s="51">
        <f t="shared" si="3"/>
        <v>8.5224703639278059E-4</v>
      </c>
      <c r="I36" s="51">
        <f t="shared" si="4"/>
        <v>8.5224703639275035E-4</v>
      </c>
      <c r="J36" s="51">
        <f t="shared" si="5"/>
        <v>8.5224703639275035E-4</v>
      </c>
    </row>
    <row r="37" spans="1:10" x14ac:dyDescent="0.25">
      <c r="A37" s="51">
        <v>34</v>
      </c>
      <c r="B37" s="51">
        <f t="shared" si="0"/>
        <v>3</v>
      </c>
      <c r="C37" s="51">
        <f t="shared" si="1"/>
        <v>46.75</v>
      </c>
      <c r="D37" s="51">
        <f t="shared" si="2"/>
        <v>48.75</v>
      </c>
      <c r="E37" s="51">
        <f>VLOOKUP(C37,'Q4 Base'!$F$6:$G$102,2,FALSE)</f>
        <v>3.6178333333333334E-4</v>
      </c>
      <c r="F37" s="51">
        <f>VLOOKUP(D37,'Q4 Base'!$F$6:$G$102,2,FALSE)</f>
        <v>4.9478611111111108E-4</v>
      </c>
      <c r="G37" s="51">
        <f t="shared" si="6"/>
        <v>0.97732320040162401</v>
      </c>
      <c r="H37" s="51">
        <f t="shared" si="3"/>
        <v>8.5639043907587956E-4</v>
      </c>
      <c r="I37" s="51">
        <f t="shared" si="4"/>
        <v>8.5639043907592693E-4</v>
      </c>
      <c r="J37" s="51">
        <f t="shared" si="5"/>
        <v>8.5639043907581591E-4</v>
      </c>
    </row>
    <row r="38" spans="1:10" x14ac:dyDescent="0.25">
      <c r="A38" s="51">
        <v>35</v>
      </c>
      <c r="B38" s="51">
        <f t="shared" si="0"/>
        <v>3</v>
      </c>
      <c r="C38" s="51">
        <f t="shared" si="1"/>
        <v>46.833333333333336</v>
      </c>
      <c r="D38" s="51">
        <f t="shared" si="2"/>
        <v>48.833333333333336</v>
      </c>
      <c r="E38" s="51">
        <f>VLOOKUP(C38,'Q4 Base'!$F$6:$G$102,2,FALSE)</f>
        <v>3.6359374999999998E-4</v>
      </c>
      <c r="F38" s="51">
        <f>VLOOKUP(D38,'Q4 Base'!$F$6:$G$102,2,FALSE)</f>
        <v>4.9712083333333331E-4</v>
      </c>
      <c r="G38" s="51">
        <f t="shared" si="6"/>
        <v>0.97648623015691305</v>
      </c>
      <c r="H38" s="51">
        <f t="shared" si="3"/>
        <v>8.6053383330533849E-4</v>
      </c>
      <c r="I38" s="51">
        <f t="shared" si="4"/>
        <v>8.605338333053103E-4</v>
      </c>
      <c r="J38" s="51">
        <f t="shared" si="5"/>
        <v>8.6053383330519928E-4</v>
      </c>
    </row>
    <row r="39" spans="1:10" x14ac:dyDescent="0.25">
      <c r="A39" s="51">
        <v>36</v>
      </c>
      <c r="B39" s="51">
        <f t="shared" si="0"/>
        <v>3</v>
      </c>
      <c r="C39" s="51">
        <f t="shared" si="1"/>
        <v>46.916666666666664</v>
      </c>
      <c r="D39" s="51">
        <f t="shared" si="2"/>
        <v>48.916666666666664</v>
      </c>
      <c r="E39" s="51">
        <f>VLOOKUP(C39,'Q4 Base'!$F$6:$G$102,2,FALSE)</f>
        <v>3.6540416666666663E-4</v>
      </c>
      <c r="F39" s="51">
        <f>VLOOKUP(D39,'Q4 Base'!$F$6:$G$102,2,FALSE)</f>
        <v>4.9945555555555555E-4</v>
      </c>
      <c r="G39" s="51">
        <f t="shared" si="6"/>
        <v>0.97564593071810635</v>
      </c>
      <c r="H39" s="51">
        <f t="shared" si="3"/>
        <v>8.6467721908115741E-4</v>
      </c>
      <c r="I39" s="51">
        <f t="shared" si="4"/>
        <v>8.6467721908112249E-4</v>
      </c>
      <c r="J39" s="51">
        <f t="shared" si="5"/>
        <v>8.6467721908112249E-4</v>
      </c>
    </row>
    <row r="40" spans="1:10" x14ac:dyDescent="0.25">
      <c r="A40" s="51">
        <v>37</v>
      </c>
      <c r="B40" s="51">
        <f t="shared" si="0"/>
        <v>4</v>
      </c>
      <c r="C40" s="51">
        <f t="shared" si="1"/>
        <v>47</v>
      </c>
      <c r="D40" s="51">
        <f t="shared" si="2"/>
        <v>49</v>
      </c>
      <c r="E40" s="51">
        <f>VLOOKUP(C40,'Q4 Base'!$F$6:$G$102,2,FALSE)</f>
        <v>3.6721458333333334E-4</v>
      </c>
      <c r="F40" s="51">
        <f>VLOOKUP(D40,'Q4 Base'!$F$6:$G$102,2,FALSE)</f>
        <v>5.0179027777777778E-4</v>
      </c>
      <c r="G40" s="51">
        <f t="shared" si="6"/>
        <v>0.97480231190792521</v>
      </c>
      <c r="H40" s="51">
        <f t="shared" si="3"/>
        <v>8.6882059640333619E-4</v>
      </c>
      <c r="I40" s="51">
        <f t="shared" si="4"/>
        <v>8.6882059640325249E-4</v>
      </c>
      <c r="J40" s="51">
        <f t="shared" si="5"/>
        <v>8.6882059640336351E-4</v>
      </c>
    </row>
    <row r="41" spans="1:10" x14ac:dyDescent="0.25">
      <c r="A41" s="51">
        <v>38</v>
      </c>
      <c r="B41" s="51">
        <f t="shared" si="0"/>
        <v>4</v>
      </c>
      <c r="C41" s="51">
        <f t="shared" si="1"/>
        <v>47.083333333333336</v>
      </c>
      <c r="D41" s="51">
        <f t="shared" si="2"/>
        <v>49.083333333333336</v>
      </c>
      <c r="E41" s="51">
        <f>VLOOKUP(C41,'Q4 Base'!$F$6:$G$102,2,FALSE)</f>
        <v>2.8212499999999999E-4</v>
      </c>
      <c r="F41" s="51">
        <f>VLOOKUP(D41,'Q4 Base'!$F$6:$G$102,2,FALSE)</f>
        <v>3.36025E-4</v>
      </c>
      <c r="G41" s="51">
        <f t="shared" si="6"/>
        <v>0.97395538358191802</v>
      </c>
      <c r="H41" s="51">
        <f t="shared" si="3"/>
        <v>6.1805519894687498E-4</v>
      </c>
      <c r="I41" s="51">
        <f t="shared" si="4"/>
        <v>6.1805519894686523E-4</v>
      </c>
      <c r="J41" s="51">
        <f t="shared" si="5"/>
        <v>6.1805519894686523E-4</v>
      </c>
    </row>
    <row r="42" spans="1:10" x14ac:dyDescent="0.25">
      <c r="A42" s="51">
        <v>39</v>
      </c>
      <c r="B42" s="51">
        <f t="shared" si="0"/>
        <v>4</v>
      </c>
      <c r="C42" s="51">
        <f t="shared" si="1"/>
        <v>47.166666666666664</v>
      </c>
      <c r="D42" s="51">
        <f t="shared" si="2"/>
        <v>49.166666666666664</v>
      </c>
      <c r="E42" s="51">
        <f>VLOOKUP(C42,'Q4 Base'!$F$6:$G$102,2,FALSE)</f>
        <v>4.1369861111111104E-4</v>
      </c>
      <c r="F42" s="51">
        <f>VLOOKUP(D42,'Q4 Base'!$F$6:$G$102,2,FALSE)</f>
        <v>5.4368472222222225E-4</v>
      </c>
      <c r="G42" s="51">
        <f t="shared" si="6"/>
        <v>0.97335342539355296</v>
      </c>
      <c r="H42" s="51">
        <f t="shared" si="3"/>
        <v>9.571584117188676E-4</v>
      </c>
      <c r="I42" s="51">
        <f t="shared" si="4"/>
        <v>9.571584117188392E-4</v>
      </c>
      <c r="J42" s="51">
        <f t="shared" si="5"/>
        <v>9.5715841171872817E-4</v>
      </c>
    </row>
    <row r="43" spans="1:10" x14ac:dyDescent="0.25">
      <c r="A43" s="51">
        <v>40</v>
      </c>
      <c r="B43" s="51">
        <f t="shared" si="0"/>
        <v>4</v>
      </c>
      <c r="C43" s="51">
        <f t="shared" si="1"/>
        <v>47.25</v>
      </c>
      <c r="D43" s="51">
        <f t="shared" si="2"/>
        <v>49.25</v>
      </c>
      <c r="E43" s="51">
        <f>VLOOKUP(C43,'Q4 Base'!$F$6:$G$102,2,FALSE)</f>
        <v>4.1585555555555552E-4</v>
      </c>
      <c r="F43" s="51">
        <f>VLOOKUP(D43,'Q4 Base'!$F$6:$G$102,2,FALSE)</f>
        <v>5.4612777777777793E-4</v>
      </c>
      <c r="G43" s="51">
        <f t="shared" si="6"/>
        <v>0.97242177197486224</v>
      </c>
      <c r="H43" s="51">
        <f t="shared" si="3"/>
        <v>9.6175622306290129E-4</v>
      </c>
      <c r="I43" s="51">
        <f t="shared" si="4"/>
        <v>9.6175622306282627E-4</v>
      </c>
      <c r="J43" s="51">
        <f t="shared" si="5"/>
        <v>9.6175622306293729E-4</v>
      </c>
    </row>
    <row r="44" spans="1:10" x14ac:dyDescent="0.25">
      <c r="A44" s="51">
        <v>41</v>
      </c>
      <c r="B44" s="51">
        <f t="shared" si="0"/>
        <v>4</v>
      </c>
      <c r="C44" s="51">
        <f t="shared" si="1"/>
        <v>47.333333333333336</v>
      </c>
      <c r="D44" s="51">
        <f t="shared" si="2"/>
        <v>49.333333333333336</v>
      </c>
      <c r="E44" s="51">
        <f>VLOOKUP(C44,'Q4 Base'!$F$6:$G$102,2,FALSE)</f>
        <v>4.1801249999999989E-4</v>
      </c>
      <c r="F44" s="51">
        <f>VLOOKUP(D44,'Q4 Base'!$F$6:$G$102,2,FALSE)</f>
        <v>5.485708333333334E-4</v>
      </c>
      <c r="G44" s="51">
        <f t="shared" si="6"/>
        <v>0.97148653928422357</v>
      </c>
      <c r="H44" s="51">
        <f t="shared" si="3"/>
        <v>9.663540238678645E-4</v>
      </c>
      <c r="I44" s="51">
        <f t="shared" si="4"/>
        <v>9.6635402386791025E-4</v>
      </c>
      <c r="J44" s="51">
        <f t="shared" si="5"/>
        <v>9.6635402386791025E-4</v>
      </c>
    </row>
    <row r="45" spans="1:10" x14ac:dyDescent="0.25">
      <c r="A45" s="51">
        <v>42</v>
      </c>
      <c r="B45" s="51">
        <f t="shared" si="0"/>
        <v>4</v>
      </c>
      <c r="C45" s="51">
        <f t="shared" si="1"/>
        <v>47.416666666666664</v>
      </c>
      <c r="D45" s="51">
        <f t="shared" si="2"/>
        <v>49.416666666666664</v>
      </c>
      <c r="E45" s="51">
        <f>VLOOKUP(C45,'Q4 Base'!$F$6:$G$102,2,FALSE)</f>
        <v>4.2016944444444438E-4</v>
      </c>
      <c r="F45" s="51">
        <f>VLOOKUP(D45,'Q4 Base'!$F$6:$G$102,2,FALSE)</f>
        <v>5.5101388888888897E-4</v>
      </c>
      <c r="G45" s="51">
        <f t="shared" si="6"/>
        <v>0.97054773935785277</v>
      </c>
      <c r="H45" s="51">
        <f t="shared" si="3"/>
        <v>9.7095181413375776E-4</v>
      </c>
      <c r="I45" s="51">
        <f t="shared" si="4"/>
        <v>9.7095181413375808E-4</v>
      </c>
      <c r="J45" s="51">
        <f t="shared" si="5"/>
        <v>9.7095181413375808E-4</v>
      </c>
    </row>
    <row r="46" spans="1:10" x14ac:dyDescent="0.25">
      <c r="A46" s="51">
        <v>43</v>
      </c>
      <c r="B46" s="51">
        <f t="shared" si="0"/>
        <v>4</v>
      </c>
      <c r="C46" s="51">
        <f t="shared" si="1"/>
        <v>47.5</v>
      </c>
      <c r="D46" s="51">
        <f t="shared" si="2"/>
        <v>49.5</v>
      </c>
      <c r="E46" s="51">
        <f>VLOOKUP(C46,'Q4 Base'!$F$6:$G$102,2,FALSE)</f>
        <v>4.2232638888888881E-4</v>
      </c>
      <c r="F46" s="51">
        <f>VLOOKUP(D46,'Q4 Base'!$F$6:$G$102,2,FALSE)</f>
        <v>5.5345694444444455E-4</v>
      </c>
      <c r="G46" s="51">
        <f t="shared" si="6"/>
        <v>0.96960538426961984</v>
      </c>
      <c r="H46" s="51">
        <f t="shared" si="3"/>
        <v>9.7554959386058075E-4</v>
      </c>
      <c r="I46" s="51">
        <f t="shared" si="4"/>
        <v>9.7554959386048079E-4</v>
      </c>
      <c r="J46" s="51">
        <f t="shared" si="5"/>
        <v>9.7554959386048079E-4</v>
      </c>
    </row>
    <row r="47" spans="1:10" x14ac:dyDescent="0.25">
      <c r="A47" s="51">
        <v>44</v>
      </c>
      <c r="B47" s="51">
        <f t="shared" si="0"/>
        <v>4</v>
      </c>
      <c r="C47" s="51">
        <f t="shared" si="1"/>
        <v>47.583333333333336</v>
      </c>
      <c r="D47" s="51">
        <f t="shared" si="2"/>
        <v>49.583333333333336</v>
      </c>
      <c r="E47" s="51">
        <f>VLOOKUP(C47,'Q4 Base'!$F$6:$G$102,2,FALSE)</f>
        <v>4.2448333333333323E-4</v>
      </c>
      <c r="F47" s="51">
        <f>VLOOKUP(D47,'Q4 Base'!$F$6:$G$102,2,FALSE)</f>
        <v>5.5590000000000001E-4</v>
      </c>
      <c r="G47" s="51">
        <f t="shared" si="6"/>
        <v>0.96865948613079067</v>
      </c>
      <c r="H47" s="51">
        <f t="shared" si="3"/>
        <v>9.8014736304833316E-4</v>
      </c>
      <c r="I47" s="51">
        <f t="shared" si="4"/>
        <v>9.8014736304841144E-4</v>
      </c>
      <c r="J47" s="51">
        <f t="shared" si="5"/>
        <v>9.8014736304841144E-4</v>
      </c>
    </row>
    <row r="48" spans="1:10" x14ac:dyDescent="0.25">
      <c r="A48" s="51">
        <v>45</v>
      </c>
      <c r="B48" s="51">
        <f t="shared" si="0"/>
        <v>4</v>
      </c>
      <c r="C48" s="51">
        <f t="shared" si="1"/>
        <v>47.666666666666664</v>
      </c>
      <c r="D48" s="51">
        <f t="shared" si="2"/>
        <v>49.666666666666664</v>
      </c>
      <c r="E48" s="51">
        <f>VLOOKUP(C48,'Q4 Base'!$F$6:$G$102,2,FALSE)</f>
        <v>4.2664027777777766E-4</v>
      </c>
      <c r="F48" s="51">
        <f>VLOOKUP(D48,'Q4 Base'!$F$6:$G$102,2,FALSE)</f>
        <v>5.5834305555555559E-4</v>
      </c>
      <c r="G48" s="51">
        <f t="shared" si="6"/>
        <v>0.96771005708976776</v>
      </c>
      <c r="H48" s="51">
        <f t="shared" si="3"/>
        <v>9.8474512169701572E-4</v>
      </c>
      <c r="I48" s="51">
        <f t="shared" si="4"/>
        <v>9.8474512169699491E-4</v>
      </c>
      <c r="J48" s="51">
        <f t="shared" si="5"/>
        <v>9.8474512169688388E-4</v>
      </c>
    </row>
    <row r="49" spans="1:10" x14ac:dyDescent="0.25">
      <c r="A49" s="51">
        <v>46</v>
      </c>
      <c r="B49" s="51">
        <f t="shared" si="0"/>
        <v>4</v>
      </c>
      <c r="C49" s="51">
        <f t="shared" si="1"/>
        <v>47.75</v>
      </c>
      <c r="D49" s="51">
        <f t="shared" si="2"/>
        <v>49.75</v>
      </c>
      <c r="E49" s="51">
        <f>VLOOKUP(C49,'Q4 Base'!$F$6:$G$102,2,FALSE)</f>
        <v>4.2879722222222214E-4</v>
      </c>
      <c r="F49" s="51">
        <f>VLOOKUP(D49,'Q4 Base'!$F$6:$G$102,2,FALSE)</f>
        <v>5.6078611111111116E-4</v>
      </c>
      <c r="G49" s="51">
        <f t="shared" si="6"/>
        <v>0.96675710933183157</v>
      </c>
      <c r="H49" s="51">
        <f t="shared" si="3"/>
        <v>9.8934286980662802E-4</v>
      </c>
      <c r="I49" s="51">
        <f t="shared" si="4"/>
        <v>9.8934286980656427E-4</v>
      </c>
      <c r="J49" s="51">
        <f t="shared" si="5"/>
        <v>9.893428698066753E-4</v>
      </c>
    </row>
    <row r="50" spans="1:10" x14ac:dyDescent="0.25">
      <c r="A50" s="51">
        <v>47</v>
      </c>
      <c r="B50" s="51">
        <f t="shared" si="0"/>
        <v>4</v>
      </c>
      <c r="C50" s="51">
        <f t="shared" si="1"/>
        <v>47.833333333333336</v>
      </c>
      <c r="D50" s="51">
        <f t="shared" si="2"/>
        <v>49.833333333333336</v>
      </c>
      <c r="E50" s="51">
        <f>VLOOKUP(C50,'Q4 Base'!$F$6:$G$102,2,FALSE)</f>
        <v>4.3095416666666657E-4</v>
      </c>
      <c r="F50" s="51">
        <f>VLOOKUP(D50,'Q4 Base'!$F$6:$G$102,2,FALSE)</f>
        <v>5.6322916666666674E-4</v>
      </c>
      <c r="G50" s="51">
        <f t="shared" si="6"/>
        <v>0.96580065507887924</v>
      </c>
      <c r="H50" s="51">
        <f t="shared" si="3"/>
        <v>9.9394060737717006E-4</v>
      </c>
      <c r="I50" s="51">
        <f t="shared" si="4"/>
        <v>9.9394060737723056E-4</v>
      </c>
      <c r="J50" s="51">
        <f t="shared" si="5"/>
        <v>9.9394060737711953E-4</v>
      </c>
    </row>
    <row r="51" spans="1:10" x14ac:dyDescent="0.25">
      <c r="A51" s="51">
        <v>48</v>
      </c>
      <c r="B51" s="51">
        <f t="shared" si="0"/>
        <v>4</v>
      </c>
      <c r="C51" s="51">
        <f t="shared" si="1"/>
        <v>47.916666666666664</v>
      </c>
      <c r="D51" s="51">
        <f t="shared" si="2"/>
        <v>49.916666666666664</v>
      </c>
      <c r="E51" s="51">
        <f>VLOOKUP(C51,'Q4 Base'!$F$6:$G$102,2,FALSE)</f>
        <v>4.33111111111111E-4</v>
      </c>
      <c r="F51" s="51">
        <f>VLOOKUP(D51,'Q4 Base'!$F$6:$G$102,2,FALSE)</f>
        <v>5.6567222222222231E-4</v>
      </c>
      <c r="G51" s="51">
        <f>G50*(1-E50)*(1-F50)</f>
        <v>0.96484070658916488</v>
      </c>
      <c r="H51" s="51">
        <f t="shared" si="3"/>
        <v>9.9853833440864182E-4</v>
      </c>
      <c r="I51" s="51">
        <f t="shared" si="4"/>
        <v>9.9853833440866069E-4</v>
      </c>
      <c r="J51" s="51">
        <f t="shared" si="5"/>
        <v>9.9853833440866069E-4</v>
      </c>
    </row>
    <row r="52" spans="1:10" x14ac:dyDescent="0.25">
      <c r="A52" s="51">
        <v>49</v>
      </c>
      <c r="B52" s="51">
        <f t="shared" si="0"/>
        <v>5</v>
      </c>
      <c r="C52" s="51">
        <f t="shared" si="1"/>
        <v>48</v>
      </c>
      <c r="D52" s="51">
        <f t="shared" si="2"/>
        <v>50</v>
      </c>
      <c r="G52" s="51">
        <f>G51*(1-E51)*(1-F51)</f>
        <v>0.96387727615703767</v>
      </c>
      <c r="H52" s="51">
        <f t="shared" si="3"/>
        <v>0</v>
      </c>
    </row>
    <row r="53" spans="1:10" x14ac:dyDescent="0.25">
      <c r="H53" s="95"/>
    </row>
  </sheetData>
  <mergeCells count="1">
    <mergeCell ref="I2:J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485BF-2984-4409-85F6-D7FC49161546}">
  <dimension ref="A1:U57"/>
  <sheetViews>
    <sheetView workbookViewId="0"/>
  </sheetViews>
  <sheetFormatPr defaultRowHeight="15" x14ac:dyDescent="0.25"/>
  <cols>
    <col min="1" max="2" width="9.140625" style="51"/>
    <col min="3" max="3" width="18.140625" style="51" customWidth="1"/>
    <col min="4" max="4" width="14.85546875" style="51" customWidth="1"/>
    <col min="5" max="5" width="9.140625" style="51" bestFit="1" customWidth="1"/>
    <col min="6" max="6" width="18" style="51" customWidth="1"/>
    <col min="7" max="7" width="9.140625" style="51"/>
    <col min="8" max="8" width="11.85546875" style="51" customWidth="1"/>
    <col min="9" max="9" width="12.7109375" style="51" bestFit="1" customWidth="1"/>
    <col min="10" max="10" width="14.85546875" style="51" customWidth="1"/>
    <col min="11" max="13" width="11.85546875" style="51" customWidth="1"/>
    <col min="14" max="18" width="9.140625" style="51"/>
    <col min="19" max="19" width="12.42578125" style="51" customWidth="1"/>
    <col min="20" max="20" width="12" style="51" bestFit="1" customWidth="1"/>
    <col min="21" max="22" width="9.140625" style="51"/>
    <col min="23" max="23" width="10.28515625" style="51" customWidth="1"/>
    <col min="24" max="25" width="9.140625" style="51"/>
    <col min="26" max="26" width="15.28515625" style="51" bestFit="1" customWidth="1"/>
    <col min="27" max="16384" width="9.140625" style="51"/>
  </cols>
  <sheetData>
    <row r="1" spans="1:21" x14ac:dyDescent="0.25">
      <c r="A1" s="51" t="s">
        <v>232</v>
      </c>
    </row>
    <row r="3" spans="1:21" x14ac:dyDescent="0.25">
      <c r="F3" s="76">
        <f>'Q4 Base'!C16</f>
        <v>0.25</v>
      </c>
      <c r="G3" s="96"/>
      <c r="H3" s="96"/>
      <c r="I3" s="76"/>
      <c r="N3" s="51" t="s">
        <v>145</v>
      </c>
    </row>
    <row r="4" spans="1:21" x14ac:dyDescent="0.25">
      <c r="E4" s="96">
        <v>123.06500179560176</v>
      </c>
      <c r="F4" s="76">
        <f>'Q4 Base'!C17</f>
        <v>0.02</v>
      </c>
      <c r="G4" s="96">
        <f>'Q4 Base'!C18</f>
        <v>10</v>
      </c>
      <c r="H4" s="96"/>
      <c r="I4" s="86">
        <f>'Q4 Base'!C22</f>
        <v>0.04</v>
      </c>
      <c r="J4" s="85">
        <f>'Q4 Base'!C6</f>
        <v>125000</v>
      </c>
      <c r="K4" s="96">
        <f>'Q4 Base'!C19</f>
        <v>600</v>
      </c>
      <c r="L4" s="96"/>
      <c r="M4" s="96"/>
      <c r="N4" s="86">
        <f>'Q4 Base'!C23</f>
        <v>6.25E-2</v>
      </c>
      <c r="O4" s="86"/>
      <c r="P4" s="86">
        <v>0.9</v>
      </c>
      <c r="Q4" s="86"/>
      <c r="R4" s="86"/>
    </row>
    <row r="5" spans="1:21" x14ac:dyDescent="0.25">
      <c r="I5" s="97">
        <f>(1+I4)^(1/12)-1</f>
        <v>3.2737397821989145E-3</v>
      </c>
      <c r="R5" s="92" t="s">
        <v>146</v>
      </c>
      <c r="S5" s="98">
        <f>E4</f>
        <v>123.06500179560176</v>
      </c>
      <c r="T5" s="50" t="s">
        <v>4</v>
      </c>
      <c r="U5" s="51" t="s">
        <v>147</v>
      </c>
    </row>
    <row r="6" spans="1:21" x14ac:dyDescent="0.25">
      <c r="R6" s="92" t="s">
        <v>148</v>
      </c>
      <c r="S6" s="98">
        <f>S5*12</f>
        <v>1476.7800215472212</v>
      </c>
      <c r="T6" s="50" t="s">
        <v>4</v>
      </c>
    </row>
    <row r="7" spans="1:21" s="50" customFormat="1" x14ac:dyDescent="0.25">
      <c r="E7" s="50" t="s">
        <v>5</v>
      </c>
      <c r="F7" s="50" t="s">
        <v>59</v>
      </c>
      <c r="G7" s="50" t="s">
        <v>5</v>
      </c>
      <c r="H7" s="50" t="s">
        <v>4</v>
      </c>
      <c r="I7" s="50" t="s">
        <v>4</v>
      </c>
      <c r="J7" s="50" t="s">
        <v>4</v>
      </c>
      <c r="K7" s="50" t="s">
        <v>4</v>
      </c>
      <c r="L7" s="50" t="s">
        <v>4</v>
      </c>
      <c r="M7" s="50" t="s">
        <v>4</v>
      </c>
      <c r="N7" s="50" t="s">
        <v>4</v>
      </c>
      <c r="O7" s="50" t="s">
        <v>4</v>
      </c>
      <c r="P7" s="50" t="s">
        <v>59</v>
      </c>
    </row>
    <row r="8" spans="1:21" s="57" customFormat="1" ht="45" x14ac:dyDescent="0.25">
      <c r="A8" s="57" t="s">
        <v>133</v>
      </c>
      <c r="B8" s="57" t="s">
        <v>134</v>
      </c>
      <c r="C8" s="59" t="s">
        <v>149</v>
      </c>
      <c r="D8" s="59" t="s">
        <v>150</v>
      </c>
      <c r="E8" s="59" t="s">
        <v>151</v>
      </c>
      <c r="F8" s="59" t="s">
        <v>152</v>
      </c>
      <c r="G8" s="59" t="s">
        <v>43</v>
      </c>
      <c r="H8" s="59" t="s">
        <v>153</v>
      </c>
      <c r="I8" s="59" t="s">
        <v>154</v>
      </c>
      <c r="J8" s="59" t="s">
        <v>155</v>
      </c>
      <c r="K8" s="59" t="s">
        <v>156</v>
      </c>
      <c r="L8" s="59" t="s">
        <v>157</v>
      </c>
      <c r="M8" s="59" t="s">
        <v>158</v>
      </c>
      <c r="N8" s="59" t="s">
        <v>159</v>
      </c>
      <c r="O8" s="59" t="s">
        <v>160</v>
      </c>
      <c r="P8" s="59" t="s">
        <v>161</v>
      </c>
      <c r="Q8" s="57" t="s">
        <v>162</v>
      </c>
      <c r="S8" s="99"/>
      <c r="T8" s="51"/>
    </row>
    <row r="9" spans="1:21" x14ac:dyDescent="0.25">
      <c r="A9" s="51">
        <v>1</v>
      </c>
      <c r="B9" s="51">
        <f>INT((A9-1)/12)+1</f>
        <v>1</v>
      </c>
      <c r="C9" s="51">
        <f>'Q4 (i)'!G4</f>
        <v>1</v>
      </c>
      <c r="D9" s="51">
        <f>'Q4 (i)'!H4</f>
        <v>5.5448073278546489E-4</v>
      </c>
      <c r="E9" s="51">
        <f>$E$4</f>
        <v>123.06500179560176</v>
      </c>
      <c r="F9" s="51">
        <f>-12*F3*E4</f>
        <v>-369.19500538680529</v>
      </c>
      <c r="G9" s="51">
        <f>-$G$4</f>
        <v>-10</v>
      </c>
      <c r="H9" s="51">
        <f>SUM(E9:G9)</f>
        <v>-256.13000359120355</v>
      </c>
      <c r="I9" s="51">
        <f>H9*(1+$I$5)</f>
        <v>-256.96850657337484</v>
      </c>
      <c r="J9" s="51">
        <f t="shared" ref="J9:J56" si="0">$J$4*D9</f>
        <v>69.310091598183106</v>
      </c>
      <c r="K9" s="51">
        <f t="shared" ref="K9:K56" si="1">$K$4*D9</f>
        <v>0.33268843967127892</v>
      </c>
      <c r="L9" s="51">
        <f>I9-SUM(J9:K9)</f>
        <v>-326.61128661122922</v>
      </c>
      <c r="M9" s="51">
        <f>L9*C9</f>
        <v>-326.61128661122922</v>
      </c>
      <c r="N9" s="51">
        <f t="shared" ref="N9:N56" si="2">(1+$N$4)^-(A9/12)</f>
        <v>0.99496068833208762</v>
      </c>
      <c r="O9" s="51">
        <f t="shared" ref="O9:O56" si="3">M9*N9</f>
        <v>-324.96539054373739</v>
      </c>
      <c r="P9" s="51">
        <f>SUM(O9:O56)</f>
        <v>332.27550484812235</v>
      </c>
      <c r="Q9" s="100">
        <f>P9/-F9</f>
        <v>0.89999999999999347</v>
      </c>
      <c r="S9" s="101">
        <v>1</v>
      </c>
      <c r="T9" s="52" t="s">
        <v>151</v>
      </c>
    </row>
    <row r="10" spans="1:21" x14ac:dyDescent="0.25">
      <c r="A10" s="51">
        <v>2</v>
      </c>
      <c r="B10" s="51">
        <f t="shared" ref="B10:B57" si="4">INT((A10-1)/12)+1</f>
        <v>1</v>
      </c>
      <c r="C10" s="51">
        <f>'Q4 (i)'!G5</f>
        <v>0.99944551926721448</v>
      </c>
      <c r="D10" s="51">
        <f>'Q4 (i)'!H5</f>
        <v>4.8538306581666666E-4</v>
      </c>
      <c r="E10" s="51">
        <f t="shared" ref="E10:E56" si="5">$E$4</f>
        <v>123.06500179560176</v>
      </c>
      <c r="F10" s="51">
        <v>0</v>
      </c>
      <c r="G10" s="51">
        <f t="shared" ref="G10:G56" si="6">-$G$4</f>
        <v>-10</v>
      </c>
      <c r="H10" s="51">
        <f t="shared" ref="H10:H57" si="7">SUM(E10:G10)</f>
        <v>113.06500179560176</v>
      </c>
      <c r="I10" s="51">
        <f>H10*(1+$I$5)</f>
        <v>113.43514718995441</v>
      </c>
      <c r="J10" s="102">
        <f>$J$4*D10</f>
        <v>60.672883227083332</v>
      </c>
      <c r="K10" s="51">
        <f>$K$4*D10</f>
        <v>0.29122983948999998</v>
      </c>
      <c r="L10" s="51">
        <f t="shared" ref="L10:L56" si="8">I10-SUM(J10:K10)</f>
        <v>52.471034123381074</v>
      </c>
      <c r="M10" s="51">
        <f t="shared" ref="M10:M56" si="9">L10*C10</f>
        <v>52.441939945930329</v>
      </c>
      <c r="N10" s="51">
        <f t="shared" si="2"/>
        <v>0.9899467713262613</v>
      </c>
      <c r="O10" s="51">
        <f t="shared" si="3"/>
        <v>51.914729131559419</v>
      </c>
      <c r="S10" s="101">
        <v>1</v>
      </c>
      <c r="T10" s="52" t="s">
        <v>210</v>
      </c>
    </row>
    <row r="11" spans="1:21" x14ac:dyDescent="0.25">
      <c r="A11" s="51">
        <v>3</v>
      </c>
      <c r="B11" s="51">
        <f t="shared" si="4"/>
        <v>1</v>
      </c>
      <c r="C11" s="51">
        <f>'Q4 (i)'!G6</f>
        <v>0.99896040533695574</v>
      </c>
      <c r="D11" s="51">
        <f>'Q4 (i)'!H6</f>
        <v>6.0926956068072912E-4</v>
      </c>
      <c r="E11" s="51">
        <f t="shared" si="5"/>
        <v>123.06500179560176</v>
      </c>
      <c r="F11" s="51">
        <v>0</v>
      </c>
      <c r="G11" s="51">
        <f t="shared" si="6"/>
        <v>-10</v>
      </c>
      <c r="H11" s="51">
        <f t="shared" si="7"/>
        <v>113.06500179560176</v>
      </c>
      <c r="I11" s="51">
        <f t="shared" ref="I11:I56" si="10">H11*(1+$I$5)</f>
        <v>113.43514718995441</v>
      </c>
      <c r="J11" s="51">
        <f t="shared" si="0"/>
        <v>76.158695085091139</v>
      </c>
      <c r="K11" s="51">
        <f t="shared" si="1"/>
        <v>0.36556173640843748</v>
      </c>
      <c r="L11" s="51">
        <f t="shared" si="8"/>
        <v>36.91089036845483</v>
      </c>
      <c r="M11" s="51">
        <f t="shared" si="9"/>
        <v>36.872518003819572</v>
      </c>
      <c r="N11" s="51">
        <f t="shared" si="2"/>
        <v>0.98495812101090474</v>
      </c>
      <c r="O11" s="51">
        <f t="shared" si="3"/>
        <v>36.317886049982882</v>
      </c>
      <c r="S11" s="101">
        <v>1</v>
      </c>
      <c r="T11" s="52" t="s">
        <v>211</v>
      </c>
    </row>
    <row r="12" spans="1:21" x14ac:dyDescent="0.25">
      <c r="A12" s="51">
        <v>4</v>
      </c>
      <c r="B12" s="51">
        <f t="shared" si="4"/>
        <v>1</v>
      </c>
      <c r="C12" s="51">
        <f>'Q4 (i)'!G7</f>
        <v>0.99835176916965873</v>
      </c>
      <c r="D12" s="51">
        <f>'Q4 (i)'!H7</f>
        <v>6.1248734530628464E-4</v>
      </c>
      <c r="E12" s="51">
        <f t="shared" si="5"/>
        <v>123.06500179560176</v>
      </c>
      <c r="F12" s="51">
        <v>0</v>
      </c>
      <c r="G12" s="51">
        <f t="shared" si="6"/>
        <v>-10</v>
      </c>
      <c r="H12" s="51">
        <f t="shared" si="7"/>
        <v>113.06500179560176</v>
      </c>
      <c r="I12" s="51">
        <f t="shared" si="10"/>
        <v>113.43514718995441</v>
      </c>
      <c r="J12" s="51">
        <f t="shared" si="0"/>
        <v>76.560918163285578</v>
      </c>
      <c r="K12" s="51">
        <f t="shared" si="1"/>
        <v>0.3674924071837708</v>
      </c>
      <c r="L12" s="51">
        <f t="shared" si="8"/>
        <v>36.506736619485054</v>
      </c>
      <c r="M12" s="51">
        <f t="shared" si="9"/>
        <v>36.446565090673673</v>
      </c>
      <c r="N12" s="51">
        <f t="shared" si="2"/>
        <v>0.97999461005928923</v>
      </c>
      <c r="O12" s="51">
        <f t="shared" si="3"/>
        <v>35.717437344035247</v>
      </c>
      <c r="S12" s="101">
        <v>1</v>
      </c>
      <c r="T12" s="52" t="s">
        <v>165</v>
      </c>
    </row>
    <row r="13" spans="1:21" x14ac:dyDescent="0.25">
      <c r="A13" s="51">
        <v>5</v>
      </c>
      <c r="B13" s="51">
        <f t="shared" si="4"/>
        <v>1</v>
      </c>
      <c r="C13" s="51">
        <f>'Q4 (i)'!G8</f>
        <v>0.99774029134487818</v>
      </c>
      <c r="D13" s="51">
        <f>'Q4 (i)'!H8</f>
        <v>6.1570512483249994E-4</v>
      </c>
      <c r="E13" s="51">
        <f t="shared" si="5"/>
        <v>123.06500179560176</v>
      </c>
      <c r="F13" s="51">
        <v>0</v>
      </c>
      <c r="G13" s="51">
        <f t="shared" si="6"/>
        <v>-10</v>
      </c>
      <c r="H13" s="51">
        <f t="shared" si="7"/>
        <v>113.06500179560176</v>
      </c>
      <c r="I13" s="51">
        <f t="shared" si="10"/>
        <v>113.43514718995441</v>
      </c>
      <c r="J13" s="51">
        <f t="shared" si="0"/>
        <v>76.963140604062488</v>
      </c>
      <c r="K13" s="51">
        <f t="shared" si="1"/>
        <v>0.36942307489949999</v>
      </c>
      <c r="L13" s="51">
        <f t="shared" si="8"/>
        <v>36.102583510992417</v>
      </c>
      <c r="M13" s="51">
        <f t="shared" si="9"/>
        <v>36.021002190560367</v>
      </c>
      <c r="N13" s="51">
        <f t="shared" si="2"/>
        <v>0.97505611178632623</v>
      </c>
      <c r="O13" s="51">
        <f t="shared" si="3"/>
        <v>35.12249833857453</v>
      </c>
      <c r="S13" s="101">
        <v>1</v>
      </c>
      <c r="T13" s="52" t="s">
        <v>43</v>
      </c>
    </row>
    <row r="14" spans="1:21" x14ac:dyDescent="0.25">
      <c r="A14" s="51">
        <v>6</v>
      </c>
      <c r="B14" s="51">
        <f t="shared" si="4"/>
        <v>1</v>
      </c>
      <c r="C14" s="51">
        <f>'Q4 (i)'!G9</f>
        <v>0.99712597753424526</v>
      </c>
      <c r="D14" s="51">
        <f>'Q4 (i)'!H9</f>
        <v>6.1892289925937502E-4</v>
      </c>
      <c r="E14" s="51">
        <f t="shared" si="5"/>
        <v>123.06500179560176</v>
      </c>
      <c r="F14" s="51">
        <v>0</v>
      </c>
      <c r="G14" s="51">
        <f t="shared" si="6"/>
        <v>-10</v>
      </c>
      <c r="H14" s="51">
        <f t="shared" si="7"/>
        <v>113.06500179560176</v>
      </c>
      <c r="I14" s="51">
        <f t="shared" si="10"/>
        <v>113.43514718995441</v>
      </c>
      <c r="J14" s="51">
        <f t="shared" si="0"/>
        <v>77.365362407421884</v>
      </c>
      <c r="K14" s="51">
        <f t="shared" si="1"/>
        <v>0.37135373955562501</v>
      </c>
      <c r="L14" s="51">
        <f t="shared" si="8"/>
        <v>35.698431042976893</v>
      </c>
      <c r="M14" s="51">
        <f t="shared" si="9"/>
        <v>35.595832950167178</v>
      </c>
      <c r="N14" s="51">
        <f t="shared" si="2"/>
        <v>0.97014250014533188</v>
      </c>
      <c r="O14" s="51">
        <f t="shared" si="3"/>
        <v>34.533030373030769</v>
      </c>
      <c r="S14" s="101">
        <v>2</v>
      </c>
      <c r="T14" s="52" t="s">
        <v>166</v>
      </c>
    </row>
    <row r="15" spans="1:21" x14ac:dyDescent="0.25">
      <c r="A15" s="51">
        <v>7</v>
      </c>
      <c r="B15" s="51">
        <f t="shared" si="4"/>
        <v>1</v>
      </c>
      <c r="C15" s="51">
        <f>'Q4 (i)'!G10</f>
        <v>0.99650883343330277</v>
      </c>
      <c r="D15" s="51">
        <f>'Q4 (i)'!H10</f>
        <v>6.2214066858690966E-4</v>
      </c>
      <c r="E15" s="51">
        <f t="shared" si="5"/>
        <v>123.06500179560176</v>
      </c>
      <c r="F15" s="51">
        <v>0</v>
      </c>
      <c r="G15" s="51">
        <f t="shared" si="6"/>
        <v>-10</v>
      </c>
      <c r="H15" s="51">
        <f t="shared" si="7"/>
        <v>113.06500179560176</v>
      </c>
      <c r="I15" s="51">
        <f t="shared" si="10"/>
        <v>113.43514718995441</v>
      </c>
      <c r="J15" s="51">
        <f t="shared" si="0"/>
        <v>77.767583573363709</v>
      </c>
      <c r="K15" s="51">
        <f t="shared" si="1"/>
        <v>0.37328440115214578</v>
      </c>
      <c r="L15" s="51">
        <f t="shared" si="8"/>
        <v>35.29427921543855</v>
      </c>
      <c r="M15" s="51">
        <f t="shared" si="9"/>
        <v>35.171061007845935</v>
      </c>
      <c r="N15" s="51">
        <f t="shared" si="2"/>
        <v>0.96525364972481176</v>
      </c>
      <c r="O15" s="51">
        <f t="shared" si="3"/>
        <v>33.948995002517307</v>
      </c>
      <c r="S15" s="101">
        <v>2</v>
      </c>
      <c r="T15" s="52" t="s">
        <v>167</v>
      </c>
    </row>
    <row r="16" spans="1:21" x14ac:dyDescent="0.25">
      <c r="A16" s="51">
        <v>8</v>
      </c>
      <c r="B16" s="51">
        <f t="shared" si="4"/>
        <v>1</v>
      </c>
      <c r="C16" s="51">
        <f>'Q4 (i)'!G11</f>
        <v>0.99588886476141791</v>
      </c>
      <c r="D16" s="51">
        <f>'Q4 (i)'!H11</f>
        <v>6.2535843281510419E-4</v>
      </c>
      <c r="E16" s="51">
        <f t="shared" si="5"/>
        <v>123.06500179560176</v>
      </c>
      <c r="F16" s="51">
        <v>0</v>
      </c>
      <c r="G16" s="51">
        <f t="shared" si="6"/>
        <v>-10</v>
      </c>
      <c r="H16" s="51">
        <f t="shared" si="7"/>
        <v>113.06500179560176</v>
      </c>
      <c r="I16" s="51">
        <f t="shared" si="10"/>
        <v>113.43514718995441</v>
      </c>
      <c r="J16" s="51">
        <f t="shared" si="0"/>
        <v>78.169804101888019</v>
      </c>
      <c r="K16" s="51">
        <f t="shared" si="1"/>
        <v>0.37521505968906249</v>
      </c>
      <c r="L16" s="51">
        <f t="shared" si="8"/>
        <v>34.890128028377319</v>
      </c>
      <c r="M16" s="51">
        <f t="shared" si="9"/>
        <v>34.746689993561219</v>
      </c>
      <c r="N16" s="51">
        <f t="shared" si="2"/>
        <v>0.96038943574525848</v>
      </c>
      <c r="O16" s="51">
        <f t="shared" si="3"/>
        <v>33.370353996931676</v>
      </c>
      <c r="S16" s="101">
        <v>2</v>
      </c>
      <c r="T16" s="52" t="s">
        <v>168</v>
      </c>
    </row>
    <row r="17" spans="1:20" x14ac:dyDescent="0.25">
      <c r="A17" s="51">
        <v>9</v>
      </c>
      <c r="B17" s="51">
        <f t="shared" si="4"/>
        <v>1</v>
      </c>
      <c r="C17" s="51">
        <f>'Q4 (i)'!G12</f>
        <v>0.99526607726169281</v>
      </c>
      <c r="D17" s="51">
        <f>'Q4 (i)'!H12</f>
        <v>6.2857619194395828E-4</v>
      </c>
      <c r="E17" s="51">
        <f t="shared" si="5"/>
        <v>123.06500179560176</v>
      </c>
      <c r="F17" s="51">
        <v>0</v>
      </c>
      <c r="G17" s="51">
        <f t="shared" si="6"/>
        <v>-10</v>
      </c>
      <c r="H17" s="51">
        <f t="shared" si="7"/>
        <v>113.06500179560176</v>
      </c>
      <c r="I17" s="51">
        <f t="shared" si="10"/>
        <v>113.43514718995441</v>
      </c>
      <c r="J17" s="51">
        <f t="shared" si="0"/>
        <v>78.572023992994787</v>
      </c>
      <c r="K17" s="51">
        <f t="shared" si="1"/>
        <v>0.37714571516637496</v>
      </c>
      <c r="L17" s="51">
        <f t="shared" si="8"/>
        <v>34.485977481793242</v>
      </c>
      <c r="M17" s="51">
        <f t="shared" si="9"/>
        <v>34.322723528839433</v>
      </c>
      <c r="N17" s="51">
        <f t="shared" si="2"/>
        <v>0.95554973405596744</v>
      </c>
      <c r="O17" s="51">
        <f t="shared" si="3"/>
        <v>32.797069340059018</v>
      </c>
      <c r="S17" s="101">
        <v>2</v>
      </c>
      <c r="T17" s="52" t="s">
        <v>169</v>
      </c>
    </row>
    <row r="18" spans="1:20" x14ac:dyDescent="0.25">
      <c r="A18" s="51">
        <v>10</v>
      </c>
      <c r="B18" s="51">
        <f t="shared" si="4"/>
        <v>1</v>
      </c>
      <c r="C18" s="51">
        <f>'Q4 (i)'!G13</f>
        <v>0.99464047670087663</v>
      </c>
      <c r="D18" s="51">
        <f>'Q4 (i)'!H13</f>
        <v>6.3179394597347215E-4</v>
      </c>
      <c r="E18" s="51">
        <f t="shared" si="5"/>
        <v>123.06500179560176</v>
      </c>
      <c r="F18" s="51">
        <v>0</v>
      </c>
      <c r="G18" s="51">
        <f t="shared" si="6"/>
        <v>-10</v>
      </c>
      <c r="H18" s="51">
        <f t="shared" si="7"/>
        <v>113.06500179560176</v>
      </c>
      <c r="I18" s="51">
        <f t="shared" si="10"/>
        <v>113.43514718995441</v>
      </c>
      <c r="J18" s="51">
        <f t="shared" si="0"/>
        <v>78.974243246684026</v>
      </c>
      <c r="K18" s="51">
        <f t="shared" si="1"/>
        <v>0.37907636758408331</v>
      </c>
      <c r="L18" s="51">
        <f t="shared" si="8"/>
        <v>34.081827575686304</v>
      </c>
      <c r="M18" s="51">
        <f t="shared" si="9"/>
        <v>33.899165226717706</v>
      </c>
      <c r="N18" s="51">
        <f t="shared" si="2"/>
        <v>0.95073442113186846</v>
      </c>
      <c r="O18" s="51">
        <f t="shared" si="3"/>
        <v>32.229103228677026</v>
      </c>
      <c r="S18" s="101">
        <v>2</v>
      </c>
      <c r="T18" s="52" t="s">
        <v>170</v>
      </c>
    </row>
    <row r="19" spans="1:20" x14ac:dyDescent="0.25">
      <c r="A19" s="51">
        <v>11</v>
      </c>
      <c r="B19" s="51">
        <f t="shared" si="4"/>
        <v>1</v>
      </c>
      <c r="C19" s="51">
        <f>'Q4 (i)'!G14</f>
        <v>0.99401206886927684</v>
      </c>
      <c r="D19" s="51">
        <f>'Q4 (i)'!H14</f>
        <v>6.350116949036458E-4</v>
      </c>
      <c r="E19" s="51">
        <f t="shared" si="5"/>
        <v>123.06500179560176</v>
      </c>
      <c r="F19" s="51">
        <v>0</v>
      </c>
      <c r="G19" s="51">
        <f t="shared" si="6"/>
        <v>-10</v>
      </c>
      <c r="H19" s="51">
        <f t="shared" si="7"/>
        <v>113.06500179560176</v>
      </c>
      <c r="I19" s="51">
        <f t="shared" si="10"/>
        <v>113.43514718995441</v>
      </c>
      <c r="J19" s="51">
        <f t="shared" si="0"/>
        <v>79.376461862955722</v>
      </c>
      <c r="K19" s="51">
        <f t="shared" si="1"/>
        <v>0.38100701694218747</v>
      </c>
      <c r="L19" s="51">
        <f t="shared" si="8"/>
        <v>33.677678310056493</v>
      </c>
      <c r="M19" s="51">
        <f t="shared" si="9"/>
        <v>33.476018691693227</v>
      </c>
      <c r="N19" s="51">
        <f t="shared" si="2"/>
        <v>0.94594337407037266</v>
      </c>
      <c r="O19" s="51">
        <f t="shared" si="3"/>
        <v>31.666418071663152</v>
      </c>
      <c r="S19" s="101">
        <v>2</v>
      </c>
      <c r="T19" s="52" t="s">
        <v>158</v>
      </c>
    </row>
    <row r="20" spans="1:20" x14ac:dyDescent="0.25">
      <c r="A20" s="51">
        <v>12</v>
      </c>
      <c r="B20" s="51">
        <f t="shared" si="4"/>
        <v>1</v>
      </c>
      <c r="C20" s="51">
        <f>'Q4 (i)'!G15</f>
        <v>0.99338085958066946</v>
      </c>
      <c r="D20" s="51">
        <f>'Q4 (i)'!H15</f>
        <v>6.3822943873447901E-4</v>
      </c>
      <c r="E20" s="51">
        <f t="shared" si="5"/>
        <v>123.06500179560176</v>
      </c>
      <c r="F20" s="51">
        <v>0</v>
      </c>
      <c r="G20" s="51">
        <f t="shared" si="6"/>
        <v>-10</v>
      </c>
      <c r="H20" s="51">
        <f t="shared" si="7"/>
        <v>113.06500179560176</v>
      </c>
      <c r="I20" s="51">
        <f t="shared" si="10"/>
        <v>113.43514718995441</v>
      </c>
      <c r="J20" s="51">
        <f t="shared" si="0"/>
        <v>79.778679841809875</v>
      </c>
      <c r="K20" s="51">
        <f t="shared" si="1"/>
        <v>0.3829376632406874</v>
      </c>
      <c r="L20" s="51">
        <f t="shared" si="8"/>
        <v>33.273529684903849</v>
      </c>
      <c r="M20" s="51">
        <f t="shared" si="9"/>
        <v>33.053287519672708</v>
      </c>
      <c r="N20" s="51">
        <f t="shared" si="2"/>
        <v>0.94117647058823528</v>
      </c>
      <c r="O20" s="51">
        <f t="shared" si="3"/>
        <v>31.108976489103725</v>
      </c>
      <c r="S20" s="101">
        <v>2</v>
      </c>
      <c r="T20" s="52" t="s">
        <v>171</v>
      </c>
    </row>
    <row r="21" spans="1:20" x14ac:dyDescent="0.25">
      <c r="A21" s="51">
        <v>13</v>
      </c>
      <c r="B21" s="51">
        <f t="shared" si="4"/>
        <v>2</v>
      </c>
      <c r="C21" s="51">
        <f>'Q4 (i)'!G16</f>
        <v>0.99274685467220969</v>
      </c>
      <c r="D21" s="51">
        <f>'Q4 (i)'!H16</f>
        <v>6.4144717746597222E-4</v>
      </c>
      <c r="E21" s="51">
        <f t="shared" si="5"/>
        <v>123.06500179560176</v>
      </c>
      <c r="F21" s="51">
        <f>-$F$4*$E$4</f>
        <v>-2.4613000359120352</v>
      </c>
      <c r="G21" s="51">
        <f t="shared" si="6"/>
        <v>-10</v>
      </c>
      <c r="H21" s="51">
        <f t="shared" si="7"/>
        <v>110.60370175968973</v>
      </c>
      <c r="I21" s="51">
        <f t="shared" si="10"/>
        <v>110.96578949819889</v>
      </c>
      <c r="J21" s="51">
        <f t="shared" si="0"/>
        <v>80.180897183246529</v>
      </c>
      <c r="K21" s="51">
        <f t="shared" si="1"/>
        <v>0.38486830647958331</v>
      </c>
      <c r="L21" s="51">
        <f t="shared" si="8"/>
        <v>30.400024008472769</v>
      </c>
      <c r="M21" s="51">
        <f t="shared" si="9"/>
        <v>30.179528216371001</v>
      </c>
      <c r="N21" s="51">
        <f t="shared" si="2"/>
        <v>0.93643358901843543</v>
      </c>
      <c r="O21" s="51">
        <f t="shared" si="3"/>
        <v>28.261123922539436</v>
      </c>
      <c r="S21" s="101">
        <v>2</v>
      </c>
      <c r="T21" s="52" t="s">
        <v>172</v>
      </c>
    </row>
    <row r="22" spans="1:20" x14ac:dyDescent="0.25">
      <c r="A22" s="51">
        <v>14</v>
      </c>
      <c r="B22" s="51">
        <f t="shared" si="4"/>
        <v>2</v>
      </c>
      <c r="C22" s="51">
        <f>'Q4 (i)'!G17</f>
        <v>0.99211006000434188</v>
      </c>
      <c r="D22" s="51">
        <f>'Q4 (i)'!H17</f>
        <v>5.2399840887395837E-4</v>
      </c>
      <c r="E22" s="51">
        <f t="shared" si="5"/>
        <v>123.06500179560176</v>
      </c>
      <c r="F22" s="51">
        <f t="shared" ref="F22:F56" si="11">-$F$4*$E$4</f>
        <v>-2.4613000359120352</v>
      </c>
      <c r="G22" s="51">
        <f t="shared" si="6"/>
        <v>-10</v>
      </c>
      <c r="H22" s="51">
        <f t="shared" si="7"/>
        <v>110.60370175968973</v>
      </c>
      <c r="I22" s="51">
        <f t="shared" si="10"/>
        <v>110.96578949819889</v>
      </c>
      <c r="J22" s="51">
        <f t="shared" si="0"/>
        <v>65.4998011092448</v>
      </c>
      <c r="K22" s="51">
        <f t="shared" si="1"/>
        <v>0.31439904532437501</v>
      </c>
      <c r="L22" s="51">
        <f t="shared" si="8"/>
        <v>45.151589343629709</v>
      </c>
      <c r="M22" s="51">
        <f t="shared" si="9"/>
        <v>44.795346012999872</v>
      </c>
      <c r="N22" s="51">
        <f t="shared" si="2"/>
        <v>0.93171460830706965</v>
      </c>
      <c r="O22" s="51">
        <f t="shared" si="3"/>
        <v>41.736478264481832</v>
      </c>
      <c r="S22" s="101">
        <v>3</v>
      </c>
      <c r="T22" s="52" t="s">
        <v>161</v>
      </c>
    </row>
    <row r="23" spans="1:20" x14ac:dyDescent="0.25">
      <c r="A23" s="51">
        <v>15</v>
      </c>
      <c r="B23" s="51">
        <f t="shared" si="4"/>
        <v>2</v>
      </c>
      <c r="C23" s="51">
        <f>'Q4 (i)'!G18</f>
        <v>0.99159019591147168</v>
      </c>
      <c r="D23" s="51">
        <f>'Q4 (i)'!H18</f>
        <v>7.1242983638125667E-4</v>
      </c>
      <c r="E23" s="51">
        <f t="shared" si="5"/>
        <v>123.06500179560176</v>
      </c>
      <c r="F23" s="51">
        <f t="shared" si="11"/>
        <v>-2.4613000359120352</v>
      </c>
      <c r="G23" s="51">
        <f t="shared" si="6"/>
        <v>-10</v>
      </c>
      <c r="H23" s="51">
        <f t="shared" si="7"/>
        <v>110.60370175968973</v>
      </c>
      <c r="I23" s="51">
        <f t="shared" si="10"/>
        <v>110.96578949819889</v>
      </c>
      <c r="J23" s="51">
        <f t="shared" si="0"/>
        <v>89.053729547657085</v>
      </c>
      <c r="K23" s="51">
        <f t="shared" si="1"/>
        <v>0.42745790182875398</v>
      </c>
      <c r="L23" s="51">
        <f t="shared" si="8"/>
        <v>21.484602048713043</v>
      </c>
      <c r="M23" s="51">
        <f t="shared" si="9"/>
        <v>21.303920754563372</v>
      </c>
      <c r="N23" s="51">
        <f t="shared" si="2"/>
        <v>0.92701940801026317</v>
      </c>
      <c r="O23" s="51">
        <f t="shared" si="3"/>
        <v>19.749148006192897</v>
      </c>
      <c r="S23" s="67">
        <v>2</v>
      </c>
      <c r="T23" s="52" t="s">
        <v>173</v>
      </c>
    </row>
    <row r="24" spans="1:20" x14ac:dyDescent="0.25">
      <c r="A24" s="51">
        <v>16</v>
      </c>
      <c r="B24" s="51">
        <f t="shared" si="4"/>
        <v>2</v>
      </c>
      <c r="C24" s="51">
        <f>'Q4 (i)'!G19</f>
        <v>0.99088375747044133</v>
      </c>
      <c r="D24" s="51">
        <f>'Q4 (i)'!H19</f>
        <v>7.1612369099010795E-4</v>
      </c>
      <c r="E24" s="51">
        <f t="shared" si="5"/>
        <v>123.06500179560176</v>
      </c>
      <c r="F24" s="51">
        <f t="shared" si="11"/>
        <v>-2.4613000359120352</v>
      </c>
      <c r="G24" s="51">
        <f t="shared" si="6"/>
        <v>-10</v>
      </c>
      <c r="H24" s="51">
        <f t="shared" si="7"/>
        <v>110.60370175968973</v>
      </c>
      <c r="I24" s="51">
        <f t="shared" si="10"/>
        <v>110.96578949819889</v>
      </c>
      <c r="J24" s="51">
        <f t="shared" si="0"/>
        <v>89.5154613737635</v>
      </c>
      <c r="K24" s="51">
        <f t="shared" si="1"/>
        <v>0.42967421459406474</v>
      </c>
      <c r="L24" s="51">
        <f t="shared" si="8"/>
        <v>21.020653909841329</v>
      </c>
      <c r="M24" s="51">
        <f t="shared" si="9"/>
        <v>20.829024530669301</v>
      </c>
      <c r="N24" s="51">
        <f t="shared" si="2"/>
        <v>0.92234786829109583</v>
      </c>
      <c r="O24" s="51">
        <f t="shared" si="3"/>
        <v>19.211606374445772</v>
      </c>
      <c r="S24" s="101">
        <v>2</v>
      </c>
      <c r="T24" s="52" t="s">
        <v>148</v>
      </c>
    </row>
    <row r="25" spans="1:20" x14ac:dyDescent="0.25">
      <c r="A25" s="51">
        <v>17</v>
      </c>
      <c r="B25" s="51">
        <f t="shared" si="4"/>
        <v>2</v>
      </c>
      <c r="C25" s="51">
        <f>'Q4 (i)'!G20</f>
        <v>0.99017416213669951</v>
      </c>
      <c r="D25" s="51">
        <f>'Q4 (i)'!H20</f>
        <v>7.1981753896335917E-4</v>
      </c>
      <c r="E25" s="51">
        <f t="shared" si="5"/>
        <v>123.06500179560176</v>
      </c>
      <c r="F25" s="51">
        <f t="shared" si="11"/>
        <v>-2.4613000359120352</v>
      </c>
      <c r="G25" s="51">
        <f t="shared" si="6"/>
        <v>-10</v>
      </c>
      <c r="H25" s="51">
        <f t="shared" si="7"/>
        <v>110.60370175968973</v>
      </c>
      <c r="I25" s="51">
        <f t="shared" si="10"/>
        <v>110.96578949819889</v>
      </c>
      <c r="J25" s="51">
        <f t="shared" si="0"/>
        <v>89.9771923704199</v>
      </c>
      <c r="K25" s="51">
        <f t="shared" si="1"/>
        <v>0.43189052337801548</v>
      </c>
      <c r="L25" s="51">
        <f t="shared" si="8"/>
        <v>20.556706604400972</v>
      </c>
      <c r="M25" s="51">
        <f t="shared" si="9"/>
        <v>20.354719738302691</v>
      </c>
      <c r="N25" s="51">
        <f t="shared" si="2"/>
        <v>0.91769986991654218</v>
      </c>
      <c r="O25" s="51">
        <f t="shared" si="3"/>
        <v>18.679523656028053</v>
      </c>
    </row>
    <row r="26" spans="1:20" x14ac:dyDescent="0.25">
      <c r="A26" s="51">
        <v>18</v>
      </c>
      <c r="B26" s="51">
        <f t="shared" si="4"/>
        <v>2</v>
      </c>
      <c r="C26" s="51">
        <f>'Q4 (i)'!G21</f>
        <v>0.98946141740816518</v>
      </c>
      <c r="D26" s="51">
        <f>'Q4 (i)'!H21</f>
        <v>7.2351138030101066E-4</v>
      </c>
      <c r="E26" s="51">
        <f t="shared" si="5"/>
        <v>123.06500179560176</v>
      </c>
      <c r="F26" s="51">
        <f t="shared" si="11"/>
        <v>-2.4613000359120352</v>
      </c>
      <c r="G26" s="51">
        <f t="shared" si="6"/>
        <v>-10</v>
      </c>
      <c r="H26" s="51">
        <f t="shared" si="7"/>
        <v>110.60370175968973</v>
      </c>
      <c r="I26" s="51">
        <f t="shared" si="10"/>
        <v>110.96578949819889</v>
      </c>
      <c r="J26" s="51">
        <f t="shared" si="0"/>
        <v>90.438922537626325</v>
      </c>
      <c r="K26" s="51">
        <f t="shared" si="1"/>
        <v>0.43410682818060642</v>
      </c>
      <c r="L26" s="51">
        <f t="shared" si="8"/>
        <v>20.092760132391959</v>
      </c>
      <c r="M26" s="51">
        <f t="shared" si="9"/>
        <v>19.881010920238822</v>
      </c>
      <c r="N26" s="51">
        <f t="shared" si="2"/>
        <v>0.91307529425443013</v>
      </c>
      <c r="O26" s="51">
        <f t="shared" si="3"/>
        <v>18.152859896072602</v>
      </c>
      <c r="S26" s="67">
        <f>SUM(S9:S24)</f>
        <v>28</v>
      </c>
      <c r="T26" s="52" t="s">
        <v>16</v>
      </c>
    </row>
    <row r="27" spans="1:20" x14ac:dyDescent="0.25">
      <c r="A27" s="51">
        <v>19</v>
      </c>
      <c r="B27" s="51">
        <f t="shared" si="4"/>
        <v>2</v>
      </c>
      <c r="C27" s="51">
        <f>'Q4 (i)'!G22</f>
        <v>0.98874553081230154</v>
      </c>
      <c r="D27" s="51">
        <f>'Q4 (i)'!H22</f>
        <v>7.2720521500306231E-4</v>
      </c>
      <c r="E27" s="51">
        <f t="shared" si="5"/>
        <v>123.06500179560176</v>
      </c>
      <c r="F27" s="51">
        <f t="shared" si="11"/>
        <v>-2.4613000359120352</v>
      </c>
      <c r="G27" s="51">
        <f t="shared" si="6"/>
        <v>-10</v>
      </c>
      <c r="H27" s="51">
        <f t="shared" si="7"/>
        <v>110.60370175968973</v>
      </c>
      <c r="I27" s="51">
        <f t="shared" si="10"/>
        <v>110.96578949819889</v>
      </c>
      <c r="J27" s="51">
        <f t="shared" si="0"/>
        <v>90.900651875382792</v>
      </c>
      <c r="K27" s="51">
        <f t="shared" si="1"/>
        <v>0.4363231290018374</v>
      </c>
      <c r="L27" s="51">
        <f t="shared" si="8"/>
        <v>19.628814493814261</v>
      </c>
      <c r="M27" s="51">
        <f t="shared" si="9"/>
        <v>19.407902605902578</v>
      </c>
      <c r="N27" s="51">
        <f t="shared" si="2"/>
        <v>0.90847402327041105</v>
      </c>
      <c r="O27" s="51">
        <f t="shared" si="3"/>
        <v>17.631575363624609</v>
      </c>
    </row>
    <row r="28" spans="1:20" x14ac:dyDescent="0.25">
      <c r="A28" s="51">
        <v>20</v>
      </c>
      <c r="B28" s="51">
        <f t="shared" si="4"/>
        <v>2</v>
      </c>
      <c r="C28" s="51">
        <f>'Q4 (i)'!G23</f>
        <v>0.98802650990598395</v>
      </c>
      <c r="D28" s="51">
        <f>'Q4 (i)'!H23</f>
        <v>7.308990430695138E-4</v>
      </c>
      <c r="E28" s="51">
        <f t="shared" si="5"/>
        <v>123.06500179560176</v>
      </c>
      <c r="F28" s="51">
        <f t="shared" si="11"/>
        <v>-2.4613000359120352</v>
      </c>
      <c r="G28" s="51">
        <f t="shared" si="6"/>
        <v>-10</v>
      </c>
      <c r="H28" s="51">
        <f t="shared" si="7"/>
        <v>110.60370175968973</v>
      </c>
      <c r="I28" s="51">
        <f t="shared" si="10"/>
        <v>110.96578949819889</v>
      </c>
      <c r="J28" s="51">
        <f t="shared" si="0"/>
        <v>91.362380383689228</v>
      </c>
      <c r="K28" s="51">
        <f t="shared" si="1"/>
        <v>0.4385394258417083</v>
      </c>
      <c r="L28" s="51">
        <f t="shared" si="8"/>
        <v>19.164869688667949</v>
      </c>
      <c r="M28" s="51">
        <f t="shared" si="9"/>
        <v>18.935399311297576</v>
      </c>
      <c r="N28" s="51">
        <f t="shared" si="2"/>
        <v>0.90389593952494907</v>
      </c>
      <c r="O28" s="51">
        <f t="shared" si="3"/>
        <v>17.115630550765395</v>
      </c>
    </row>
    <row r="29" spans="1:20" x14ac:dyDescent="0.25">
      <c r="A29" s="51">
        <v>21</v>
      </c>
      <c r="B29" s="51">
        <f t="shared" si="4"/>
        <v>2</v>
      </c>
      <c r="C29" s="51">
        <f>'Q4 (i)'!G24</f>
        <v>0.98730436227536633</v>
      </c>
      <c r="D29" s="51">
        <f>'Q4 (i)'!H24</f>
        <v>7.3459286450036545E-4</v>
      </c>
      <c r="E29" s="51">
        <f t="shared" si="5"/>
        <v>123.06500179560176</v>
      </c>
      <c r="F29" s="51">
        <f t="shared" si="11"/>
        <v>-2.4613000359120352</v>
      </c>
      <c r="G29" s="51">
        <f t="shared" si="6"/>
        <v>-10</v>
      </c>
      <c r="H29" s="51">
        <f t="shared" si="7"/>
        <v>110.60370175968973</v>
      </c>
      <c r="I29" s="51">
        <f t="shared" si="10"/>
        <v>110.96578949819889</v>
      </c>
      <c r="J29" s="51">
        <f t="shared" si="0"/>
        <v>91.824108062545676</v>
      </c>
      <c r="K29" s="51">
        <f t="shared" si="1"/>
        <v>0.44075571870021929</v>
      </c>
      <c r="L29" s="51">
        <f t="shared" si="8"/>
        <v>18.700925716952995</v>
      </c>
      <c r="M29" s="51">
        <f t="shared" si="9"/>
        <v>18.463505538935273</v>
      </c>
      <c r="N29" s="51">
        <f t="shared" si="2"/>
        <v>0.89934092617032224</v>
      </c>
      <c r="O29" s="51">
        <f t="shared" si="3"/>
        <v>16.604986171736922</v>
      </c>
    </row>
    <row r="30" spans="1:20" x14ac:dyDescent="0.25">
      <c r="A30" s="51">
        <v>22</v>
      </c>
      <c r="B30" s="51">
        <f t="shared" si="4"/>
        <v>2</v>
      </c>
      <c r="C30" s="51">
        <f>'Q4 (i)'!G25</f>
        <v>0.98657909553574874</v>
      </c>
      <c r="D30" s="51">
        <f>'Q4 (i)'!H25</f>
        <v>7.3828667929561715E-4</v>
      </c>
      <c r="E30" s="51">
        <f t="shared" si="5"/>
        <v>123.06500179560176</v>
      </c>
      <c r="F30" s="51">
        <f t="shared" si="11"/>
        <v>-2.4613000359120352</v>
      </c>
      <c r="G30" s="51">
        <f t="shared" si="6"/>
        <v>-10</v>
      </c>
      <c r="H30" s="51">
        <f t="shared" si="7"/>
        <v>110.60370175968973</v>
      </c>
      <c r="I30" s="51">
        <f t="shared" si="10"/>
        <v>110.96578949819889</v>
      </c>
      <c r="J30" s="51">
        <f t="shared" si="0"/>
        <v>92.285834911952151</v>
      </c>
      <c r="K30" s="51">
        <f t="shared" si="1"/>
        <v>0.44297200757737026</v>
      </c>
      <c r="L30" s="51">
        <f t="shared" si="8"/>
        <v>18.23698257866937</v>
      </c>
      <c r="M30" s="51">
        <f t="shared" si="9"/>
        <v>17.992225777764833</v>
      </c>
      <c r="N30" s="51">
        <f t="shared" si="2"/>
        <v>0.89480886694764095</v>
      </c>
      <c r="O30" s="51">
        <f t="shared" si="3"/>
        <v>16.09960316206789</v>
      </c>
    </row>
    <row r="31" spans="1:20" x14ac:dyDescent="0.25">
      <c r="A31" s="51">
        <v>23</v>
      </c>
      <c r="B31" s="51">
        <f t="shared" si="4"/>
        <v>2</v>
      </c>
      <c r="C31" s="51">
        <f>'Q4 (i)'!G26</f>
        <v>0.98585071733144314</v>
      </c>
      <c r="D31" s="51">
        <f>'Q4 (i)'!H26</f>
        <v>7.4198048745526901E-4</v>
      </c>
      <c r="E31" s="51">
        <f t="shared" si="5"/>
        <v>123.06500179560176</v>
      </c>
      <c r="F31" s="51">
        <f t="shared" si="11"/>
        <v>-2.4613000359120352</v>
      </c>
      <c r="G31" s="51">
        <f t="shared" si="6"/>
        <v>-10</v>
      </c>
      <c r="H31" s="51">
        <f t="shared" si="7"/>
        <v>110.60370175968973</v>
      </c>
      <c r="I31" s="51">
        <f t="shared" si="10"/>
        <v>110.96578949819889</v>
      </c>
      <c r="J31" s="51">
        <f t="shared" si="0"/>
        <v>92.747560931908623</v>
      </c>
      <c r="K31" s="51">
        <f t="shared" si="1"/>
        <v>0.44518829247316138</v>
      </c>
      <c r="L31" s="51">
        <f t="shared" si="8"/>
        <v>17.773040273817102</v>
      </c>
      <c r="M31" s="51">
        <f t="shared" si="9"/>
        <v>17.521564503103217</v>
      </c>
      <c r="N31" s="51">
        <f t="shared" si="2"/>
        <v>0.89029964618388013</v>
      </c>
      <c r="O31" s="51">
        <f t="shared" si="3"/>
        <v>15.599442677700829</v>
      </c>
    </row>
    <row r="32" spans="1:20" x14ac:dyDescent="0.25">
      <c r="A32" s="51">
        <v>24</v>
      </c>
      <c r="B32" s="51">
        <f t="shared" si="4"/>
        <v>2</v>
      </c>
      <c r="C32" s="51">
        <f>'Q4 (i)'!G27</f>
        <v>0.98511923533563939</v>
      </c>
      <c r="D32" s="51">
        <f>'Q4 (i)'!H27</f>
        <v>7.4567428897932082E-4</v>
      </c>
      <c r="E32" s="51">
        <f t="shared" si="5"/>
        <v>123.06500179560176</v>
      </c>
      <c r="F32" s="51">
        <f t="shared" si="11"/>
        <v>-2.4613000359120352</v>
      </c>
      <c r="G32" s="51">
        <f t="shared" si="6"/>
        <v>-10</v>
      </c>
      <c r="H32" s="51">
        <f t="shared" si="7"/>
        <v>110.60370175968973</v>
      </c>
      <c r="I32" s="51">
        <f t="shared" si="10"/>
        <v>110.96578949819889</v>
      </c>
      <c r="J32" s="51">
        <f t="shared" si="0"/>
        <v>93.209286122415108</v>
      </c>
      <c r="K32" s="51">
        <f t="shared" si="1"/>
        <v>0.44740457338759249</v>
      </c>
      <c r="L32" s="51">
        <f t="shared" si="8"/>
        <v>17.309098802396193</v>
      </c>
      <c r="M32" s="51">
        <f t="shared" si="9"/>
        <v>17.05152617656557</v>
      </c>
      <c r="N32" s="51">
        <f t="shared" si="2"/>
        <v>0.88581314878892736</v>
      </c>
      <c r="O32" s="51">
        <f t="shared" si="3"/>
        <v>15.104466094120367</v>
      </c>
    </row>
    <row r="33" spans="1:15" x14ac:dyDescent="0.25">
      <c r="A33" s="51">
        <v>25</v>
      </c>
      <c r="B33" s="51">
        <f t="shared" si="4"/>
        <v>3</v>
      </c>
      <c r="C33" s="51">
        <f>'Q4 (i)'!G28</f>
        <v>0.98438465725027069</v>
      </c>
      <c r="D33" s="51">
        <f>'Q4 (i)'!H28</f>
        <v>7.4936808386777279E-4</v>
      </c>
      <c r="E33" s="51">
        <f t="shared" si="5"/>
        <v>123.06500179560176</v>
      </c>
      <c r="F33" s="51">
        <f t="shared" si="11"/>
        <v>-2.4613000359120352</v>
      </c>
      <c r="G33" s="51">
        <f t="shared" si="6"/>
        <v>-10</v>
      </c>
      <c r="H33" s="51">
        <f t="shared" si="7"/>
        <v>110.60370175968973</v>
      </c>
      <c r="I33" s="51">
        <f t="shared" si="10"/>
        <v>110.96578949819889</v>
      </c>
      <c r="J33" s="51">
        <f t="shared" si="0"/>
        <v>93.671010483471605</v>
      </c>
      <c r="K33" s="51">
        <f t="shared" si="1"/>
        <v>0.44962085032066368</v>
      </c>
      <c r="L33" s="51">
        <f t="shared" si="8"/>
        <v>16.845158164406612</v>
      </c>
      <c r="M33" s="51">
        <f t="shared" si="9"/>
        <v>16.582115245996</v>
      </c>
      <c r="N33" s="51">
        <f t="shared" si="2"/>
        <v>0.88134926025264504</v>
      </c>
      <c r="O33" s="51">
        <f t="shared" si="3"/>
        <v>14.614635005482683</v>
      </c>
    </row>
    <row r="34" spans="1:15" x14ac:dyDescent="0.25">
      <c r="A34" s="51">
        <v>26</v>
      </c>
      <c r="B34" s="51">
        <f t="shared" si="4"/>
        <v>3</v>
      </c>
      <c r="C34" s="51">
        <f>'Q4 (i)'!G29</f>
        <v>0.98364699080587814</v>
      </c>
      <c r="D34" s="51">
        <f>'Q4 (i)'!H29</f>
        <v>5.6832812796333318E-4</v>
      </c>
      <c r="E34" s="51">
        <f t="shared" si="5"/>
        <v>123.06500179560176</v>
      </c>
      <c r="F34" s="51">
        <f t="shared" si="11"/>
        <v>-2.4613000359120352</v>
      </c>
      <c r="G34" s="51">
        <f t="shared" si="6"/>
        <v>-10</v>
      </c>
      <c r="H34" s="51">
        <f t="shared" si="7"/>
        <v>110.60370175968973</v>
      </c>
      <c r="I34" s="51">
        <f t="shared" si="10"/>
        <v>110.96578949819889</v>
      </c>
      <c r="J34" s="51">
        <f t="shared" si="0"/>
        <v>71.041015995416643</v>
      </c>
      <c r="K34" s="51">
        <f t="shared" si="1"/>
        <v>0.34099687677799989</v>
      </c>
      <c r="L34" s="51">
        <f t="shared" si="8"/>
        <v>39.583776626004251</v>
      </c>
      <c r="M34" s="51">
        <f t="shared" si="9"/>
        <v>38.936462762901137</v>
      </c>
      <c r="N34" s="51">
        <f t="shared" si="2"/>
        <v>0.87690786664194775</v>
      </c>
      <c r="O34" s="51">
        <f t="shared" si="3"/>
        <v>34.143690495999273</v>
      </c>
    </row>
    <row r="35" spans="1:15" x14ac:dyDescent="0.25">
      <c r="A35" s="51">
        <v>27</v>
      </c>
      <c r="B35" s="51">
        <f t="shared" si="4"/>
        <v>3</v>
      </c>
      <c r="C35" s="51">
        <f>'Q4 (i)'!G30</f>
        <v>0.98308795655301662</v>
      </c>
      <c r="D35" s="51">
        <f>'Q4 (i)'!H30</f>
        <v>8.273864427677458E-4</v>
      </c>
      <c r="E35" s="51">
        <f t="shared" si="5"/>
        <v>123.06500179560176</v>
      </c>
      <c r="F35" s="51">
        <f t="shared" si="11"/>
        <v>-2.4613000359120352</v>
      </c>
      <c r="G35" s="51">
        <f t="shared" si="6"/>
        <v>-10</v>
      </c>
      <c r="H35" s="51">
        <f t="shared" si="7"/>
        <v>110.60370175968973</v>
      </c>
      <c r="I35" s="51">
        <f t="shared" si="10"/>
        <v>110.96578949819889</v>
      </c>
      <c r="J35" s="51">
        <f t="shared" si="0"/>
        <v>103.42330534596823</v>
      </c>
      <c r="K35" s="51">
        <f t="shared" si="1"/>
        <v>0.49643186566064751</v>
      </c>
      <c r="L35" s="51">
        <f t="shared" si="8"/>
        <v>7.0460522865700028</v>
      </c>
      <c r="M35" s="51">
        <f t="shared" si="9"/>
        <v>6.9268891441698139</v>
      </c>
      <c r="N35" s="51">
        <f t="shared" si="2"/>
        <v>0.87248885459789483</v>
      </c>
      <c r="O35" s="51">
        <f t="shared" si="3"/>
        <v>6.0436335753233132</v>
      </c>
    </row>
    <row r="36" spans="1:15" x14ac:dyDescent="0.25">
      <c r="A36" s="51">
        <v>28</v>
      </c>
      <c r="B36" s="51">
        <f t="shared" si="4"/>
        <v>3</v>
      </c>
      <c r="C36" s="51">
        <f>'Q4 (i)'!G31</f>
        <v>0.98227456290571646</v>
      </c>
      <c r="D36" s="51">
        <f>'Q4 (i)'!H31</f>
        <v>8.3152989617268523E-4</v>
      </c>
      <c r="E36" s="51">
        <f t="shared" si="5"/>
        <v>123.06500179560176</v>
      </c>
      <c r="F36" s="51">
        <f t="shared" si="11"/>
        <v>-2.4613000359120352</v>
      </c>
      <c r="G36" s="51">
        <f t="shared" si="6"/>
        <v>-10</v>
      </c>
      <c r="H36" s="51">
        <f t="shared" si="7"/>
        <v>110.60370175968973</v>
      </c>
      <c r="I36" s="51">
        <f t="shared" si="10"/>
        <v>110.96578949819889</v>
      </c>
      <c r="J36" s="51">
        <f t="shared" si="0"/>
        <v>103.94123702158565</v>
      </c>
      <c r="K36" s="51">
        <f t="shared" si="1"/>
        <v>0.49891793770361115</v>
      </c>
      <c r="L36" s="51">
        <f t="shared" si="8"/>
        <v>6.5256345389096282</v>
      </c>
      <c r="M36" s="51">
        <f t="shared" si="9"/>
        <v>6.4099648143899017</v>
      </c>
      <c r="N36" s="51">
        <f t="shared" si="2"/>
        <v>0.86809211133279607</v>
      </c>
      <c r="O36" s="51">
        <f t="shared" si="3"/>
        <v>5.5644398892926636</v>
      </c>
    </row>
    <row r="37" spans="1:15" x14ac:dyDescent="0.25">
      <c r="A37" s="51">
        <v>29</v>
      </c>
      <c r="B37" s="51">
        <f t="shared" si="4"/>
        <v>3</v>
      </c>
      <c r="C37" s="51">
        <f>'Q4 (i)'!G32</f>
        <v>0.98145777224041042</v>
      </c>
      <c r="D37" s="51">
        <f>'Q4 (i)'!H32</f>
        <v>8.3567334112398441E-4</v>
      </c>
      <c r="E37" s="51">
        <f t="shared" si="5"/>
        <v>123.06500179560176</v>
      </c>
      <c r="F37" s="51">
        <f t="shared" si="11"/>
        <v>-2.4613000359120352</v>
      </c>
      <c r="G37" s="51">
        <f t="shared" si="6"/>
        <v>-10</v>
      </c>
      <c r="H37" s="51">
        <f t="shared" si="7"/>
        <v>110.60370175968973</v>
      </c>
      <c r="I37" s="51">
        <f t="shared" si="10"/>
        <v>110.96578949819889</v>
      </c>
      <c r="J37" s="51">
        <f t="shared" si="0"/>
        <v>104.45916764049805</v>
      </c>
      <c r="K37" s="51">
        <f t="shared" si="1"/>
        <v>0.50140400467439061</v>
      </c>
      <c r="L37" s="51">
        <f t="shared" si="8"/>
        <v>6.0052178530264513</v>
      </c>
      <c r="M37" s="51">
        <f t="shared" si="9"/>
        <v>5.8938677358496809</v>
      </c>
      <c r="N37" s="51">
        <f t="shared" si="2"/>
        <v>0.86371752462733375</v>
      </c>
      <c r="O37" s="51">
        <f t="shared" si="3"/>
        <v>5.0906368512889948</v>
      </c>
    </row>
    <row r="38" spans="1:15" x14ac:dyDescent="0.25">
      <c r="A38" s="51">
        <v>30</v>
      </c>
      <c r="B38" s="51">
        <f t="shared" si="4"/>
        <v>3</v>
      </c>
      <c r="C38" s="51">
        <f>'Q4 (i)'!G33</f>
        <v>0.98063759414471008</v>
      </c>
      <c r="D38" s="51">
        <f>'Q4 (i)'!H33</f>
        <v>8.3981677762164336E-4</v>
      </c>
      <c r="E38" s="51">
        <f t="shared" si="5"/>
        <v>123.06500179560176</v>
      </c>
      <c r="F38" s="51">
        <f t="shared" si="11"/>
        <v>-2.4613000359120352</v>
      </c>
      <c r="G38" s="51">
        <f t="shared" si="6"/>
        <v>-10</v>
      </c>
      <c r="H38" s="51">
        <f t="shared" si="7"/>
        <v>110.60370175968973</v>
      </c>
      <c r="I38" s="51">
        <f t="shared" si="10"/>
        <v>110.96578949819889</v>
      </c>
      <c r="J38" s="51">
        <f t="shared" si="0"/>
        <v>104.97709720270542</v>
      </c>
      <c r="K38" s="51">
        <f t="shared" si="1"/>
        <v>0.50389006657298596</v>
      </c>
      <c r="L38" s="51">
        <f t="shared" si="8"/>
        <v>5.4848022289204721</v>
      </c>
      <c r="M38" s="51">
        <f t="shared" si="9"/>
        <v>5.3786032621281148</v>
      </c>
      <c r="N38" s="51">
        <f t="shared" si="2"/>
        <v>0.8593649828276988</v>
      </c>
      <c r="O38" s="51">
        <f t="shared" si="3"/>
        <v>4.622183299995732</v>
      </c>
    </row>
    <row r="39" spans="1:15" x14ac:dyDescent="0.25">
      <c r="A39" s="51">
        <v>31</v>
      </c>
      <c r="B39" s="51">
        <f t="shared" si="4"/>
        <v>3</v>
      </c>
      <c r="C39" s="51">
        <f>'Q4 (i)'!G34</f>
        <v>0.97981403824038082</v>
      </c>
      <c r="D39" s="51">
        <f>'Q4 (i)'!H34</f>
        <v>8.439602056656626E-4</v>
      </c>
      <c r="E39" s="51">
        <f t="shared" si="5"/>
        <v>123.06500179560176</v>
      </c>
      <c r="F39" s="51">
        <f t="shared" si="11"/>
        <v>-2.4613000359120352</v>
      </c>
      <c r="G39" s="51">
        <f t="shared" si="6"/>
        <v>-10</v>
      </c>
      <c r="H39" s="51">
        <f t="shared" si="7"/>
        <v>110.60370175968973</v>
      </c>
      <c r="I39" s="51">
        <f t="shared" si="10"/>
        <v>110.96578949819889</v>
      </c>
      <c r="J39" s="51">
        <f t="shared" si="0"/>
        <v>105.49502570820782</v>
      </c>
      <c r="K39" s="51">
        <f t="shared" si="1"/>
        <v>0.50637612339939753</v>
      </c>
      <c r="L39" s="51">
        <f t="shared" si="8"/>
        <v>4.9643876665916764</v>
      </c>
      <c r="M39" s="51">
        <f t="shared" si="9"/>
        <v>4.8641767269939313</v>
      </c>
      <c r="N39" s="51">
        <f t="shared" si="2"/>
        <v>0.8550343748427397</v>
      </c>
      <c r="O39" s="51">
        <f t="shared" si="3"/>
        <v>4.15903830688986</v>
      </c>
    </row>
    <row r="40" spans="1:15" x14ac:dyDescent="0.25">
      <c r="A40" s="51">
        <v>32</v>
      </c>
      <c r="B40" s="51">
        <f t="shared" si="4"/>
        <v>3</v>
      </c>
      <c r="C40" s="51">
        <f>'Q4 (i)'!G35</f>
        <v>0.97898711418315343</v>
      </c>
      <c r="D40" s="51">
        <f>'Q4 (i)'!H35</f>
        <v>8.481036252560415E-4</v>
      </c>
      <c r="E40" s="51">
        <f t="shared" si="5"/>
        <v>123.06500179560176</v>
      </c>
      <c r="F40" s="51">
        <f t="shared" si="11"/>
        <v>-2.4613000359120352</v>
      </c>
      <c r="G40" s="51">
        <f t="shared" si="6"/>
        <v>-10</v>
      </c>
      <c r="H40" s="51">
        <f t="shared" si="7"/>
        <v>110.60370175968973</v>
      </c>
      <c r="I40" s="51">
        <f t="shared" si="10"/>
        <v>110.96578949819889</v>
      </c>
      <c r="J40" s="51">
        <f t="shared" si="0"/>
        <v>106.01295315700519</v>
      </c>
      <c r="K40" s="51">
        <f t="shared" si="1"/>
        <v>0.50886217515362486</v>
      </c>
      <c r="L40" s="51">
        <f t="shared" si="8"/>
        <v>4.4439741660400784</v>
      </c>
      <c r="M40" s="51">
        <f t="shared" si="9"/>
        <v>4.3505934443160621</v>
      </c>
      <c r="N40" s="51">
        <f t="shared" si="2"/>
        <v>0.85072559014112847</v>
      </c>
      <c r="O40" s="51">
        <f t="shared" si="3"/>
        <v>3.7011611753799065</v>
      </c>
    </row>
    <row r="41" spans="1:15" x14ac:dyDescent="0.25">
      <c r="A41" s="51">
        <v>33</v>
      </c>
      <c r="B41" s="51">
        <f t="shared" si="4"/>
        <v>3</v>
      </c>
      <c r="C41" s="51">
        <f>'Q4 (i)'!G36</f>
        <v>0.97815683166253575</v>
      </c>
      <c r="D41" s="51">
        <f>'Q4 (i)'!H36</f>
        <v>8.5224703639278059E-4</v>
      </c>
      <c r="E41" s="51">
        <f t="shared" si="5"/>
        <v>123.06500179560176</v>
      </c>
      <c r="F41" s="51">
        <f t="shared" si="11"/>
        <v>-2.4613000359120352</v>
      </c>
      <c r="G41" s="51">
        <f t="shared" si="6"/>
        <v>-10</v>
      </c>
      <c r="H41" s="51">
        <f t="shared" si="7"/>
        <v>110.60370175968973</v>
      </c>
      <c r="I41" s="51">
        <f t="shared" si="10"/>
        <v>110.96578949819889</v>
      </c>
      <c r="J41" s="51">
        <f t="shared" si="0"/>
        <v>106.53087954909758</v>
      </c>
      <c r="K41" s="51">
        <f t="shared" si="1"/>
        <v>0.5113482218356683</v>
      </c>
      <c r="L41" s="51">
        <f t="shared" si="8"/>
        <v>3.9235617272656356</v>
      </c>
      <c r="M41" s="51">
        <f t="shared" si="9"/>
        <v>3.8378587079745401</v>
      </c>
      <c r="N41" s="51">
        <f t="shared" si="2"/>
        <v>0.8464385187485387</v>
      </c>
      <c r="O41" s="51">
        <f t="shared" si="3"/>
        <v>3.2485114399441501</v>
      </c>
    </row>
    <row r="42" spans="1:15" x14ac:dyDescent="0.25">
      <c r="A42" s="51">
        <v>34</v>
      </c>
      <c r="B42" s="51">
        <f t="shared" si="4"/>
        <v>3</v>
      </c>
      <c r="C42" s="51">
        <f>'Q4 (i)'!G37</f>
        <v>0.97732320040162401</v>
      </c>
      <c r="D42" s="51">
        <f>'Q4 (i)'!H37</f>
        <v>8.5639043907587956E-4</v>
      </c>
      <c r="E42" s="51">
        <f t="shared" si="5"/>
        <v>123.06500179560176</v>
      </c>
      <c r="F42" s="51">
        <f t="shared" si="11"/>
        <v>-2.4613000359120352</v>
      </c>
      <c r="G42" s="51">
        <f t="shared" si="6"/>
        <v>-10</v>
      </c>
      <c r="H42" s="51">
        <f t="shared" si="7"/>
        <v>110.60370175968973</v>
      </c>
      <c r="I42" s="51">
        <f t="shared" si="10"/>
        <v>110.96578949819889</v>
      </c>
      <c r="J42" s="51">
        <f t="shared" si="0"/>
        <v>107.04880488448494</v>
      </c>
      <c r="K42" s="51">
        <f t="shared" si="1"/>
        <v>0.51383426344552774</v>
      </c>
      <c r="L42" s="51">
        <f t="shared" si="8"/>
        <v>3.4031503502684188</v>
      </c>
      <c r="M42" s="51">
        <f t="shared" si="9"/>
        <v>3.3259777917722388</v>
      </c>
      <c r="N42" s="51">
        <f t="shared" si="2"/>
        <v>0.84217305124483854</v>
      </c>
      <c r="O42" s="51">
        <f t="shared" si="3"/>
        <v>2.8010488652693968</v>
      </c>
    </row>
    <row r="43" spans="1:15" x14ac:dyDescent="0.25">
      <c r="A43" s="51">
        <v>35</v>
      </c>
      <c r="B43" s="51">
        <f t="shared" si="4"/>
        <v>3</v>
      </c>
      <c r="C43" s="51">
        <f>'Q4 (i)'!G38</f>
        <v>0.97648623015691305</v>
      </c>
      <c r="D43" s="51">
        <f>'Q4 (i)'!H38</f>
        <v>8.6053383330533849E-4</v>
      </c>
      <c r="E43" s="51">
        <f t="shared" si="5"/>
        <v>123.06500179560176</v>
      </c>
      <c r="F43" s="51">
        <f t="shared" si="11"/>
        <v>-2.4613000359120352</v>
      </c>
      <c r="G43" s="51">
        <f t="shared" si="6"/>
        <v>-10</v>
      </c>
      <c r="H43" s="51">
        <f t="shared" si="7"/>
        <v>110.60370175968973</v>
      </c>
      <c r="I43" s="51">
        <f t="shared" si="10"/>
        <v>110.96578949819889</v>
      </c>
      <c r="J43" s="51">
        <f t="shared" si="0"/>
        <v>107.56672916316731</v>
      </c>
      <c r="K43" s="51">
        <f t="shared" si="1"/>
        <v>0.51632029998320306</v>
      </c>
      <c r="L43" s="51">
        <f t="shared" si="8"/>
        <v>2.8827400350483714</v>
      </c>
      <c r="M43" s="51">
        <f t="shared" si="9"/>
        <v>2.8149559493467917</v>
      </c>
      <c r="N43" s="51">
        <f t="shared" si="2"/>
        <v>0.83792907876129896</v>
      </c>
      <c r="O43" s="51">
        <f t="shared" si="3"/>
        <v>2.3587334453897948</v>
      </c>
    </row>
    <row r="44" spans="1:15" x14ac:dyDescent="0.25">
      <c r="A44" s="51">
        <v>36</v>
      </c>
      <c r="B44" s="51">
        <f t="shared" si="4"/>
        <v>3</v>
      </c>
      <c r="C44" s="51">
        <f>'Q4 (i)'!G39</f>
        <v>0.97564593071810635</v>
      </c>
      <c r="D44" s="51">
        <f>'Q4 (i)'!H39</f>
        <v>8.6467721908115741E-4</v>
      </c>
      <c r="E44" s="51">
        <f t="shared" si="5"/>
        <v>123.06500179560176</v>
      </c>
      <c r="F44" s="51">
        <f t="shared" si="11"/>
        <v>-2.4613000359120352</v>
      </c>
      <c r="G44" s="51">
        <f t="shared" si="6"/>
        <v>-10</v>
      </c>
      <c r="H44" s="51">
        <f t="shared" si="7"/>
        <v>110.60370175968973</v>
      </c>
      <c r="I44" s="51">
        <f t="shared" si="10"/>
        <v>110.96578949819889</v>
      </c>
      <c r="J44" s="51">
        <f t="shared" si="0"/>
        <v>108.08465238514468</v>
      </c>
      <c r="K44" s="51">
        <f t="shared" si="1"/>
        <v>0.51880633144869448</v>
      </c>
      <c r="L44" s="51">
        <f t="shared" si="8"/>
        <v>2.3623307816055075</v>
      </c>
      <c r="M44" s="51">
        <f t="shared" si="9"/>
        <v>2.3047984140835371</v>
      </c>
      <c r="N44" s="51">
        <f t="shared" si="2"/>
        <v>0.83370649297781396</v>
      </c>
      <c r="O44" s="51">
        <f t="shared" si="3"/>
        <v>1.9215254028264133</v>
      </c>
    </row>
    <row r="45" spans="1:15" x14ac:dyDescent="0.25">
      <c r="A45" s="51">
        <v>37</v>
      </c>
      <c r="B45" s="51">
        <f t="shared" si="4"/>
        <v>4</v>
      </c>
      <c r="C45" s="51">
        <f>'Q4 (i)'!G40</f>
        <v>0.97480231190792521</v>
      </c>
      <c r="D45" s="51">
        <f>'Q4 (i)'!H40</f>
        <v>8.6882059640333619E-4</v>
      </c>
      <c r="E45" s="51">
        <f t="shared" si="5"/>
        <v>123.06500179560176</v>
      </c>
      <c r="F45" s="51">
        <f t="shared" si="11"/>
        <v>-2.4613000359120352</v>
      </c>
      <c r="G45" s="51">
        <f t="shared" si="6"/>
        <v>-10</v>
      </c>
      <c r="H45" s="51">
        <f t="shared" si="7"/>
        <v>110.60370175968973</v>
      </c>
      <c r="I45" s="51">
        <f t="shared" si="10"/>
        <v>110.96578949819889</v>
      </c>
      <c r="J45" s="51">
        <f t="shared" si="0"/>
        <v>108.60257455041702</v>
      </c>
      <c r="K45" s="51">
        <f t="shared" si="1"/>
        <v>0.52129235784200167</v>
      </c>
      <c r="L45" s="51">
        <f t="shared" si="8"/>
        <v>1.8419225899398697</v>
      </c>
      <c r="M45" s="51">
        <f t="shared" si="9"/>
        <v>1.7955103990288184</v>
      </c>
      <c r="N45" s="51">
        <f t="shared" si="2"/>
        <v>0.82950518612013635</v>
      </c>
      <c r="O45" s="51">
        <f t="shared" si="3"/>
        <v>1.4893851877270403</v>
      </c>
    </row>
    <row r="46" spans="1:15" x14ac:dyDescent="0.25">
      <c r="A46" s="51">
        <v>38</v>
      </c>
      <c r="B46" s="51">
        <f t="shared" si="4"/>
        <v>4</v>
      </c>
      <c r="C46" s="51">
        <f>'Q4 (i)'!G41</f>
        <v>0.97395538358191802</v>
      </c>
      <c r="D46" s="51">
        <f>'Q4 (i)'!H41</f>
        <v>6.1805519894687498E-4</v>
      </c>
      <c r="E46" s="51">
        <f t="shared" si="5"/>
        <v>123.06500179560176</v>
      </c>
      <c r="F46" s="51">
        <f t="shared" si="11"/>
        <v>-2.4613000359120352</v>
      </c>
      <c r="G46" s="51">
        <f t="shared" si="6"/>
        <v>-10</v>
      </c>
      <c r="H46" s="51">
        <f t="shared" si="7"/>
        <v>110.60370175968973</v>
      </c>
      <c r="I46" s="51">
        <f t="shared" si="10"/>
        <v>110.96578949819889</v>
      </c>
      <c r="J46" s="51">
        <f t="shared" si="0"/>
        <v>77.256899868359369</v>
      </c>
      <c r="K46" s="51">
        <f t="shared" si="1"/>
        <v>0.37083311936812496</v>
      </c>
      <c r="L46" s="51">
        <f t="shared" si="8"/>
        <v>33.33805651047139</v>
      </c>
      <c r="M46" s="51">
        <f t="shared" si="9"/>
        <v>32.469779616531824</v>
      </c>
      <c r="N46" s="51">
        <f t="shared" si="2"/>
        <v>0.82532505095712738</v>
      </c>
      <c r="O46" s="51">
        <f t="shared" si="3"/>
        <v>26.798122516580822</v>
      </c>
    </row>
    <row r="47" spans="1:15" x14ac:dyDescent="0.25">
      <c r="A47" s="51">
        <v>39</v>
      </c>
      <c r="B47" s="51">
        <f t="shared" si="4"/>
        <v>4</v>
      </c>
      <c r="C47" s="51">
        <f>'Q4 (i)'!G42</f>
        <v>0.97335342539355296</v>
      </c>
      <c r="D47" s="51">
        <f>'Q4 (i)'!H42</f>
        <v>9.571584117188676E-4</v>
      </c>
      <c r="E47" s="51">
        <f t="shared" si="5"/>
        <v>123.06500179560176</v>
      </c>
      <c r="F47" s="51">
        <f t="shared" si="11"/>
        <v>-2.4613000359120352</v>
      </c>
      <c r="G47" s="51">
        <f t="shared" si="6"/>
        <v>-10</v>
      </c>
      <c r="H47" s="51">
        <f t="shared" si="7"/>
        <v>110.60370175968973</v>
      </c>
      <c r="I47" s="51">
        <f t="shared" si="10"/>
        <v>110.96578949819889</v>
      </c>
      <c r="J47" s="51">
        <f t="shared" si="0"/>
        <v>119.64480146485845</v>
      </c>
      <c r="K47" s="51">
        <f t="shared" si="1"/>
        <v>0.57429504703132062</v>
      </c>
      <c r="L47" s="51">
        <f t="shared" si="8"/>
        <v>-9.2533070136908862</v>
      </c>
      <c r="M47" s="51">
        <f t="shared" si="9"/>
        <v>-9.0067380779942123</v>
      </c>
      <c r="N47" s="51">
        <f t="shared" si="2"/>
        <v>0.82116598079801861</v>
      </c>
      <c r="O47" s="51">
        <f t="shared" si="3"/>
        <v>-7.396026907606978</v>
      </c>
    </row>
    <row r="48" spans="1:15" x14ac:dyDescent="0.25">
      <c r="A48" s="51">
        <v>40</v>
      </c>
      <c r="B48" s="51">
        <f t="shared" si="4"/>
        <v>4</v>
      </c>
      <c r="C48" s="51">
        <f>'Q4 (i)'!G43</f>
        <v>0.97242177197486224</v>
      </c>
      <c r="D48" s="51">
        <f>'Q4 (i)'!H43</f>
        <v>9.6175622306290129E-4</v>
      </c>
      <c r="E48" s="51">
        <f t="shared" si="5"/>
        <v>123.06500179560176</v>
      </c>
      <c r="F48" s="51">
        <f t="shared" si="11"/>
        <v>-2.4613000359120352</v>
      </c>
      <c r="G48" s="51">
        <f t="shared" si="6"/>
        <v>-10</v>
      </c>
      <c r="H48" s="51">
        <f t="shared" si="7"/>
        <v>110.60370175968973</v>
      </c>
      <c r="I48" s="51">
        <f t="shared" si="10"/>
        <v>110.96578949819889</v>
      </c>
      <c r="J48" s="51">
        <f t="shared" si="0"/>
        <v>120.21952788286266</v>
      </c>
      <c r="K48" s="51">
        <f t="shared" si="1"/>
        <v>0.57705373383774072</v>
      </c>
      <c r="L48" s="51">
        <f t="shared" si="8"/>
        <v>-9.8307921185015203</v>
      </c>
      <c r="M48" s="51">
        <f t="shared" si="9"/>
        <v>-9.5596762917897582</v>
      </c>
      <c r="N48" s="51">
        <f t="shared" si="2"/>
        <v>0.81702786948969031</v>
      </c>
      <c r="O48" s="51">
        <f t="shared" si="3"/>
        <v>-7.8105219536920893</v>
      </c>
    </row>
    <row r="49" spans="1:15" x14ac:dyDescent="0.25">
      <c r="A49" s="51">
        <v>41</v>
      </c>
      <c r="B49" s="51">
        <f t="shared" si="4"/>
        <v>4</v>
      </c>
      <c r="C49" s="51">
        <f>'Q4 (i)'!G44</f>
        <v>0.97148653928422357</v>
      </c>
      <c r="D49" s="51">
        <f>'Q4 (i)'!H44</f>
        <v>9.663540238678645E-4</v>
      </c>
      <c r="E49" s="51">
        <f t="shared" si="5"/>
        <v>123.06500179560176</v>
      </c>
      <c r="F49" s="51">
        <f t="shared" si="11"/>
        <v>-2.4613000359120352</v>
      </c>
      <c r="G49" s="51">
        <f t="shared" si="6"/>
        <v>-10</v>
      </c>
      <c r="H49" s="51">
        <f t="shared" si="7"/>
        <v>110.60370175968973</v>
      </c>
      <c r="I49" s="51">
        <f t="shared" si="10"/>
        <v>110.96578949819889</v>
      </c>
      <c r="J49" s="51">
        <f t="shared" si="0"/>
        <v>120.79425298348306</v>
      </c>
      <c r="K49" s="51">
        <f t="shared" si="1"/>
        <v>0.57981241432071873</v>
      </c>
      <c r="L49" s="51">
        <f t="shared" si="8"/>
        <v>-10.408275899604888</v>
      </c>
      <c r="M49" s="51">
        <f t="shared" si="9"/>
        <v>-10.111499933622541</v>
      </c>
      <c r="N49" s="51">
        <f t="shared" si="2"/>
        <v>0.81291061141396137</v>
      </c>
      <c r="O49" s="51">
        <f t="shared" si="3"/>
        <v>-8.2197455933533305</v>
      </c>
    </row>
    <row r="50" spans="1:15" x14ac:dyDescent="0.25">
      <c r="A50" s="51">
        <v>42</v>
      </c>
      <c r="B50" s="51">
        <f t="shared" si="4"/>
        <v>4</v>
      </c>
      <c r="C50" s="51">
        <f>'Q4 (i)'!G45</f>
        <v>0.97054773935785277</v>
      </c>
      <c r="D50" s="51">
        <f>'Q4 (i)'!H45</f>
        <v>9.7095181413375776E-4</v>
      </c>
      <c r="E50" s="51">
        <f t="shared" si="5"/>
        <v>123.06500179560176</v>
      </c>
      <c r="F50" s="51">
        <f t="shared" si="11"/>
        <v>-2.4613000359120352</v>
      </c>
      <c r="G50" s="51">
        <f t="shared" si="6"/>
        <v>-10</v>
      </c>
      <c r="H50" s="51">
        <f t="shared" si="7"/>
        <v>110.60370175968973</v>
      </c>
      <c r="I50" s="51">
        <f t="shared" si="10"/>
        <v>110.96578949819889</v>
      </c>
      <c r="J50" s="51">
        <f t="shared" si="0"/>
        <v>121.36897676671973</v>
      </c>
      <c r="K50" s="51">
        <f t="shared" si="1"/>
        <v>0.58257108848025463</v>
      </c>
      <c r="L50" s="51">
        <f t="shared" si="8"/>
        <v>-10.985758357001089</v>
      </c>
      <c r="M50" s="51">
        <f t="shared" si="9"/>
        <v>-10.662202938519046</v>
      </c>
      <c r="N50" s="51">
        <f t="shared" si="2"/>
        <v>0.80881410148489308</v>
      </c>
      <c r="O50" s="51">
        <f t="shared" si="3"/>
        <v>-8.6237400895678693</v>
      </c>
    </row>
    <row r="51" spans="1:15" x14ac:dyDescent="0.25">
      <c r="A51" s="51">
        <v>43</v>
      </c>
      <c r="B51" s="51">
        <f t="shared" si="4"/>
        <v>4</v>
      </c>
      <c r="C51" s="51">
        <f>'Q4 (i)'!G46</f>
        <v>0.96960538426961984</v>
      </c>
      <c r="D51" s="51">
        <f>'Q4 (i)'!H46</f>
        <v>9.7554959386058075E-4</v>
      </c>
      <c r="E51" s="51">
        <f t="shared" si="5"/>
        <v>123.06500179560176</v>
      </c>
      <c r="F51" s="51">
        <f t="shared" si="11"/>
        <v>-2.4613000359120352</v>
      </c>
      <c r="G51" s="51">
        <f t="shared" si="6"/>
        <v>-10</v>
      </c>
      <c r="H51" s="51">
        <f t="shared" si="7"/>
        <v>110.60370175968973</v>
      </c>
      <c r="I51" s="51">
        <f t="shared" si="10"/>
        <v>110.96578949819889</v>
      </c>
      <c r="J51" s="51">
        <f t="shared" si="0"/>
        <v>121.9436992325726</v>
      </c>
      <c r="K51" s="51">
        <f t="shared" si="1"/>
        <v>0.58532975631634843</v>
      </c>
      <c r="L51" s="51">
        <f t="shared" si="8"/>
        <v>-11.563239490690066</v>
      </c>
      <c r="M51" s="51">
        <f t="shared" si="9"/>
        <v>-11.211779269772185</v>
      </c>
      <c r="N51" s="51">
        <f t="shared" si="2"/>
        <v>0.80473823514610809</v>
      </c>
      <c r="O51" s="51">
        <f t="shared" si="3"/>
        <v>-9.022547462404189</v>
      </c>
    </row>
    <row r="52" spans="1:15" x14ac:dyDescent="0.25">
      <c r="A52" s="51">
        <v>44</v>
      </c>
      <c r="B52" s="51">
        <f t="shared" si="4"/>
        <v>4</v>
      </c>
      <c r="C52" s="51">
        <f>'Q4 (i)'!G47</f>
        <v>0.96865948613079067</v>
      </c>
      <c r="D52" s="51">
        <f>'Q4 (i)'!H47</f>
        <v>9.8014736304833316E-4</v>
      </c>
      <c r="E52" s="51">
        <f t="shared" si="5"/>
        <v>123.06500179560176</v>
      </c>
      <c r="F52" s="51">
        <f t="shared" si="11"/>
        <v>-2.4613000359120352</v>
      </c>
      <c r="G52" s="51">
        <f t="shared" si="6"/>
        <v>-10</v>
      </c>
      <c r="H52" s="51">
        <f t="shared" si="7"/>
        <v>110.60370175968973</v>
      </c>
      <c r="I52" s="51">
        <f t="shared" si="10"/>
        <v>110.96578949819889</v>
      </c>
      <c r="J52" s="51">
        <f t="shared" si="0"/>
        <v>122.51842038104165</v>
      </c>
      <c r="K52" s="51">
        <f t="shared" si="1"/>
        <v>0.5880884178289999</v>
      </c>
      <c r="L52" s="51">
        <f t="shared" si="8"/>
        <v>-12.140719300671762</v>
      </c>
      <c r="M52" s="51">
        <f t="shared" si="9"/>
        <v>-11.760222919046882</v>
      </c>
      <c r="N52" s="51">
        <f t="shared" si="2"/>
        <v>0.80068290836812095</v>
      </c>
      <c r="O52" s="51">
        <f t="shared" si="3"/>
        <v>-9.4162094898798898</v>
      </c>
    </row>
    <row r="53" spans="1:15" x14ac:dyDescent="0.25">
      <c r="A53" s="51">
        <v>45</v>
      </c>
      <c r="B53" s="51">
        <f t="shared" si="4"/>
        <v>4</v>
      </c>
      <c r="C53" s="51">
        <f>'Q4 (i)'!G48</f>
        <v>0.96771005708976776</v>
      </c>
      <c r="D53" s="51">
        <f>'Q4 (i)'!H48</f>
        <v>9.8474512169701572E-4</v>
      </c>
      <c r="E53" s="51">
        <f t="shared" si="5"/>
        <v>123.06500179560176</v>
      </c>
      <c r="F53" s="51">
        <f t="shared" si="11"/>
        <v>-2.4613000359120352</v>
      </c>
      <c r="G53" s="51">
        <f t="shared" si="6"/>
        <v>-10</v>
      </c>
      <c r="H53" s="51">
        <f t="shared" si="7"/>
        <v>110.60370175968973</v>
      </c>
      <c r="I53" s="51">
        <f t="shared" si="10"/>
        <v>110.96578949819889</v>
      </c>
      <c r="J53" s="51">
        <f t="shared" si="0"/>
        <v>123.09314021212697</v>
      </c>
      <c r="K53" s="51">
        <f t="shared" si="1"/>
        <v>0.59084707301820938</v>
      </c>
      <c r="L53" s="51">
        <f t="shared" si="8"/>
        <v>-12.718197786946291</v>
      </c>
      <c r="M53" s="51">
        <f t="shared" si="9"/>
        <v>-12.307527906484754</v>
      </c>
      <c r="N53" s="51">
        <f t="shared" si="2"/>
        <v>0.79664801764568338</v>
      </c>
      <c r="O53" s="51">
        <f t="shared" si="3"/>
        <v>-9.8047677088200071</v>
      </c>
    </row>
    <row r="54" spans="1:15" x14ac:dyDescent="0.25">
      <c r="A54" s="51">
        <v>46</v>
      </c>
      <c r="B54" s="51">
        <f t="shared" si="4"/>
        <v>4</v>
      </c>
      <c r="C54" s="51">
        <f>'Q4 (i)'!G49</f>
        <v>0.96675710933183157</v>
      </c>
      <c r="D54" s="51">
        <f>'Q4 (i)'!H49</f>
        <v>9.8934286980662802E-4</v>
      </c>
      <c r="E54" s="51">
        <f t="shared" si="5"/>
        <v>123.06500179560176</v>
      </c>
      <c r="F54" s="51">
        <f t="shared" si="11"/>
        <v>-2.4613000359120352</v>
      </c>
      <c r="G54" s="51">
        <f t="shared" si="6"/>
        <v>-10</v>
      </c>
      <c r="H54" s="51">
        <f t="shared" si="7"/>
        <v>110.60370175968973</v>
      </c>
      <c r="I54" s="51">
        <f t="shared" si="10"/>
        <v>110.96578949819889</v>
      </c>
      <c r="J54" s="51">
        <f t="shared" si="0"/>
        <v>123.66785872582851</v>
      </c>
      <c r="K54" s="51">
        <f t="shared" si="1"/>
        <v>0.59360572188397687</v>
      </c>
      <c r="L54" s="51">
        <f t="shared" si="8"/>
        <v>-13.295674949513597</v>
      </c>
      <c r="M54" s="51">
        <f t="shared" si="9"/>
        <v>-12.853688280807411</v>
      </c>
      <c r="N54" s="51">
        <f t="shared" si="2"/>
        <v>0.79263345999514212</v>
      </c>
      <c r="O54" s="51">
        <f t="shared" si="3"/>
        <v>-10.188263415715388</v>
      </c>
    </row>
    <row r="55" spans="1:15" x14ac:dyDescent="0.25">
      <c r="A55" s="51">
        <v>47</v>
      </c>
      <c r="B55" s="51">
        <f t="shared" si="4"/>
        <v>4</v>
      </c>
      <c r="C55" s="51">
        <f>'Q4 (i)'!G50</f>
        <v>0.96580065507887924</v>
      </c>
      <c r="D55" s="51">
        <f>'Q4 (i)'!H50</f>
        <v>9.9394060737717006E-4</v>
      </c>
      <c r="E55" s="51">
        <f t="shared" si="5"/>
        <v>123.06500179560176</v>
      </c>
      <c r="F55" s="51">
        <f t="shared" si="11"/>
        <v>-2.4613000359120352</v>
      </c>
      <c r="G55" s="51">
        <f t="shared" si="6"/>
        <v>-10</v>
      </c>
      <c r="H55" s="51">
        <f t="shared" si="7"/>
        <v>110.60370175968973</v>
      </c>
      <c r="I55" s="51">
        <f t="shared" si="10"/>
        <v>110.96578949819889</v>
      </c>
      <c r="J55" s="51">
        <f t="shared" si="0"/>
        <v>124.24257592214626</v>
      </c>
      <c r="K55" s="51">
        <f t="shared" si="1"/>
        <v>0.59636436442630203</v>
      </c>
      <c r="L55" s="51">
        <f t="shared" si="8"/>
        <v>-13.873150788373678</v>
      </c>
      <c r="M55" s="51">
        <f t="shared" si="9"/>
        <v>-13.398698119419368</v>
      </c>
      <c r="N55" s="51">
        <f t="shared" si="2"/>
        <v>0.78863913295181076</v>
      </c>
      <c r="O55" s="51">
        <f t="shared" si="3"/>
        <v>-10.566737667581949</v>
      </c>
    </row>
    <row r="56" spans="1:15" x14ac:dyDescent="0.25">
      <c r="A56" s="51">
        <v>48</v>
      </c>
      <c r="B56" s="51">
        <f t="shared" si="4"/>
        <v>4</v>
      </c>
      <c r="C56" s="51">
        <f>'Q4 (i)'!G51</f>
        <v>0.96484070658916488</v>
      </c>
      <c r="D56" s="51">
        <f>'Q4 (i)'!H51</f>
        <v>9.9853833440864182E-4</v>
      </c>
      <c r="E56" s="51">
        <f t="shared" si="5"/>
        <v>123.06500179560176</v>
      </c>
      <c r="F56" s="51">
        <f t="shared" si="11"/>
        <v>-2.4613000359120352</v>
      </c>
      <c r="G56" s="51">
        <f t="shared" si="6"/>
        <v>-10</v>
      </c>
      <c r="H56" s="51">
        <f t="shared" si="7"/>
        <v>110.60370175968973</v>
      </c>
      <c r="I56" s="51">
        <f t="shared" si="10"/>
        <v>110.96578949819889</v>
      </c>
      <c r="J56" s="51">
        <f t="shared" si="0"/>
        <v>124.81729180108023</v>
      </c>
      <c r="K56" s="51">
        <f t="shared" si="1"/>
        <v>0.59912300064518509</v>
      </c>
      <c r="L56" s="51">
        <f t="shared" si="8"/>
        <v>-14.450625303526522</v>
      </c>
      <c r="M56" s="51">
        <f t="shared" si="9"/>
        <v>-13.942551528509794</v>
      </c>
      <c r="N56" s="51">
        <f t="shared" si="2"/>
        <v>0.78466493456735431</v>
      </c>
      <c r="O56" s="51">
        <f t="shared" si="3"/>
        <v>-10.940231282820104</v>
      </c>
    </row>
    <row r="57" spans="1:15" x14ac:dyDescent="0.25">
      <c r="A57" s="51">
        <v>49</v>
      </c>
      <c r="B57" s="51">
        <f t="shared" si="4"/>
        <v>5</v>
      </c>
      <c r="C57" s="51">
        <f>'Q4 (i)'!G52</f>
        <v>0.96387727615703767</v>
      </c>
      <c r="H57" s="51">
        <f t="shared" si="7"/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3603A-E59D-4AC4-A8D2-66BFC717A1B2}">
  <dimension ref="A1:Y57"/>
  <sheetViews>
    <sheetView workbookViewId="0"/>
  </sheetViews>
  <sheetFormatPr defaultRowHeight="15" x14ac:dyDescent="0.25"/>
  <cols>
    <col min="3" max="3" width="18.140625" customWidth="1"/>
    <col min="4" max="4" width="14.85546875" customWidth="1"/>
    <col min="5" max="5" width="9.140625" bestFit="1" customWidth="1"/>
    <col min="6" max="6" width="18" customWidth="1"/>
    <col min="8" max="8" width="12.42578125" customWidth="1"/>
    <col min="9" max="9" width="13.42578125" customWidth="1"/>
    <col min="10" max="11" width="18" customWidth="1"/>
    <col min="12" max="12" width="14.85546875" customWidth="1"/>
    <col min="13" max="17" width="11.85546875" customWidth="1"/>
    <col min="19" max="19" width="10" bestFit="1" customWidth="1"/>
    <col min="20" max="20" width="10.5703125" bestFit="1" customWidth="1"/>
    <col min="24" max="24" width="11.85546875" customWidth="1"/>
    <col min="25" max="25" width="12" bestFit="1" customWidth="1"/>
    <col min="28" max="28" width="10.28515625" customWidth="1"/>
    <col min="31" max="31" width="15.28515625" bestFit="1" customWidth="1"/>
  </cols>
  <sheetData>
    <row r="1" spans="1:25" x14ac:dyDescent="0.25">
      <c r="A1" t="s">
        <v>233</v>
      </c>
    </row>
    <row r="3" spans="1:25" x14ac:dyDescent="0.25">
      <c r="F3" s="19">
        <f>'Q4 Base'!C16</f>
        <v>0.25</v>
      </c>
      <c r="G3" s="42"/>
      <c r="H3" s="19"/>
      <c r="I3" s="19"/>
      <c r="J3" s="19"/>
      <c r="K3" s="19"/>
      <c r="R3" t="s">
        <v>145</v>
      </c>
    </row>
    <row r="4" spans="1:25" x14ac:dyDescent="0.25">
      <c r="E4" s="42">
        <v>1</v>
      </c>
      <c r="F4" s="19">
        <f>'Q4 Base'!C17</f>
        <v>0.02</v>
      </c>
      <c r="G4" s="42">
        <f>'Q4 Base'!C18</f>
        <v>10</v>
      </c>
      <c r="I4" s="19"/>
      <c r="J4" s="36">
        <f>'Q4 Base'!C22</f>
        <v>0.04</v>
      </c>
      <c r="K4" s="45" t="s">
        <v>174</v>
      </c>
      <c r="L4" s="37">
        <f>'Q4 Base'!C6</f>
        <v>125000</v>
      </c>
      <c r="M4" s="42">
        <f>'Q4 Base'!C19</f>
        <v>600</v>
      </c>
      <c r="N4" s="42"/>
      <c r="O4" s="42"/>
      <c r="P4" s="42"/>
      <c r="Q4" s="42"/>
      <c r="R4" s="36">
        <f>'Q4 Base'!C23</f>
        <v>6.25E-2</v>
      </c>
      <c r="S4" s="36"/>
      <c r="T4" s="36"/>
      <c r="U4" s="36">
        <v>0.9</v>
      </c>
      <c r="V4" s="36"/>
      <c r="W4" s="36"/>
    </row>
    <row r="5" spans="1:25" x14ac:dyDescent="0.25">
      <c r="J5" s="44">
        <f>(1+J4)^(1/12)-1</f>
        <v>3.2737397821989145E-3</v>
      </c>
      <c r="K5" t="s">
        <v>175</v>
      </c>
      <c r="W5" s="32" t="s">
        <v>146</v>
      </c>
      <c r="X5" s="47">
        <f>T6/(S6-U9)</f>
        <v>123.0650017956019</v>
      </c>
      <c r="Y5" s="1" t="s">
        <v>4</v>
      </c>
    </row>
    <row r="6" spans="1:25" x14ac:dyDescent="0.25">
      <c r="S6" s="48">
        <f>SUM(S9:S56)</f>
        <v>38.400481232066412</v>
      </c>
      <c r="T6" s="46">
        <f>SUM(T9:T56)</f>
        <v>4393.4797869281047</v>
      </c>
      <c r="W6" s="32" t="s">
        <v>148</v>
      </c>
      <c r="X6" s="47">
        <f>X5*12</f>
        <v>1476.7800215472228</v>
      </c>
      <c r="Y6" s="1" t="s">
        <v>4</v>
      </c>
    </row>
    <row r="7" spans="1:25" s="1" customFormat="1" x14ac:dyDescent="0.25">
      <c r="E7" s="1" t="s">
        <v>5</v>
      </c>
      <c r="F7" s="1" t="s">
        <v>59</v>
      </c>
      <c r="G7" s="1" t="s">
        <v>5</v>
      </c>
      <c r="H7" s="1" t="s">
        <v>5</v>
      </c>
      <c r="I7" s="1" t="s">
        <v>5</v>
      </c>
      <c r="J7" s="1" t="s">
        <v>5</v>
      </c>
      <c r="K7" s="1" t="s">
        <v>5</v>
      </c>
      <c r="L7" s="1" t="s">
        <v>4</v>
      </c>
      <c r="M7" s="1" t="s">
        <v>4</v>
      </c>
      <c r="N7" s="1" t="s">
        <v>5</v>
      </c>
      <c r="O7" s="1" t="s">
        <v>5</v>
      </c>
      <c r="P7" s="1" t="s">
        <v>5</v>
      </c>
      <c r="Q7" s="1" t="s">
        <v>5</v>
      </c>
      <c r="R7" s="1" t="s">
        <v>4</v>
      </c>
      <c r="S7" s="1" t="s">
        <v>5</v>
      </c>
      <c r="T7" s="1" t="s">
        <v>5</v>
      </c>
      <c r="U7" s="1" t="s">
        <v>59</v>
      </c>
    </row>
    <row r="8" spans="1:25" s="7" customFormat="1" ht="60" x14ac:dyDescent="0.25">
      <c r="A8" s="7" t="s">
        <v>133</v>
      </c>
      <c r="B8" s="7" t="s">
        <v>134</v>
      </c>
      <c r="C8" s="18" t="s">
        <v>149</v>
      </c>
      <c r="D8" s="18" t="s">
        <v>150</v>
      </c>
      <c r="E8" s="18" t="s">
        <v>151</v>
      </c>
      <c r="F8" s="18" t="s">
        <v>176</v>
      </c>
      <c r="G8" s="18" t="s">
        <v>177</v>
      </c>
      <c r="H8" s="18" t="s">
        <v>178</v>
      </c>
      <c r="I8" s="18" t="s">
        <v>179</v>
      </c>
      <c r="J8" s="18" t="s">
        <v>180</v>
      </c>
      <c r="K8" s="18" t="s">
        <v>181</v>
      </c>
      <c r="L8" s="18" t="s">
        <v>155</v>
      </c>
      <c r="M8" s="18" t="s">
        <v>156</v>
      </c>
      <c r="N8" s="18" t="s">
        <v>182</v>
      </c>
      <c r="O8" s="18" t="s">
        <v>183</v>
      </c>
      <c r="P8" s="18" t="s">
        <v>184</v>
      </c>
      <c r="Q8" s="18" t="s">
        <v>185</v>
      </c>
      <c r="R8" s="18" t="s">
        <v>159</v>
      </c>
      <c r="S8" s="18" t="s">
        <v>186</v>
      </c>
      <c r="T8" s="18" t="s">
        <v>187</v>
      </c>
      <c r="U8" s="18" t="s">
        <v>161</v>
      </c>
      <c r="V8" s="7" t="s">
        <v>162</v>
      </c>
      <c r="X8" s="33"/>
      <c r="Y8"/>
    </row>
    <row r="9" spans="1:25" x14ac:dyDescent="0.25">
      <c r="A9">
        <v>1</v>
      </c>
      <c r="B9">
        <f>INT((A9-1)/12)+1</f>
        <v>1</v>
      </c>
      <c r="C9">
        <f>'Q4 (i)'!G4</f>
        <v>1</v>
      </c>
      <c r="D9">
        <f>'Q4 (i)'!H4</f>
        <v>5.5448073278546489E-4</v>
      </c>
      <c r="E9">
        <f>$E$4</f>
        <v>1</v>
      </c>
      <c r="F9">
        <f>-12*F3*E4</f>
        <v>-3</v>
      </c>
      <c r="G9">
        <f>$G$4</f>
        <v>10</v>
      </c>
      <c r="H9">
        <f>SUM(E9:F9)</f>
        <v>-2</v>
      </c>
      <c r="I9">
        <f t="shared" ref="I9:I56" si="0">G9</f>
        <v>10</v>
      </c>
      <c r="J9">
        <f>H9*(1+$J$5)</f>
        <v>-2.0065474795643978</v>
      </c>
      <c r="K9">
        <f t="shared" ref="K9:K56" si="1">I9*(1+$J$5)</f>
        <v>10.03273739782199</v>
      </c>
      <c r="L9">
        <f t="shared" ref="L9:L56" si="2">$L$4*D9</f>
        <v>69.310091598183106</v>
      </c>
      <c r="M9">
        <f t="shared" ref="M9:M56" si="3">$M$4*D9</f>
        <v>0.33268843967127892</v>
      </c>
      <c r="N9">
        <f t="shared" ref="N9:N56" si="4">J9</f>
        <v>-2.0065474795643978</v>
      </c>
      <c r="O9">
        <f>K9+L9+M9</f>
        <v>79.675517435676369</v>
      </c>
      <c r="P9">
        <f>N9*C9</f>
        <v>-2.0065474795643978</v>
      </c>
      <c r="Q9">
        <f>O9*C9</f>
        <v>79.675517435676369</v>
      </c>
      <c r="R9">
        <f t="shared" ref="R9:R56" si="5">(1+$R$4)^-(A9/12)</f>
        <v>0.99496068833208762</v>
      </c>
      <c r="S9">
        <f>P9*R9</f>
        <v>-1.9964358614384088</v>
      </c>
      <c r="T9">
        <f>Q9*R9</f>
        <v>79.274007671015809</v>
      </c>
      <c r="U9">
        <f>-U4*F9</f>
        <v>2.7</v>
      </c>
      <c r="V9" s="43">
        <f>U9/-F9</f>
        <v>0.9</v>
      </c>
      <c r="X9" s="34">
        <v>1</v>
      </c>
      <c r="Y9" s="2" t="s">
        <v>151</v>
      </c>
    </row>
    <row r="10" spans="1:25" x14ac:dyDescent="0.25">
      <c r="A10">
        <v>2</v>
      </c>
      <c r="B10">
        <f t="shared" ref="B10:B57" si="6">INT((A10-1)/12)+1</f>
        <v>1</v>
      </c>
      <c r="C10">
        <f>'Q4 (i)'!G5</f>
        <v>0.99944551926721448</v>
      </c>
      <c r="D10">
        <f>'Q4 (i)'!H5</f>
        <v>4.8538306581666666E-4</v>
      </c>
      <c r="E10">
        <f t="shared" ref="E10:E56" si="7">$E$4</f>
        <v>1</v>
      </c>
      <c r="F10">
        <v>0</v>
      </c>
      <c r="G10">
        <f>$G$4</f>
        <v>10</v>
      </c>
      <c r="H10">
        <f t="shared" ref="H10:H56" si="8">SUM(E10:F10)</f>
        <v>1</v>
      </c>
      <c r="I10">
        <f t="shared" si="0"/>
        <v>10</v>
      </c>
      <c r="J10">
        <f t="shared" ref="J10:J56" si="9">H10*(1+$J$5)</f>
        <v>1.0032737397821989</v>
      </c>
      <c r="K10">
        <f t="shared" si="1"/>
        <v>10.03273739782199</v>
      </c>
      <c r="L10">
        <f t="shared" si="2"/>
        <v>60.672883227083332</v>
      </c>
      <c r="M10">
        <f t="shared" si="3"/>
        <v>0.29122983948999998</v>
      </c>
      <c r="N10">
        <f t="shared" si="4"/>
        <v>1.0032737397821989</v>
      </c>
      <c r="O10">
        <f t="shared" ref="O10:O56" si="10">K10+L10+M10</f>
        <v>70.996850464395322</v>
      </c>
      <c r="P10">
        <f t="shared" ref="P10:P56" si="11">N10*C10</f>
        <v>1.00271744382378</v>
      </c>
      <c r="Q10">
        <f t="shared" ref="Q10:Q56" si="12">O10*C10</f>
        <v>70.957484078724363</v>
      </c>
      <c r="R10">
        <f t="shared" si="5"/>
        <v>0.9899467713262613</v>
      </c>
      <c r="S10">
        <f t="shared" ref="S10" si="13">P10*R10</f>
        <v>0.9926368960658728</v>
      </c>
      <c r="T10">
        <f t="shared" ref="T10:T56" si="14">Q10*R10</f>
        <v>70.244132265167778</v>
      </c>
      <c r="X10" s="34">
        <v>1</v>
      </c>
      <c r="Y10" s="2" t="s">
        <v>163</v>
      </c>
    </row>
    <row r="11" spans="1:25" x14ac:dyDescent="0.25">
      <c r="A11">
        <v>3</v>
      </c>
      <c r="B11">
        <f t="shared" si="6"/>
        <v>1</v>
      </c>
      <c r="C11">
        <f>'Q4 (i)'!G6</f>
        <v>0.99896040533695574</v>
      </c>
      <c r="D11">
        <f>'Q4 (i)'!H6</f>
        <v>6.0926956068072912E-4</v>
      </c>
      <c r="E11">
        <f t="shared" si="7"/>
        <v>1</v>
      </c>
      <c r="F11">
        <v>0</v>
      </c>
      <c r="G11">
        <f t="shared" ref="G11:G56" si="15">$G$4</f>
        <v>10</v>
      </c>
      <c r="H11">
        <f t="shared" si="8"/>
        <v>1</v>
      </c>
      <c r="I11">
        <f t="shared" si="0"/>
        <v>10</v>
      </c>
      <c r="J11">
        <f t="shared" si="9"/>
        <v>1.0032737397821989</v>
      </c>
      <c r="K11">
        <f t="shared" si="1"/>
        <v>10.03273739782199</v>
      </c>
      <c r="L11">
        <f t="shared" si="2"/>
        <v>76.158695085091139</v>
      </c>
      <c r="M11">
        <f t="shared" si="3"/>
        <v>0.36556173640843748</v>
      </c>
      <c r="N11">
        <f t="shared" si="4"/>
        <v>1.0032737397821989</v>
      </c>
      <c r="O11">
        <f t="shared" si="10"/>
        <v>86.556994219321567</v>
      </c>
      <c r="P11">
        <f t="shared" si="11"/>
        <v>1.0022307417567489</v>
      </c>
      <c r="Q11">
        <f t="shared" si="12"/>
        <v>86.467010030082008</v>
      </c>
      <c r="R11">
        <f t="shared" si="5"/>
        <v>0.98495812101090474</v>
      </c>
      <c r="S11">
        <f t="shared" ref="S11" si="16">P11*R11</f>
        <v>0.98715530822009268</v>
      </c>
      <c r="T11">
        <f t="shared" si="14"/>
        <v>85.166383728660634</v>
      </c>
      <c r="X11" s="34">
        <v>1</v>
      </c>
      <c r="Y11" s="2" t="s">
        <v>164</v>
      </c>
    </row>
    <row r="12" spans="1:25" x14ac:dyDescent="0.25">
      <c r="A12">
        <v>4</v>
      </c>
      <c r="B12">
        <f t="shared" si="6"/>
        <v>1</v>
      </c>
      <c r="C12">
        <f>'Q4 (i)'!G7</f>
        <v>0.99835176916965873</v>
      </c>
      <c r="D12">
        <f>'Q4 (i)'!H7</f>
        <v>6.1248734530628464E-4</v>
      </c>
      <c r="E12">
        <f t="shared" si="7"/>
        <v>1</v>
      </c>
      <c r="F12">
        <v>0</v>
      </c>
      <c r="G12">
        <f t="shared" si="15"/>
        <v>10</v>
      </c>
      <c r="H12">
        <f t="shared" si="8"/>
        <v>1</v>
      </c>
      <c r="I12">
        <f t="shared" si="0"/>
        <v>10</v>
      </c>
      <c r="J12">
        <f t="shared" si="9"/>
        <v>1.0032737397821989</v>
      </c>
      <c r="K12">
        <f t="shared" si="1"/>
        <v>10.03273739782199</v>
      </c>
      <c r="L12">
        <f t="shared" si="2"/>
        <v>76.560918163285578</v>
      </c>
      <c r="M12">
        <f t="shared" si="3"/>
        <v>0.3674924071837708</v>
      </c>
      <c r="N12">
        <f t="shared" si="4"/>
        <v>1.0032737397821989</v>
      </c>
      <c r="O12">
        <f t="shared" si="10"/>
        <v>86.961147968291343</v>
      </c>
      <c r="P12">
        <f t="shared" si="11"/>
        <v>1.001620113073018</v>
      </c>
      <c r="Q12">
        <f t="shared" si="12"/>
        <v>86.817815923168141</v>
      </c>
      <c r="R12">
        <f t="shared" si="5"/>
        <v>0.97999461005928923</v>
      </c>
      <c r="S12">
        <f t="shared" ref="S12" si="17">P12*R12</f>
        <v>0.98158231213853342</v>
      </c>
      <c r="T12">
        <f t="shared" si="14"/>
        <v>85.080991661824314</v>
      </c>
      <c r="X12" s="34">
        <v>1</v>
      </c>
      <c r="Y12" s="2" t="s">
        <v>165</v>
      </c>
    </row>
    <row r="13" spans="1:25" x14ac:dyDescent="0.25">
      <c r="A13">
        <v>5</v>
      </c>
      <c r="B13">
        <f t="shared" si="6"/>
        <v>1</v>
      </c>
      <c r="C13">
        <f>'Q4 (i)'!G8</f>
        <v>0.99774029134487818</v>
      </c>
      <c r="D13">
        <f>'Q4 (i)'!H8</f>
        <v>6.1570512483249994E-4</v>
      </c>
      <c r="E13">
        <f t="shared" si="7"/>
        <v>1</v>
      </c>
      <c r="F13">
        <v>0</v>
      </c>
      <c r="G13">
        <f t="shared" si="15"/>
        <v>10</v>
      </c>
      <c r="H13">
        <f t="shared" si="8"/>
        <v>1</v>
      </c>
      <c r="I13">
        <f t="shared" si="0"/>
        <v>10</v>
      </c>
      <c r="J13">
        <f t="shared" si="9"/>
        <v>1.0032737397821989</v>
      </c>
      <c r="K13">
        <f t="shared" si="1"/>
        <v>10.03273739782199</v>
      </c>
      <c r="L13">
        <f t="shared" si="2"/>
        <v>76.963140604062488</v>
      </c>
      <c r="M13">
        <f t="shared" si="3"/>
        <v>0.36942307489949999</v>
      </c>
      <c r="N13">
        <f t="shared" si="4"/>
        <v>1.0032737397821989</v>
      </c>
      <c r="O13">
        <f t="shared" si="10"/>
        <v>87.365301076783979</v>
      </c>
      <c r="P13">
        <f t="shared" si="11"/>
        <v>1.0010066334289567</v>
      </c>
      <c r="Q13">
        <f t="shared" si="12"/>
        <v>87.167880949783452</v>
      </c>
      <c r="R13">
        <f t="shared" si="5"/>
        <v>0.97505611178632623</v>
      </c>
      <c r="S13">
        <f t="shared" ref="S13" si="18">P13*R13</f>
        <v>0.97603763586355885</v>
      </c>
      <c r="T13">
        <f t="shared" si="14"/>
        <v>84.99357507154923</v>
      </c>
      <c r="X13" s="34">
        <v>1</v>
      </c>
      <c r="Y13" s="2" t="s">
        <v>188</v>
      </c>
    </row>
    <row r="14" spans="1:25" x14ac:dyDescent="0.25">
      <c r="A14">
        <v>6</v>
      </c>
      <c r="B14">
        <f t="shared" si="6"/>
        <v>1</v>
      </c>
      <c r="C14">
        <f>'Q4 (i)'!G9</f>
        <v>0.99712597753424526</v>
      </c>
      <c r="D14">
        <f>'Q4 (i)'!H9</f>
        <v>6.1892289925937502E-4</v>
      </c>
      <c r="E14">
        <f t="shared" si="7"/>
        <v>1</v>
      </c>
      <c r="F14">
        <v>0</v>
      </c>
      <c r="G14">
        <f t="shared" si="15"/>
        <v>10</v>
      </c>
      <c r="H14">
        <f t="shared" si="8"/>
        <v>1</v>
      </c>
      <c r="I14">
        <f t="shared" si="0"/>
        <v>10</v>
      </c>
      <c r="J14">
        <f t="shared" si="9"/>
        <v>1.0032737397821989</v>
      </c>
      <c r="K14">
        <f t="shared" si="1"/>
        <v>10.03273739782199</v>
      </c>
      <c r="L14">
        <f t="shared" si="2"/>
        <v>77.365362407421884</v>
      </c>
      <c r="M14">
        <f t="shared" si="3"/>
        <v>0.37135373955562501</v>
      </c>
      <c r="N14">
        <f t="shared" si="4"/>
        <v>1.0032737397821989</v>
      </c>
      <c r="O14">
        <f t="shared" si="10"/>
        <v>87.769453544799504</v>
      </c>
      <c r="P14">
        <f t="shared" si="11"/>
        <v>1.0003903085147632</v>
      </c>
      <c r="Q14">
        <f t="shared" si="12"/>
        <v>87.517202163504734</v>
      </c>
      <c r="R14">
        <f t="shared" si="5"/>
        <v>0.97014250014533188</v>
      </c>
      <c r="S14">
        <f t="shared" ref="S14" si="19">P14*R14</f>
        <v>0.9705211550236722</v>
      </c>
      <c r="T14">
        <f t="shared" si="14"/>
        <v>84.904157312626936</v>
      </c>
      <c r="X14" s="34">
        <v>2</v>
      </c>
      <c r="Y14" s="2" t="s">
        <v>166</v>
      </c>
    </row>
    <row r="15" spans="1:25" x14ac:dyDescent="0.25">
      <c r="A15">
        <v>7</v>
      </c>
      <c r="B15">
        <f t="shared" si="6"/>
        <v>1</v>
      </c>
      <c r="C15">
        <f>'Q4 (i)'!G10</f>
        <v>0.99650883343330277</v>
      </c>
      <c r="D15">
        <f>'Q4 (i)'!H10</f>
        <v>6.2214066858690966E-4</v>
      </c>
      <c r="E15">
        <f t="shared" si="7"/>
        <v>1</v>
      </c>
      <c r="F15">
        <v>0</v>
      </c>
      <c r="G15">
        <f t="shared" si="15"/>
        <v>10</v>
      </c>
      <c r="H15">
        <f t="shared" si="8"/>
        <v>1</v>
      </c>
      <c r="I15">
        <f t="shared" si="0"/>
        <v>10</v>
      </c>
      <c r="J15">
        <f t="shared" si="9"/>
        <v>1.0032737397821989</v>
      </c>
      <c r="K15">
        <f t="shared" si="1"/>
        <v>10.03273739782199</v>
      </c>
      <c r="L15">
        <f t="shared" si="2"/>
        <v>77.767583573363709</v>
      </c>
      <c r="M15">
        <f t="shared" si="3"/>
        <v>0.37328440115214578</v>
      </c>
      <c r="N15">
        <f t="shared" si="4"/>
        <v>1.0032737397821989</v>
      </c>
      <c r="O15">
        <f t="shared" si="10"/>
        <v>88.173605372337846</v>
      </c>
      <c r="P15">
        <f t="shared" si="11"/>
        <v>0.99977114404462597</v>
      </c>
      <c r="Q15">
        <f t="shared" si="12"/>
        <v>87.865776629196787</v>
      </c>
      <c r="R15">
        <f t="shared" si="5"/>
        <v>0.96525364972481176</v>
      </c>
      <c r="S15">
        <f t="shared" ref="S15" si="20">P15*R15</f>
        <v>0.96503274567862574</v>
      </c>
      <c r="T15">
        <f t="shared" si="14"/>
        <v>84.812761577237268</v>
      </c>
      <c r="X15" s="34">
        <v>2</v>
      </c>
      <c r="Y15" s="2" t="s">
        <v>167</v>
      </c>
    </row>
    <row r="16" spans="1:25" x14ac:dyDescent="0.25">
      <c r="A16">
        <v>8</v>
      </c>
      <c r="B16">
        <f t="shared" si="6"/>
        <v>1</v>
      </c>
      <c r="C16">
        <f>'Q4 (i)'!G11</f>
        <v>0.99588886476141791</v>
      </c>
      <c r="D16">
        <f>'Q4 (i)'!H11</f>
        <v>6.2535843281510419E-4</v>
      </c>
      <c r="E16">
        <f t="shared" si="7"/>
        <v>1</v>
      </c>
      <c r="F16">
        <v>0</v>
      </c>
      <c r="G16">
        <f t="shared" si="15"/>
        <v>10</v>
      </c>
      <c r="H16">
        <f t="shared" si="8"/>
        <v>1</v>
      </c>
      <c r="I16">
        <f t="shared" si="0"/>
        <v>10</v>
      </c>
      <c r="J16">
        <f t="shared" si="9"/>
        <v>1.0032737397821989</v>
      </c>
      <c r="K16">
        <f t="shared" si="1"/>
        <v>10.03273739782199</v>
      </c>
      <c r="L16">
        <f t="shared" si="2"/>
        <v>78.169804101888019</v>
      </c>
      <c r="M16">
        <f t="shared" si="3"/>
        <v>0.37521505968906249</v>
      </c>
      <c r="N16">
        <f t="shared" si="4"/>
        <v>1.0032737397821989</v>
      </c>
      <c r="O16">
        <f t="shared" si="10"/>
        <v>88.577756559399077</v>
      </c>
      <c r="P16">
        <f t="shared" si="11"/>
        <v>0.99914914575663627</v>
      </c>
      <c r="Q16">
        <f t="shared" si="12"/>
        <v>88.213601423053191</v>
      </c>
      <c r="R16">
        <f t="shared" si="5"/>
        <v>0.96038943574525848</v>
      </c>
      <c r="S16">
        <f t="shared" ref="S16" si="21">P16*R16</f>
        <v>0.95957228431857289</v>
      </c>
      <c r="T16">
        <f t="shared" si="14"/>
        <v>84.719410895743181</v>
      </c>
      <c r="X16" s="34">
        <v>2</v>
      </c>
      <c r="Y16" s="2" t="s">
        <v>168</v>
      </c>
    </row>
    <row r="17" spans="1:25" x14ac:dyDescent="0.25">
      <c r="A17">
        <v>9</v>
      </c>
      <c r="B17">
        <f t="shared" si="6"/>
        <v>1</v>
      </c>
      <c r="C17">
        <f>'Q4 (i)'!G12</f>
        <v>0.99526607726169281</v>
      </c>
      <c r="D17">
        <f>'Q4 (i)'!H12</f>
        <v>6.2857619194395828E-4</v>
      </c>
      <c r="E17">
        <f t="shared" si="7"/>
        <v>1</v>
      </c>
      <c r="F17">
        <v>0</v>
      </c>
      <c r="G17">
        <f t="shared" si="15"/>
        <v>10</v>
      </c>
      <c r="H17">
        <f t="shared" si="8"/>
        <v>1</v>
      </c>
      <c r="I17">
        <f t="shared" si="0"/>
        <v>10</v>
      </c>
      <c r="J17">
        <f t="shared" si="9"/>
        <v>1.0032737397821989</v>
      </c>
      <c r="K17">
        <f t="shared" si="1"/>
        <v>10.03273739782199</v>
      </c>
      <c r="L17">
        <f t="shared" si="2"/>
        <v>78.572023992994787</v>
      </c>
      <c r="M17">
        <f t="shared" si="3"/>
        <v>0.37714571516637496</v>
      </c>
      <c r="N17">
        <f t="shared" si="4"/>
        <v>1.0032737397821989</v>
      </c>
      <c r="O17">
        <f t="shared" si="10"/>
        <v>88.981907105983154</v>
      </c>
      <c r="P17">
        <f t="shared" si="11"/>
        <v>0.99852431941269748</v>
      </c>
      <c r="Q17">
        <f t="shared" si="12"/>
        <v>88.560673632636195</v>
      </c>
      <c r="R17">
        <f t="shared" si="5"/>
        <v>0.95554973405596744</v>
      </c>
      <c r="S17">
        <f t="shared" ref="S17" si="22">P17*R17</f>
        <v>0.95413964786321892</v>
      </c>
      <c r="T17">
        <f t="shared" si="14"/>
        <v>84.624128137482842</v>
      </c>
      <c r="X17" s="34">
        <v>1</v>
      </c>
      <c r="Y17" s="2" t="s">
        <v>169</v>
      </c>
    </row>
    <row r="18" spans="1:25" x14ac:dyDescent="0.25">
      <c r="A18">
        <v>10</v>
      </c>
      <c r="B18">
        <f t="shared" si="6"/>
        <v>1</v>
      </c>
      <c r="C18">
        <f>'Q4 (i)'!G13</f>
        <v>0.99464047670087663</v>
      </c>
      <c r="D18">
        <f>'Q4 (i)'!H13</f>
        <v>6.3179394597347215E-4</v>
      </c>
      <c r="E18">
        <f t="shared" si="7"/>
        <v>1</v>
      </c>
      <c r="F18">
        <v>0</v>
      </c>
      <c r="G18">
        <f t="shared" si="15"/>
        <v>10</v>
      </c>
      <c r="H18">
        <f t="shared" si="8"/>
        <v>1</v>
      </c>
      <c r="I18">
        <f t="shared" si="0"/>
        <v>10</v>
      </c>
      <c r="J18">
        <f t="shared" si="9"/>
        <v>1.0032737397821989</v>
      </c>
      <c r="K18">
        <f t="shared" si="1"/>
        <v>10.03273739782199</v>
      </c>
      <c r="L18">
        <f t="shared" si="2"/>
        <v>78.974243246684026</v>
      </c>
      <c r="M18">
        <f t="shared" si="3"/>
        <v>0.37907636758408331</v>
      </c>
      <c r="N18">
        <f t="shared" si="4"/>
        <v>1.0032737397821989</v>
      </c>
      <c r="O18">
        <f t="shared" si="10"/>
        <v>89.386057012090092</v>
      </c>
      <c r="P18">
        <f t="shared" si="11"/>
        <v>0.99789667079843758</v>
      </c>
      <c r="Q18">
        <f t="shared" si="12"/>
        <v>88.906990356917021</v>
      </c>
      <c r="R18">
        <f t="shared" si="5"/>
        <v>0.95073442113186846</v>
      </c>
      <c r="S18">
        <f t="shared" ref="S18" si="23">P18*R18</f>
        <v>0.94873471366097128</v>
      </c>
      <c r="T18">
        <f t="shared" si="14"/>
        <v>84.52693601156011</v>
      </c>
      <c r="X18" s="34">
        <v>1</v>
      </c>
      <c r="Y18" s="2" t="s">
        <v>189</v>
      </c>
    </row>
    <row r="19" spans="1:25" x14ac:dyDescent="0.25">
      <c r="A19">
        <v>11</v>
      </c>
      <c r="B19">
        <f t="shared" si="6"/>
        <v>1</v>
      </c>
      <c r="C19">
        <f>'Q4 (i)'!G14</f>
        <v>0.99401206886927684</v>
      </c>
      <c r="D19">
        <f>'Q4 (i)'!H14</f>
        <v>6.350116949036458E-4</v>
      </c>
      <c r="E19">
        <f t="shared" si="7"/>
        <v>1</v>
      </c>
      <c r="F19">
        <v>0</v>
      </c>
      <c r="G19">
        <f t="shared" si="15"/>
        <v>10</v>
      </c>
      <c r="H19">
        <f t="shared" si="8"/>
        <v>1</v>
      </c>
      <c r="I19">
        <f t="shared" si="0"/>
        <v>10</v>
      </c>
      <c r="J19">
        <f t="shared" si="9"/>
        <v>1.0032737397821989</v>
      </c>
      <c r="K19">
        <f t="shared" si="1"/>
        <v>10.03273739782199</v>
      </c>
      <c r="L19">
        <f t="shared" si="2"/>
        <v>79.376461862955722</v>
      </c>
      <c r="M19">
        <f t="shared" si="3"/>
        <v>0.38100701694218747</v>
      </c>
      <c r="N19">
        <f t="shared" si="4"/>
        <v>1.0032737397821989</v>
      </c>
      <c r="O19">
        <f t="shared" si="10"/>
        <v>89.790206277719903</v>
      </c>
      <c r="P19">
        <f t="shared" si="11"/>
        <v>0.99726620572312008</v>
      </c>
      <c r="Q19">
        <f t="shared" si="12"/>
        <v>89.252548706315494</v>
      </c>
      <c r="R19">
        <f t="shared" si="5"/>
        <v>0.94594337407037266</v>
      </c>
      <c r="S19">
        <f t="shared" ref="S19" si="24">P19*R19</f>
        <v>0.94335735948808663</v>
      </c>
      <c r="T19">
        <f t="shared" si="14"/>
        <v>84.427857067632345</v>
      </c>
      <c r="X19" s="34">
        <v>2</v>
      </c>
      <c r="Y19" s="2" t="s">
        <v>190</v>
      </c>
    </row>
    <row r="20" spans="1:25" x14ac:dyDescent="0.25">
      <c r="A20">
        <v>12</v>
      </c>
      <c r="B20">
        <f t="shared" si="6"/>
        <v>1</v>
      </c>
      <c r="C20">
        <f>'Q4 (i)'!G15</f>
        <v>0.99338085958066946</v>
      </c>
      <c r="D20">
        <f>'Q4 (i)'!H15</f>
        <v>6.3822943873447901E-4</v>
      </c>
      <c r="E20">
        <f t="shared" si="7"/>
        <v>1</v>
      </c>
      <c r="F20">
        <v>0</v>
      </c>
      <c r="G20">
        <f t="shared" si="15"/>
        <v>10</v>
      </c>
      <c r="H20">
        <f t="shared" si="8"/>
        <v>1</v>
      </c>
      <c r="I20">
        <f t="shared" si="0"/>
        <v>10</v>
      </c>
      <c r="J20">
        <f t="shared" si="9"/>
        <v>1.0032737397821989</v>
      </c>
      <c r="K20">
        <f t="shared" si="1"/>
        <v>10.03273739782199</v>
      </c>
      <c r="L20">
        <f t="shared" si="2"/>
        <v>79.778679841809875</v>
      </c>
      <c r="M20">
        <f t="shared" si="3"/>
        <v>0.3829376632406874</v>
      </c>
      <c r="N20">
        <f t="shared" si="4"/>
        <v>1.0032737397821989</v>
      </c>
      <c r="O20">
        <f t="shared" si="10"/>
        <v>90.194354902872547</v>
      </c>
      <c r="P20">
        <f t="shared" si="11"/>
        <v>0.99663293001955366</v>
      </c>
      <c r="Q20">
        <f t="shared" si="12"/>
        <v>89.597345802739497</v>
      </c>
      <c r="R20">
        <f t="shared" si="5"/>
        <v>0.94117647058823528</v>
      </c>
      <c r="S20">
        <f t="shared" ref="S20" si="25">P20*R20</f>
        <v>0.93800746354781517</v>
      </c>
      <c r="T20">
        <f t="shared" si="14"/>
        <v>84.326913696695996</v>
      </c>
      <c r="X20" s="34">
        <v>1</v>
      </c>
      <c r="Y20" s="2" t="s">
        <v>191</v>
      </c>
    </row>
    <row r="21" spans="1:25" x14ac:dyDescent="0.25">
      <c r="A21">
        <v>13</v>
      </c>
      <c r="B21">
        <f t="shared" si="6"/>
        <v>2</v>
      </c>
      <c r="C21">
        <f>'Q4 (i)'!G16</f>
        <v>0.99274685467220969</v>
      </c>
      <c r="D21">
        <f>'Q4 (i)'!H16</f>
        <v>6.4144717746597222E-4</v>
      </c>
      <c r="E21">
        <f t="shared" si="7"/>
        <v>1</v>
      </c>
      <c r="F21">
        <f t="shared" ref="F21:F56" si="26">-$F$4*$E$4</f>
        <v>-0.02</v>
      </c>
      <c r="G21">
        <f t="shared" si="15"/>
        <v>10</v>
      </c>
      <c r="H21">
        <f t="shared" si="8"/>
        <v>0.98</v>
      </c>
      <c r="I21">
        <f t="shared" si="0"/>
        <v>10</v>
      </c>
      <c r="J21">
        <f t="shared" si="9"/>
        <v>0.98320826498655489</v>
      </c>
      <c r="K21">
        <f t="shared" si="1"/>
        <v>10.03273739782199</v>
      </c>
      <c r="L21">
        <f t="shared" si="2"/>
        <v>80.180897183246529</v>
      </c>
      <c r="M21">
        <f t="shared" si="3"/>
        <v>0.38486830647958331</v>
      </c>
      <c r="N21">
        <f t="shared" si="4"/>
        <v>0.98320826498655489</v>
      </c>
      <c r="O21">
        <f t="shared" si="10"/>
        <v>90.598502887548108</v>
      </c>
      <c r="P21">
        <f t="shared" si="11"/>
        <v>0.97607691255312279</v>
      </c>
      <c r="Q21">
        <f t="shared" si="12"/>
        <v>89.941378779624486</v>
      </c>
      <c r="R21">
        <f t="shared" si="5"/>
        <v>0.93643358901843543</v>
      </c>
      <c r="S21">
        <f t="shared" ref="S21" si="27">P21*R21</f>
        <v>0.91403120638015434</v>
      </c>
      <c r="T21">
        <f t="shared" si="14"/>
        <v>84.224128131870302</v>
      </c>
      <c r="X21" s="34">
        <v>1</v>
      </c>
      <c r="Y21" s="2" t="s">
        <v>192</v>
      </c>
    </row>
    <row r="22" spans="1:25" x14ac:dyDescent="0.25">
      <c r="A22">
        <v>14</v>
      </c>
      <c r="B22">
        <f t="shared" si="6"/>
        <v>2</v>
      </c>
      <c r="C22">
        <f>'Q4 (i)'!G17</f>
        <v>0.99211006000434188</v>
      </c>
      <c r="D22">
        <f>'Q4 (i)'!H17</f>
        <v>5.2399840887395837E-4</v>
      </c>
      <c r="E22">
        <f t="shared" si="7"/>
        <v>1</v>
      </c>
      <c r="F22">
        <f t="shared" si="26"/>
        <v>-0.02</v>
      </c>
      <c r="G22">
        <f t="shared" si="15"/>
        <v>10</v>
      </c>
      <c r="H22">
        <f t="shared" si="8"/>
        <v>0.98</v>
      </c>
      <c r="I22">
        <f t="shared" si="0"/>
        <v>10</v>
      </c>
      <c r="J22">
        <f t="shared" si="9"/>
        <v>0.98320826498655489</v>
      </c>
      <c r="K22">
        <f t="shared" si="1"/>
        <v>10.03273739782199</v>
      </c>
      <c r="L22">
        <f t="shared" si="2"/>
        <v>65.4998011092448</v>
      </c>
      <c r="M22">
        <f t="shared" si="3"/>
        <v>0.31439904532437501</v>
      </c>
      <c r="N22">
        <f t="shared" si="4"/>
        <v>0.98320826498655489</v>
      </c>
      <c r="O22">
        <f t="shared" si="10"/>
        <v>75.846937552391168</v>
      </c>
      <c r="P22">
        <f t="shared" si="11"/>
        <v>0.97545081077257589</v>
      </c>
      <c r="Q22">
        <f t="shared" si="12"/>
        <v>75.248509766248375</v>
      </c>
      <c r="R22">
        <f t="shared" si="5"/>
        <v>0.93171460830706965</v>
      </c>
      <c r="S22">
        <f t="shared" ref="S22" si="28">P22*R22</f>
        <v>0.90884177008178402</v>
      </c>
      <c r="T22">
        <f t="shared" si="14"/>
        <v>70.110135802550815</v>
      </c>
      <c r="X22" s="34">
        <v>2</v>
      </c>
      <c r="Y22" s="2" t="s">
        <v>171</v>
      </c>
    </row>
    <row r="23" spans="1:25" x14ac:dyDescent="0.25">
      <c r="A23">
        <v>15</v>
      </c>
      <c r="B23">
        <f t="shared" si="6"/>
        <v>2</v>
      </c>
      <c r="C23">
        <f>'Q4 (i)'!G18</f>
        <v>0.99159019591147168</v>
      </c>
      <c r="D23">
        <f>'Q4 (i)'!H18</f>
        <v>7.1242983638125667E-4</v>
      </c>
      <c r="E23">
        <f t="shared" si="7"/>
        <v>1</v>
      </c>
      <c r="F23">
        <f t="shared" si="26"/>
        <v>-0.02</v>
      </c>
      <c r="G23">
        <f t="shared" si="15"/>
        <v>10</v>
      </c>
      <c r="H23">
        <f t="shared" si="8"/>
        <v>0.98</v>
      </c>
      <c r="I23">
        <f t="shared" si="0"/>
        <v>10</v>
      </c>
      <c r="J23">
        <f t="shared" si="9"/>
        <v>0.98320826498655489</v>
      </c>
      <c r="K23">
        <f t="shared" si="1"/>
        <v>10.03273739782199</v>
      </c>
      <c r="L23">
        <f t="shared" si="2"/>
        <v>89.053729547657085</v>
      </c>
      <c r="M23">
        <f t="shared" si="3"/>
        <v>0.42745790182875398</v>
      </c>
      <c r="N23">
        <f t="shared" si="4"/>
        <v>0.98320826498655489</v>
      </c>
      <c r="O23">
        <f t="shared" si="10"/>
        <v>99.513924847307834</v>
      </c>
      <c r="P23">
        <f t="shared" si="11"/>
        <v>0.97493967609979615</v>
      </c>
      <c r="Q23">
        <f t="shared" si="12"/>
        <v>98.67703223526145</v>
      </c>
      <c r="R23">
        <f t="shared" si="5"/>
        <v>0.92701940801026317</v>
      </c>
      <c r="S23">
        <f t="shared" ref="S23" si="29">P23*R23</f>
        <v>0.90378800138375071</v>
      </c>
      <c r="T23">
        <f t="shared" si="14"/>
        <v>91.475524006941725</v>
      </c>
      <c r="X23" s="34">
        <v>1</v>
      </c>
      <c r="Y23" s="2" t="s">
        <v>193</v>
      </c>
    </row>
    <row r="24" spans="1:25" x14ac:dyDescent="0.25">
      <c r="A24">
        <v>16</v>
      </c>
      <c r="B24">
        <f t="shared" si="6"/>
        <v>2</v>
      </c>
      <c r="C24">
        <f>'Q4 (i)'!G19</f>
        <v>0.99088375747044133</v>
      </c>
      <c r="D24">
        <f>'Q4 (i)'!H19</f>
        <v>7.1612369099010795E-4</v>
      </c>
      <c r="E24">
        <f t="shared" si="7"/>
        <v>1</v>
      </c>
      <c r="F24">
        <f t="shared" si="26"/>
        <v>-0.02</v>
      </c>
      <c r="G24">
        <f t="shared" si="15"/>
        <v>10</v>
      </c>
      <c r="H24">
        <f t="shared" si="8"/>
        <v>0.98</v>
      </c>
      <c r="I24">
        <f t="shared" si="0"/>
        <v>10</v>
      </c>
      <c r="J24">
        <f t="shared" si="9"/>
        <v>0.98320826498655489</v>
      </c>
      <c r="K24">
        <f t="shared" si="1"/>
        <v>10.03273739782199</v>
      </c>
      <c r="L24">
        <f t="shared" si="2"/>
        <v>89.5154613737635</v>
      </c>
      <c r="M24">
        <f t="shared" si="3"/>
        <v>0.42967421459406474</v>
      </c>
      <c r="N24">
        <f t="shared" si="4"/>
        <v>0.98320826498655489</v>
      </c>
      <c r="O24">
        <f t="shared" si="10"/>
        <v>99.977872986179548</v>
      </c>
      <c r="P24">
        <f t="shared" si="11"/>
        <v>0.97424509998587083</v>
      </c>
      <c r="Q24">
        <f t="shared" si="12"/>
        <v>99.066450448448123</v>
      </c>
      <c r="R24">
        <f t="shared" si="5"/>
        <v>0.92234786829109583</v>
      </c>
      <c r="S24">
        <f t="shared" ref="S24" si="30">P24*R24</f>
        <v>0.89859289116501351</v>
      </c>
      <c r="T24">
        <f t="shared" si="14"/>
        <v>91.373729390291601</v>
      </c>
      <c r="X24" s="34">
        <v>1</v>
      </c>
      <c r="Y24" s="2" t="s">
        <v>194</v>
      </c>
    </row>
    <row r="25" spans="1:25" x14ac:dyDescent="0.25">
      <c r="A25">
        <v>17</v>
      </c>
      <c r="B25">
        <f t="shared" si="6"/>
        <v>2</v>
      </c>
      <c r="C25">
        <f>'Q4 (i)'!G20</f>
        <v>0.99017416213669951</v>
      </c>
      <c r="D25">
        <f>'Q4 (i)'!H20</f>
        <v>7.1981753896335917E-4</v>
      </c>
      <c r="E25">
        <f t="shared" si="7"/>
        <v>1</v>
      </c>
      <c r="F25">
        <f t="shared" si="26"/>
        <v>-0.02</v>
      </c>
      <c r="G25">
        <f t="shared" si="15"/>
        <v>10</v>
      </c>
      <c r="H25">
        <f t="shared" si="8"/>
        <v>0.98</v>
      </c>
      <c r="I25">
        <f t="shared" si="0"/>
        <v>10</v>
      </c>
      <c r="J25">
        <f t="shared" si="9"/>
        <v>0.98320826498655489</v>
      </c>
      <c r="K25">
        <f t="shared" si="1"/>
        <v>10.03273739782199</v>
      </c>
      <c r="L25">
        <f t="shared" si="2"/>
        <v>89.9771923704199</v>
      </c>
      <c r="M25">
        <f t="shared" si="3"/>
        <v>0.43189052337801548</v>
      </c>
      <c r="N25">
        <f t="shared" si="4"/>
        <v>0.98320826498655489</v>
      </c>
      <c r="O25">
        <f t="shared" si="10"/>
        <v>100.4418202916199</v>
      </c>
      <c r="P25">
        <f t="shared" si="11"/>
        <v>0.97354741998894001</v>
      </c>
      <c r="Q25">
        <f t="shared" si="12"/>
        <v>99.454895250739682</v>
      </c>
      <c r="R25">
        <f t="shared" si="5"/>
        <v>0.91769986991654218</v>
      </c>
      <c r="S25">
        <f t="shared" ref="S25" si="31">P25*R25</f>
        <v>0.8934243406814355</v>
      </c>
      <c r="T25">
        <f t="shared" si="14"/>
        <v>91.269744434167137</v>
      </c>
      <c r="X25" s="34">
        <v>3</v>
      </c>
      <c r="Y25" s="2" t="s">
        <v>161</v>
      </c>
    </row>
    <row r="26" spans="1:25" x14ac:dyDescent="0.25">
      <c r="A26">
        <v>18</v>
      </c>
      <c r="B26">
        <f t="shared" si="6"/>
        <v>2</v>
      </c>
      <c r="C26">
        <f>'Q4 (i)'!G21</f>
        <v>0.98946141740816518</v>
      </c>
      <c r="D26">
        <f>'Q4 (i)'!H21</f>
        <v>7.2351138030101066E-4</v>
      </c>
      <c r="E26">
        <f t="shared" si="7"/>
        <v>1</v>
      </c>
      <c r="F26">
        <f t="shared" si="26"/>
        <v>-0.02</v>
      </c>
      <c r="G26">
        <f t="shared" si="15"/>
        <v>10</v>
      </c>
      <c r="H26">
        <f t="shared" si="8"/>
        <v>0.98</v>
      </c>
      <c r="I26">
        <f t="shared" si="0"/>
        <v>10</v>
      </c>
      <c r="J26">
        <f t="shared" si="9"/>
        <v>0.98320826498655489</v>
      </c>
      <c r="K26">
        <f t="shared" si="1"/>
        <v>10.03273739782199</v>
      </c>
      <c r="L26">
        <f t="shared" si="2"/>
        <v>90.438922537626325</v>
      </c>
      <c r="M26">
        <f t="shared" si="3"/>
        <v>0.43410682818060642</v>
      </c>
      <c r="N26">
        <f t="shared" si="4"/>
        <v>0.98320826498655489</v>
      </c>
      <c r="O26">
        <f t="shared" si="10"/>
        <v>100.90576676362892</v>
      </c>
      <c r="P26">
        <f t="shared" si="11"/>
        <v>0.97284664348101946</v>
      </c>
      <c r="Q26">
        <f t="shared" si="12"/>
        <v>99.842363006597992</v>
      </c>
      <c r="R26">
        <f t="shared" si="5"/>
        <v>0.91307529425443013</v>
      </c>
      <c r="S26">
        <f t="shared" ref="S26" si="32">P26*R26</f>
        <v>0.88828223526086647</v>
      </c>
      <c r="T26">
        <f t="shared" si="14"/>
        <v>91.163594981307085</v>
      </c>
      <c r="X26" s="11">
        <v>2</v>
      </c>
      <c r="Y26" s="2" t="s">
        <v>173</v>
      </c>
    </row>
    <row r="27" spans="1:25" x14ac:dyDescent="0.25">
      <c r="A27">
        <v>19</v>
      </c>
      <c r="B27">
        <f t="shared" si="6"/>
        <v>2</v>
      </c>
      <c r="C27">
        <f>'Q4 (i)'!G22</f>
        <v>0.98874553081230154</v>
      </c>
      <c r="D27">
        <f>'Q4 (i)'!H22</f>
        <v>7.2720521500306231E-4</v>
      </c>
      <c r="E27">
        <f t="shared" si="7"/>
        <v>1</v>
      </c>
      <c r="F27">
        <f t="shared" si="26"/>
        <v>-0.02</v>
      </c>
      <c r="G27">
        <f t="shared" si="15"/>
        <v>10</v>
      </c>
      <c r="H27">
        <f t="shared" si="8"/>
        <v>0.98</v>
      </c>
      <c r="I27">
        <f t="shared" si="0"/>
        <v>10</v>
      </c>
      <c r="J27">
        <f t="shared" si="9"/>
        <v>0.98320826498655489</v>
      </c>
      <c r="K27">
        <f t="shared" si="1"/>
        <v>10.03273739782199</v>
      </c>
      <c r="L27">
        <f t="shared" si="2"/>
        <v>90.900651875382792</v>
      </c>
      <c r="M27">
        <f t="shared" si="3"/>
        <v>0.4363231290018374</v>
      </c>
      <c r="N27">
        <f t="shared" si="4"/>
        <v>0.98320826498655489</v>
      </c>
      <c r="O27">
        <f t="shared" si="10"/>
        <v>101.36971240220662</v>
      </c>
      <c r="P27">
        <f t="shared" si="11"/>
        <v>0.97214277786317327</v>
      </c>
      <c r="Q27">
        <f t="shared" si="12"/>
        <v>100.22885009741013</v>
      </c>
      <c r="R27">
        <f t="shared" si="5"/>
        <v>0.90847402327041105</v>
      </c>
      <c r="S27">
        <f t="shared" ref="S27" si="33">P27*R27</f>
        <v>0.88316646059863047</v>
      </c>
      <c r="T27">
        <f t="shared" si="14"/>
        <v>91.055306695761118</v>
      </c>
      <c r="X27" s="34">
        <v>2</v>
      </c>
      <c r="Y27" s="2" t="s">
        <v>148</v>
      </c>
    </row>
    <row r="28" spans="1:25" x14ac:dyDescent="0.25">
      <c r="A28">
        <v>20</v>
      </c>
      <c r="B28">
        <f t="shared" si="6"/>
        <v>2</v>
      </c>
      <c r="C28">
        <f>'Q4 (i)'!G23</f>
        <v>0.98802650990598395</v>
      </c>
      <c r="D28">
        <f>'Q4 (i)'!H23</f>
        <v>7.308990430695138E-4</v>
      </c>
      <c r="E28">
        <f t="shared" si="7"/>
        <v>1</v>
      </c>
      <c r="F28">
        <f t="shared" si="26"/>
        <v>-0.02</v>
      </c>
      <c r="G28">
        <f t="shared" si="15"/>
        <v>10</v>
      </c>
      <c r="H28">
        <f t="shared" si="8"/>
        <v>0.98</v>
      </c>
      <c r="I28">
        <f t="shared" si="0"/>
        <v>10</v>
      </c>
      <c r="J28">
        <f t="shared" si="9"/>
        <v>0.98320826498655489</v>
      </c>
      <c r="K28">
        <f t="shared" si="1"/>
        <v>10.03273739782199</v>
      </c>
      <c r="L28">
        <f t="shared" si="2"/>
        <v>91.362380383689228</v>
      </c>
      <c r="M28">
        <f t="shared" si="3"/>
        <v>0.4385394258417083</v>
      </c>
      <c r="N28">
        <f t="shared" si="4"/>
        <v>0.98320826498655489</v>
      </c>
      <c r="O28">
        <f t="shared" si="10"/>
        <v>101.83365720735293</v>
      </c>
      <c r="P28">
        <f t="shared" si="11"/>
        <v>0.97143583056538363</v>
      </c>
      <c r="Q28">
        <f t="shared" si="12"/>
        <v>100.61435292154326</v>
      </c>
      <c r="R28">
        <f t="shared" si="5"/>
        <v>0.90389593952494907</v>
      </c>
      <c r="S28">
        <f t="shared" ref="S28" si="34">P28*R28</f>
        <v>0.87807690275709671</v>
      </c>
      <c r="T28">
        <f t="shared" si="14"/>
        <v>90.944905063713151</v>
      </c>
    </row>
    <row r="29" spans="1:25" x14ac:dyDescent="0.25">
      <c r="A29">
        <v>21</v>
      </c>
      <c r="B29">
        <f t="shared" si="6"/>
        <v>2</v>
      </c>
      <c r="C29">
        <f>'Q4 (i)'!G24</f>
        <v>0.98730436227536633</v>
      </c>
      <c r="D29">
        <f>'Q4 (i)'!H24</f>
        <v>7.3459286450036545E-4</v>
      </c>
      <c r="E29">
        <f t="shared" si="7"/>
        <v>1</v>
      </c>
      <c r="F29">
        <f t="shared" si="26"/>
        <v>-0.02</v>
      </c>
      <c r="G29">
        <f t="shared" si="15"/>
        <v>10</v>
      </c>
      <c r="H29">
        <f t="shared" si="8"/>
        <v>0.98</v>
      </c>
      <c r="I29">
        <f t="shared" si="0"/>
        <v>10</v>
      </c>
      <c r="J29">
        <f t="shared" si="9"/>
        <v>0.98320826498655489</v>
      </c>
      <c r="K29">
        <f t="shared" si="1"/>
        <v>10.03273739782199</v>
      </c>
      <c r="L29">
        <f t="shared" si="2"/>
        <v>91.824108062545676</v>
      </c>
      <c r="M29">
        <f t="shared" si="3"/>
        <v>0.44075571870021929</v>
      </c>
      <c r="N29">
        <f t="shared" si="4"/>
        <v>0.98320826498655489</v>
      </c>
      <c r="O29">
        <f t="shared" si="10"/>
        <v>102.29760117906788</v>
      </c>
      <c r="P29">
        <f t="shared" si="11"/>
        <v>0.97072580904641992</v>
      </c>
      <c r="Q29">
        <f t="shared" si="12"/>
        <v>100.99886789439938</v>
      </c>
      <c r="R29">
        <f t="shared" si="5"/>
        <v>0.89934092617032224</v>
      </c>
      <c r="S29">
        <f t="shared" ref="S29" si="35">P29*R29</f>
        <v>0.87301344816524262</v>
      </c>
      <c r="T29">
        <f t="shared" si="14"/>
        <v>90.832415394303169</v>
      </c>
      <c r="X29" s="11">
        <f>SUM(X9:X27)</f>
        <v>28</v>
      </c>
      <c r="Y29" s="2" t="s">
        <v>16</v>
      </c>
    </row>
    <row r="30" spans="1:25" x14ac:dyDescent="0.25">
      <c r="A30">
        <v>22</v>
      </c>
      <c r="B30">
        <f t="shared" si="6"/>
        <v>2</v>
      </c>
      <c r="C30">
        <f>'Q4 (i)'!G25</f>
        <v>0.98657909553574874</v>
      </c>
      <c r="D30">
        <f>'Q4 (i)'!H25</f>
        <v>7.3828667929561715E-4</v>
      </c>
      <c r="E30">
        <f t="shared" si="7"/>
        <v>1</v>
      </c>
      <c r="F30">
        <f t="shared" si="26"/>
        <v>-0.02</v>
      </c>
      <c r="G30">
        <f t="shared" si="15"/>
        <v>10</v>
      </c>
      <c r="H30">
        <f t="shared" si="8"/>
        <v>0.98</v>
      </c>
      <c r="I30">
        <f t="shared" si="0"/>
        <v>10</v>
      </c>
      <c r="J30">
        <f t="shared" si="9"/>
        <v>0.98320826498655489</v>
      </c>
      <c r="K30">
        <f t="shared" si="1"/>
        <v>10.03273739782199</v>
      </c>
      <c r="L30">
        <f t="shared" si="2"/>
        <v>92.285834911952151</v>
      </c>
      <c r="M30">
        <f t="shared" si="3"/>
        <v>0.44297200757737026</v>
      </c>
      <c r="N30">
        <f t="shared" si="4"/>
        <v>0.98320826498655489</v>
      </c>
      <c r="O30">
        <f t="shared" si="10"/>
        <v>102.76154431735151</v>
      </c>
      <c r="P30">
        <f t="shared" si="11"/>
        <v>0.97001272079370815</v>
      </c>
      <c r="Q30">
        <f t="shared" si="12"/>
        <v>101.38239144846941</v>
      </c>
      <c r="R30">
        <f t="shared" si="5"/>
        <v>0.89480886694764095</v>
      </c>
      <c r="S30">
        <f t="shared" ref="S30" si="36">P30*R30</f>
        <v>0.86797598361821637</v>
      </c>
      <c r="T30">
        <f t="shared" si="14"/>
        <v>90.71786282044711</v>
      </c>
    </row>
    <row r="31" spans="1:25" x14ac:dyDescent="0.25">
      <c r="A31">
        <v>23</v>
      </c>
      <c r="B31">
        <f t="shared" si="6"/>
        <v>2</v>
      </c>
      <c r="C31">
        <f>'Q4 (i)'!G26</f>
        <v>0.98585071733144314</v>
      </c>
      <c r="D31">
        <f>'Q4 (i)'!H26</f>
        <v>7.4198048745526901E-4</v>
      </c>
      <c r="E31">
        <f t="shared" si="7"/>
        <v>1</v>
      </c>
      <c r="F31">
        <f t="shared" si="26"/>
        <v>-0.02</v>
      </c>
      <c r="G31">
        <f t="shared" si="15"/>
        <v>10</v>
      </c>
      <c r="H31">
        <f t="shared" si="8"/>
        <v>0.98</v>
      </c>
      <c r="I31">
        <f t="shared" si="0"/>
        <v>10</v>
      </c>
      <c r="J31">
        <f t="shared" si="9"/>
        <v>0.98320826498655489</v>
      </c>
      <c r="K31">
        <f t="shared" si="1"/>
        <v>10.03273739782199</v>
      </c>
      <c r="L31">
        <f t="shared" si="2"/>
        <v>92.747560931908623</v>
      </c>
      <c r="M31">
        <f t="shared" si="3"/>
        <v>0.44518829247316138</v>
      </c>
      <c r="N31">
        <f t="shared" si="4"/>
        <v>0.98320826498655489</v>
      </c>
      <c r="O31">
        <f t="shared" si="10"/>
        <v>103.22548662220377</v>
      </c>
      <c r="P31">
        <f t="shared" si="11"/>
        <v>0.96929657332319874</v>
      </c>
      <c r="Q31">
        <f t="shared" si="12"/>
        <v>101.76492003338687</v>
      </c>
      <c r="R31">
        <f t="shared" si="5"/>
        <v>0.89029964618388013</v>
      </c>
      <c r="S31">
        <f t="shared" ref="S31" si="37">P31*R31</f>
        <v>0.86296439627689125</v>
      </c>
      <c r="T31">
        <f t="shared" si="14"/>
        <v>90.601272299655193</v>
      </c>
    </row>
    <row r="32" spans="1:25" x14ac:dyDescent="0.25">
      <c r="A32">
        <v>24</v>
      </c>
      <c r="B32">
        <f t="shared" si="6"/>
        <v>2</v>
      </c>
      <c r="C32">
        <f>'Q4 (i)'!G27</f>
        <v>0.98511923533563939</v>
      </c>
      <c r="D32">
        <f>'Q4 (i)'!H27</f>
        <v>7.4567428897932082E-4</v>
      </c>
      <c r="E32">
        <f t="shared" si="7"/>
        <v>1</v>
      </c>
      <c r="F32">
        <f t="shared" si="26"/>
        <v>-0.02</v>
      </c>
      <c r="G32">
        <f t="shared" si="15"/>
        <v>10</v>
      </c>
      <c r="H32">
        <f t="shared" si="8"/>
        <v>0.98</v>
      </c>
      <c r="I32">
        <f t="shared" si="0"/>
        <v>10</v>
      </c>
      <c r="J32">
        <f t="shared" si="9"/>
        <v>0.98320826498655489</v>
      </c>
      <c r="K32">
        <f t="shared" si="1"/>
        <v>10.03273739782199</v>
      </c>
      <c r="L32">
        <f t="shared" si="2"/>
        <v>93.209286122415108</v>
      </c>
      <c r="M32">
        <f t="shared" si="3"/>
        <v>0.44740457338759249</v>
      </c>
      <c r="N32">
        <f t="shared" si="4"/>
        <v>0.98320826498655489</v>
      </c>
      <c r="O32">
        <f t="shared" si="10"/>
        <v>103.68942809362468</v>
      </c>
      <c r="P32">
        <f t="shared" si="11"/>
        <v>0.96857737417923562</v>
      </c>
      <c r="Q32">
        <f t="shared" si="12"/>
        <v>102.14645011598131</v>
      </c>
      <c r="R32">
        <f t="shared" si="5"/>
        <v>0.88581314878892736</v>
      </c>
      <c r="S32">
        <f t="shared" ref="S32" si="38">P32*R32</f>
        <v>0.85797857366741981</v>
      </c>
      <c r="T32">
        <f t="shared" si="14"/>
        <v>90.482668614848492</v>
      </c>
    </row>
    <row r="33" spans="1:20" x14ac:dyDescent="0.25">
      <c r="A33">
        <v>25</v>
      </c>
      <c r="B33">
        <f t="shared" si="6"/>
        <v>3</v>
      </c>
      <c r="C33">
        <f>'Q4 (i)'!G28</f>
        <v>0.98438465725027069</v>
      </c>
      <c r="D33">
        <f>'Q4 (i)'!H28</f>
        <v>7.4936808386777279E-4</v>
      </c>
      <c r="E33">
        <f t="shared" si="7"/>
        <v>1</v>
      </c>
      <c r="F33">
        <f t="shared" si="26"/>
        <v>-0.02</v>
      </c>
      <c r="G33">
        <f t="shared" si="15"/>
        <v>10</v>
      </c>
      <c r="H33">
        <f t="shared" si="8"/>
        <v>0.98</v>
      </c>
      <c r="I33">
        <f t="shared" si="0"/>
        <v>10</v>
      </c>
      <c r="J33">
        <f t="shared" si="9"/>
        <v>0.98320826498655489</v>
      </c>
      <c r="K33">
        <f t="shared" si="1"/>
        <v>10.03273739782199</v>
      </c>
      <c r="L33">
        <f t="shared" si="2"/>
        <v>93.671010483471605</v>
      </c>
      <c r="M33">
        <f t="shared" si="3"/>
        <v>0.44962085032066368</v>
      </c>
      <c r="N33">
        <f t="shared" si="4"/>
        <v>0.98320826498655489</v>
      </c>
      <c r="O33">
        <f t="shared" si="10"/>
        <v>104.15336873161426</v>
      </c>
      <c r="P33">
        <f t="shared" si="11"/>
        <v>0.9678551309344231</v>
      </c>
      <c r="Q33">
        <f t="shared" si="12"/>
        <v>102.52697818033117</v>
      </c>
      <c r="R33">
        <f t="shared" si="5"/>
        <v>0.88134926025264504</v>
      </c>
      <c r="S33">
        <f t="shared" ref="S33" si="39">P33*R33</f>
        <v>0.85301840368078075</v>
      </c>
      <c r="T33">
        <f t="shared" si="14"/>
        <v>90.362076375173956</v>
      </c>
    </row>
    <row r="34" spans="1:20" x14ac:dyDescent="0.25">
      <c r="A34">
        <v>26</v>
      </c>
      <c r="B34">
        <f t="shared" si="6"/>
        <v>3</v>
      </c>
      <c r="C34">
        <f>'Q4 (i)'!G29</f>
        <v>0.98364699080587814</v>
      </c>
      <c r="D34">
        <f>'Q4 (i)'!H29</f>
        <v>5.6832812796333318E-4</v>
      </c>
      <c r="E34">
        <f t="shared" si="7"/>
        <v>1</v>
      </c>
      <c r="F34">
        <f t="shared" si="26"/>
        <v>-0.02</v>
      </c>
      <c r="G34">
        <f t="shared" si="15"/>
        <v>10</v>
      </c>
      <c r="H34">
        <f t="shared" si="8"/>
        <v>0.98</v>
      </c>
      <c r="I34">
        <f t="shared" si="0"/>
        <v>10</v>
      </c>
      <c r="J34">
        <f t="shared" si="9"/>
        <v>0.98320826498655489</v>
      </c>
      <c r="K34">
        <f t="shared" si="1"/>
        <v>10.03273739782199</v>
      </c>
      <c r="L34">
        <f t="shared" si="2"/>
        <v>71.041015995416643</v>
      </c>
      <c r="M34">
        <f t="shared" si="3"/>
        <v>0.34099687677799989</v>
      </c>
      <c r="N34">
        <f t="shared" si="4"/>
        <v>0.98320826498655489</v>
      </c>
      <c r="O34">
        <f t="shared" si="10"/>
        <v>81.414750270016626</v>
      </c>
      <c r="P34">
        <f t="shared" si="11"/>
        <v>0.96712985118949313</v>
      </c>
      <c r="Q34">
        <f t="shared" si="12"/>
        <v>80.083374110313912</v>
      </c>
      <c r="R34">
        <f t="shared" si="5"/>
        <v>0.87690786664194775</v>
      </c>
      <c r="S34">
        <f t="shared" ref="S34" si="40">P34*R34</f>
        <v>0.84808377457232287</v>
      </c>
      <c r="T34">
        <f t="shared" si="14"/>
        <v>70.225740744564362</v>
      </c>
    </row>
    <row r="35" spans="1:20" x14ac:dyDescent="0.25">
      <c r="A35">
        <v>27</v>
      </c>
      <c r="B35">
        <f t="shared" si="6"/>
        <v>3</v>
      </c>
      <c r="C35">
        <f>'Q4 (i)'!G30</f>
        <v>0.98308795655301662</v>
      </c>
      <c r="D35">
        <f>'Q4 (i)'!H30</f>
        <v>8.273864427677458E-4</v>
      </c>
      <c r="E35">
        <f t="shared" si="7"/>
        <v>1</v>
      </c>
      <c r="F35">
        <f t="shared" si="26"/>
        <v>-0.02</v>
      </c>
      <c r="G35">
        <f t="shared" si="15"/>
        <v>10</v>
      </c>
      <c r="H35">
        <f t="shared" si="8"/>
        <v>0.98</v>
      </c>
      <c r="I35">
        <f t="shared" si="0"/>
        <v>10</v>
      </c>
      <c r="J35">
        <f t="shared" si="9"/>
        <v>0.98320826498655489</v>
      </c>
      <c r="K35">
        <f t="shared" si="1"/>
        <v>10.03273739782199</v>
      </c>
      <c r="L35">
        <f t="shared" si="2"/>
        <v>103.42330534596823</v>
      </c>
      <c r="M35">
        <f t="shared" si="3"/>
        <v>0.49643186566064751</v>
      </c>
      <c r="N35">
        <f t="shared" si="4"/>
        <v>0.98320826498655489</v>
      </c>
      <c r="O35">
        <f t="shared" si="10"/>
        <v>113.95247460945087</v>
      </c>
      <c r="P35">
        <f t="shared" si="11"/>
        <v>0.96658020409166912</v>
      </c>
      <c r="Q35">
        <f t="shared" si="12"/>
        <v>112.02530540796457</v>
      </c>
      <c r="R35">
        <f t="shared" si="5"/>
        <v>0.87248885459789483</v>
      </c>
      <c r="S35">
        <f t="shared" ref="S35" si="41">P35*R35</f>
        <v>0.84333045514493976</v>
      </c>
      <c r="T35">
        <f t="shared" si="14"/>
        <v>97.740830401374353</v>
      </c>
    </row>
    <row r="36" spans="1:20" x14ac:dyDescent="0.25">
      <c r="A36">
        <v>28</v>
      </c>
      <c r="B36">
        <f t="shared" si="6"/>
        <v>3</v>
      </c>
      <c r="C36">
        <f>'Q4 (i)'!G31</f>
        <v>0.98227456290571646</v>
      </c>
      <c r="D36">
        <f>'Q4 (i)'!H31</f>
        <v>8.3152989617268523E-4</v>
      </c>
      <c r="E36">
        <f t="shared" si="7"/>
        <v>1</v>
      </c>
      <c r="F36">
        <f t="shared" si="26"/>
        <v>-0.02</v>
      </c>
      <c r="G36">
        <f t="shared" si="15"/>
        <v>10</v>
      </c>
      <c r="H36">
        <f t="shared" si="8"/>
        <v>0.98</v>
      </c>
      <c r="I36">
        <f t="shared" si="0"/>
        <v>10</v>
      </c>
      <c r="J36">
        <f t="shared" si="9"/>
        <v>0.98320826498655489</v>
      </c>
      <c r="K36">
        <f t="shared" si="1"/>
        <v>10.03273739782199</v>
      </c>
      <c r="L36">
        <f t="shared" si="2"/>
        <v>103.94123702158565</v>
      </c>
      <c r="M36">
        <f t="shared" si="3"/>
        <v>0.49891793770361115</v>
      </c>
      <c r="N36">
        <f t="shared" si="4"/>
        <v>0.98320826498655489</v>
      </c>
      <c r="O36">
        <f t="shared" si="10"/>
        <v>114.47289235711125</v>
      </c>
      <c r="P36">
        <f t="shared" si="11"/>
        <v>0.96578046873495604</v>
      </c>
      <c r="Q36">
        <f t="shared" si="12"/>
        <v>112.44381030463458</v>
      </c>
      <c r="R36">
        <f t="shared" si="5"/>
        <v>0.86809211133279607</v>
      </c>
      <c r="S36">
        <f t="shared" ref="S36" si="42">P36*R36</f>
        <v>0.83838640618810545</v>
      </c>
      <c r="T36">
        <f t="shared" si="14"/>
        <v>97.611584693654649</v>
      </c>
    </row>
    <row r="37" spans="1:20" x14ac:dyDescent="0.25">
      <c r="A37">
        <v>29</v>
      </c>
      <c r="B37">
        <f t="shared" si="6"/>
        <v>3</v>
      </c>
      <c r="C37">
        <f>'Q4 (i)'!G32</f>
        <v>0.98145777224041042</v>
      </c>
      <c r="D37">
        <f>'Q4 (i)'!H32</f>
        <v>8.3567334112398441E-4</v>
      </c>
      <c r="E37">
        <f t="shared" si="7"/>
        <v>1</v>
      </c>
      <c r="F37">
        <f t="shared" si="26"/>
        <v>-0.02</v>
      </c>
      <c r="G37">
        <f t="shared" si="15"/>
        <v>10</v>
      </c>
      <c r="H37">
        <f t="shared" si="8"/>
        <v>0.98</v>
      </c>
      <c r="I37">
        <f t="shared" si="0"/>
        <v>10</v>
      </c>
      <c r="J37">
        <f t="shared" si="9"/>
        <v>0.98320826498655489</v>
      </c>
      <c r="K37">
        <f t="shared" si="1"/>
        <v>10.03273739782199</v>
      </c>
      <c r="L37">
        <f t="shared" si="2"/>
        <v>104.45916764049805</v>
      </c>
      <c r="M37">
        <f t="shared" si="3"/>
        <v>0.50140400467439061</v>
      </c>
      <c r="N37">
        <f t="shared" si="4"/>
        <v>0.98320826498655489</v>
      </c>
      <c r="O37">
        <f t="shared" si="10"/>
        <v>114.99330904299443</v>
      </c>
      <c r="P37">
        <f t="shared" si="11"/>
        <v>0.96497739340206323</v>
      </c>
      <c r="Q37">
        <f t="shared" si="12"/>
        <v>112.86107691589035</v>
      </c>
      <c r="R37">
        <f t="shared" si="5"/>
        <v>0.86371752462733375</v>
      </c>
      <c r="S37">
        <f t="shared" ref="S37" si="43">P37*R37</f>
        <v>0.83346788555056683</v>
      </c>
      <c r="T37">
        <f t="shared" si="14"/>
        <v>97.480089980567939</v>
      </c>
    </row>
    <row r="38" spans="1:20" x14ac:dyDescent="0.25">
      <c r="A38">
        <v>30</v>
      </c>
      <c r="B38">
        <f t="shared" si="6"/>
        <v>3</v>
      </c>
      <c r="C38">
        <f>'Q4 (i)'!G33</f>
        <v>0.98063759414471008</v>
      </c>
      <c r="D38">
        <f>'Q4 (i)'!H33</f>
        <v>8.3981677762164336E-4</v>
      </c>
      <c r="E38">
        <f t="shared" si="7"/>
        <v>1</v>
      </c>
      <c r="F38">
        <f t="shared" si="26"/>
        <v>-0.02</v>
      </c>
      <c r="G38">
        <f t="shared" si="15"/>
        <v>10</v>
      </c>
      <c r="H38">
        <f t="shared" si="8"/>
        <v>0.98</v>
      </c>
      <c r="I38">
        <f t="shared" si="0"/>
        <v>10</v>
      </c>
      <c r="J38">
        <f t="shared" si="9"/>
        <v>0.98320826498655489</v>
      </c>
      <c r="K38">
        <f t="shared" si="1"/>
        <v>10.03273739782199</v>
      </c>
      <c r="L38">
        <f t="shared" si="2"/>
        <v>104.97709720270542</v>
      </c>
      <c r="M38">
        <f t="shared" si="3"/>
        <v>0.50389006657298596</v>
      </c>
      <c r="N38">
        <f t="shared" si="4"/>
        <v>0.98320826498655489</v>
      </c>
      <c r="O38">
        <f t="shared" si="10"/>
        <v>115.5137246671004</v>
      </c>
      <c r="P38">
        <f t="shared" si="11"/>
        <v>0.96417098751960972</v>
      </c>
      <c r="Q38">
        <f t="shared" si="12"/>
        <v>113.27710104823979</v>
      </c>
      <c r="R38">
        <f t="shared" si="5"/>
        <v>0.8593649828276988</v>
      </c>
      <c r="S38">
        <f t="shared" ref="S38" si="44">P38*R38</f>
        <v>0.82857478413275476</v>
      </c>
      <c r="T38">
        <f t="shared" si="14"/>
        <v>97.346373997092087</v>
      </c>
    </row>
    <row r="39" spans="1:20" x14ac:dyDescent="0.25">
      <c r="A39">
        <v>31</v>
      </c>
      <c r="B39">
        <f t="shared" si="6"/>
        <v>3</v>
      </c>
      <c r="C39">
        <f>'Q4 (i)'!G34</f>
        <v>0.97981403824038082</v>
      </c>
      <c r="D39">
        <f>'Q4 (i)'!H34</f>
        <v>8.439602056656626E-4</v>
      </c>
      <c r="E39">
        <f t="shared" si="7"/>
        <v>1</v>
      </c>
      <c r="F39">
        <f t="shared" si="26"/>
        <v>-0.02</v>
      </c>
      <c r="G39">
        <f t="shared" si="15"/>
        <v>10</v>
      </c>
      <c r="H39">
        <f t="shared" si="8"/>
        <v>0.98</v>
      </c>
      <c r="I39">
        <f t="shared" si="0"/>
        <v>10</v>
      </c>
      <c r="J39">
        <f t="shared" si="9"/>
        <v>0.98320826498655489</v>
      </c>
      <c r="K39">
        <f t="shared" si="1"/>
        <v>10.03273739782199</v>
      </c>
      <c r="L39">
        <f t="shared" si="2"/>
        <v>105.49502570820782</v>
      </c>
      <c r="M39">
        <f t="shared" si="3"/>
        <v>0.50637612339939753</v>
      </c>
      <c r="N39">
        <f t="shared" si="4"/>
        <v>0.98320826498655489</v>
      </c>
      <c r="O39">
        <f t="shared" si="10"/>
        <v>116.0341392294292</v>
      </c>
      <c r="P39">
        <f t="shared" si="11"/>
        <v>0.96336126054779481</v>
      </c>
      <c r="Q39">
        <f t="shared" si="12"/>
        <v>113.69187853213361</v>
      </c>
      <c r="R39">
        <f t="shared" si="5"/>
        <v>0.8550343748427397</v>
      </c>
      <c r="S39">
        <f t="shared" ref="S39" si="45">P39*R39</f>
        <v>0.82370699316019735</v>
      </c>
      <c r="T39">
        <f t="shared" si="14"/>
        <v>97.210464285419562</v>
      </c>
    </row>
    <row r="40" spans="1:20" x14ac:dyDescent="0.25">
      <c r="A40">
        <v>32</v>
      </c>
      <c r="B40">
        <f t="shared" si="6"/>
        <v>3</v>
      </c>
      <c r="C40">
        <f>'Q4 (i)'!G35</f>
        <v>0.97898711418315343</v>
      </c>
      <c r="D40">
        <f>'Q4 (i)'!H35</f>
        <v>8.481036252560415E-4</v>
      </c>
      <c r="E40">
        <f t="shared" si="7"/>
        <v>1</v>
      </c>
      <c r="F40">
        <f t="shared" si="26"/>
        <v>-0.02</v>
      </c>
      <c r="G40">
        <f t="shared" si="15"/>
        <v>10</v>
      </c>
      <c r="H40">
        <f t="shared" si="8"/>
        <v>0.98</v>
      </c>
      <c r="I40">
        <f t="shared" si="0"/>
        <v>10</v>
      </c>
      <c r="J40">
        <f t="shared" si="9"/>
        <v>0.98320826498655489</v>
      </c>
      <c r="K40">
        <f t="shared" si="1"/>
        <v>10.03273739782199</v>
      </c>
      <c r="L40">
        <f t="shared" si="2"/>
        <v>106.01295315700519</v>
      </c>
      <c r="M40">
        <f t="shared" si="3"/>
        <v>0.50886217515362486</v>
      </c>
      <c r="N40">
        <f t="shared" si="4"/>
        <v>0.98320826498655489</v>
      </c>
      <c r="O40">
        <f t="shared" si="10"/>
        <v>116.5545527299808</v>
      </c>
      <c r="P40">
        <f t="shared" si="11"/>
        <v>0.96254822198021261</v>
      </c>
      <c r="Q40">
        <f t="shared" si="12"/>
        <v>114.10540522203209</v>
      </c>
      <c r="R40">
        <f t="shared" si="5"/>
        <v>0.85072559014112847</v>
      </c>
      <c r="S40">
        <f t="shared" ref="S40" si="46">P40*R40</f>
        <v>0.81886440418341033</v>
      </c>
      <c r="T40">
        <f t="shared" si="14"/>
        <v>97.072388195805857</v>
      </c>
    </row>
    <row r="41" spans="1:20" x14ac:dyDescent="0.25">
      <c r="A41">
        <v>33</v>
      </c>
      <c r="B41">
        <f t="shared" si="6"/>
        <v>3</v>
      </c>
      <c r="C41">
        <f>'Q4 (i)'!G36</f>
        <v>0.97815683166253575</v>
      </c>
      <c r="D41">
        <f>'Q4 (i)'!H36</f>
        <v>8.5224703639278059E-4</v>
      </c>
      <c r="E41">
        <f t="shared" si="7"/>
        <v>1</v>
      </c>
      <c r="F41">
        <f t="shared" si="26"/>
        <v>-0.02</v>
      </c>
      <c r="G41">
        <f t="shared" si="15"/>
        <v>10</v>
      </c>
      <c r="H41">
        <f t="shared" si="8"/>
        <v>0.98</v>
      </c>
      <c r="I41">
        <f t="shared" si="0"/>
        <v>10</v>
      </c>
      <c r="J41">
        <f t="shared" si="9"/>
        <v>0.98320826498655489</v>
      </c>
      <c r="K41">
        <f t="shared" si="1"/>
        <v>10.03273739782199</v>
      </c>
      <c r="L41">
        <f t="shared" si="2"/>
        <v>106.53087954909758</v>
      </c>
      <c r="M41">
        <f t="shared" si="3"/>
        <v>0.5113482218356683</v>
      </c>
      <c r="N41">
        <f t="shared" si="4"/>
        <v>0.98320826498655489</v>
      </c>
      <c r="O41">
        <f t="shared" si="10"/>
        <v>117.07496516875524</v>
      </c>
      <c r="P41">
        <f t="shared" si="11"/>
        <v>0.96173188134366738</v>
      </c>
      <c r="Q41">
        <f t="shared" si="12"/>
        <v>114.51767699647135</v>
      </c>
      <c r="R41">
        <f t="shared" si="5"/>
        <v>0.8464385187485387</v>
      </c>
      <c r="S41">
        <f t="shared" ref="S41" si="47">P41*R41</f>
        <v>0.81404690907777921</v>
      </c>
      <c r="T41">
        <f t="shared" si="14"/>
        <v>96.932172887416812</v>
      </c>
    </row>
    <row r="42" spans="1:20" x14ac:dyDescent="0.25">
      <c r="A42">
        <v>34</v>
      </c>
      <c r="B42">
        <f t="shared" si="6"/>
        <v>3</v>
      </c>
      <c r="C42">
        <f>'Q4 (i)'!G37</f>
        <v>0.97732320040162401</v>
      </c>
      <c r="D42">
        <f>'Q4 (i)'!H37</f>
        <v>8.5639043907587956E-4</v>
      </c>
      <c r="E42">
        <f t="shared" si="7"/>
        <v>1</v>
      </c>
      <c r="F42">
        <f t="shared" si="26"/>
        <v>-0.02</v>
      </c>
      <c r="G42">
        <f t="shared" si="15"/>
        <v>10</v>
      </c>
      <c r="H42">
        <f t="shared" si="8"/>
        <v>0.98</v>
      </c>
      <c r="I42">
        <f t="shared" si="0"/>
        <v>10</v>
      </c>
      <c r="J42">
        <f t="shared" si="9"/>
        <v>0.98320826498655489</v>
      </c>
      <c r="K42">
        <f t="shared" si="1"/>
        <v>10.03273739782199</v>
      </c>
      <c r="L42">
        <f t="shared" si="2"/>
        <v>107.04880488448494</v>
      </c>
      <c r="M42">
        <f t="shared" si="3"/>
        <v>0.51383426344552774</v>
      </c>
      <c r="N42">
        <f t="shared" si="4"/>
        <v>0.98320826498655489</v>
      </c>
      <c r="O42">
        <f t="shared" si="10"/>
        <v>117.59537654575246</v>
      </c>
      <c r="P42">
        <f t="shared" si="11"/>
        <v>0.96091224819798782</v>
      </c>
      <c r="Q42">
        <f t="shared" si="12"/>
        <v>114.92868975812887</v>
      </c>
      <c r="R42">
        <f t="shared" si="5"/>
        <v>0.84217305124483854</v>
      </c>
      <c r="S42">
        <f t="shared" ref="S42" si="48">P42*R42</f>
        <v>0.80925440004343696</v>
      </c>
      <c r="T42">
        <f t="shared" si="14"/>
        <v>96.78984532917481</v>
      </c>
    </row>
    <row r="43" spans="1:20" x14ac:dyDescent="0.25">
      <c r="A43">
        <v>35</v>
      </c>
      <c r="B43">
        <f t="shared" si="6"/>
        <v>3</v>
      </c>
      <c r="C43">
        <f>'Q4 (i)'!G38</f>
        <v>0.97648623015691305</v>
      </c>
      <c r="D43">
        <f>'Q4 (i)'!H38</f>
        <v>8.6053383330533849E-4</v>
      </c>
      <c r="E43">
        <f t="shared" si="7"/>
        <v>1</v>
      </c>
      <c r="F43">
        <f t="shared" si="26"/>
        <v>-0.02</v>
      </c>
      <c r="G43">
        <f t="shared" si="15"/>
        <v>10</v>
      </c>
      <c r="H43">
        <f t="shared" si="8"/>
        <v>0.98</v>
      </c>
      <c r="I43">
        <f t="shared" si="0"/>
        <v>10</v>
      </c>
      <c r="J43">
        <f t="shared" si="9"/>
        <v>0.98320826498655489</v>
      </c>
      <c r="K43">
        <f t="shared" si="1"/>
        <v>10.03273739782199</v>
      </c>
      <c r="L43">
        <f t="shared" si="2"/>
        <v>107.56672916316731</v>
      </c>
      <c r="M43">
        <f t="shared" si="3"/>
        <v>0.51632029998320306</v>
      </c>
      <c r="N43">
        <f t="shared" si="4"/>
        <v>0.98320826498655489</v>
      </c>
      <c r="O43">
        <f t="shared" si="10"/>
        <v>118.11578686097251</v>
      </c>
      <c r="P43">
        <f t="shared" si="11"/>
        <v>0.96008933213584025</v>
      </c>
      <c r="Q43">
        <f t="shared" si="12"/>
        <v>115.33843943388848</v>
      </c>
      <c r="R43">
        <f t="shared" si="5"/>
        <v>0.83792907876129896</v>
      </c>
      <c r="S43">
        <f t="shared" ref="S43" si="49">P43*R43</f>
        <v>0.80448676960513543</v>
      </c>
      <c r="T43">
        <f t="shared" si="14"/>
        <v>96.645432300604057</v>
      </c>
    </row>
    <row r="44" spans="1:20" x14ac:dyDescent="0.25">
      <c r="A44">
        <v>36</v>
      </c>
      <c r="B44">
        <f t="shared" si="6"/>
        <v>3</v>
      </c>
      <c r="C44">
        <f>'Q4 (i)'!G39</f>
        <v>0.97564593071810635</v>
      </c>
      <c r="D44">
        <f>'Q4 (i)'!H39</f>
        <v>8.6467721908115741E-4</v>
      </c>
      <c r="E44">
        <f t="shared" si="7"/>
        <v>1</v>
      </c>
      <c r="F44">
        <f t="shared" si="26"/>
        <v>-0.02</v>
      </c>
      <c r="G44">
        <f t="shared" si="15"/>
        <v>10</v>
      </c>
      <c r="H44">
        <f t="shared" si="8"/>
        <v>0.98</v>
      </c>
      <c r="I44">
        <f t="shared" si="0"/>
        <v>10</v>
      </c>
      <c r="J44">
        <f t="shared" si="9"/>
        <v>0.98320826498655489</v>
      </c>
      <c r="K44">
        <f t="shared" si="1"/>
        <v>10.03273739782199</v>
      </c>
      <c r="L44">
        <f t="shared" si="2"/>
        <v>108.08465238514468</v>
      </c>
      <c r="M44">
        <f t="shared" si="3"/>
        <v>0.51880633144869448</v>
      </c>
      <c r="N44">
        <f t="shared" si="4"/>
        <v>0.98320826498655489</v>
      </c>
      <c r="O44">
        <f t="shared" si="10"/>
        <v>118.63619611441537</v>
      </c>
      <c r="P44">
        <f t="shared" si="11"/>
        <v>0.95926314278254188</v>
      </c>
      <c r="Q44">
        <f t="shared" si="12"/>
        <v>115.74692197490458</v>
      </c>
      <c r="R44">
        <f t="shared" si="5"/>
        <v>0.83370649297781396</v>
      </c>
      <c r="S44">
        <f t="shared" ref="S44" si="50">P44*R44</f>
        <v>0.79974391061210903</v>
      </c>
      <c r="T44">
        <f t="shared" si="14"/>
        <v>96.498960392674363</v>
      </c>
    </row>
    <row r="45" spans="1:20" x14ac:dyDescent="0.25">
      <c r="A45">
        <v>37</v>
      </c>
      <c r="B45">
        <f t="shared" si="6"/>
        <v>4</v>
      </c>
      <c r="C45">
        <f>'Q4 (i)'!G40</f>
        <v>0.97480231190792521</v>
      </c>
      <c r="D45">
        <f>'Q4 (i)'!H40</f>
        <v>8.6882059640333619E-4</v>
      </c>
      <c r="E45">
        <f t="shared" si="7"/>
        <v>1</v>
      </c>
      <c r="F45">
        <f t="shared" si="26"/>
        <v>-0.02</v>
      </c>
      <c r="G45">
        <f t="shared" si="15"/>
        <v>10</v>
      </c>
      <c r="H45">
        <f t="shared" si="8"/>
        <v>0.98</v>
      </c>
      <c r="I45">
        <f t="shared" si="0"/>
        <v>10</v>
      </c>
      <c r="J45">
        <f t="shared" si="9"/>
        <v>0.98320826498655489</v>
      </c>
      <c r="K45">
        <f t="shared" si="1"/>
        <v>10.03273739782199</v>
      </c>
      <c r="L45">
        <f t="shared" si="2"/>
        <v>108.60257455041702</v>
      </c>
      <c r="M45">
        <f t="shared" si="3"/>
        <v>0.52129235784200167</v>
      </c>
      <c r="N45">
        <f t="shared" si="4"/>
        <v>0.98320826498655489</v>
      </c>
      <c r="O45">
        <f t="shared" si="10"/>
        <v>119.15660430608101</v>
      </c>
      <c r="P45">
        <f t="shared" si="11"/>
        <v>0.95843368979587362</v>
      </c>
      <c r="Q45">
        <f t="shared" si="12"/>
        <v>116.1541333566656</v>
      </c>
      <c r="R45">
        <f t="shared" si="5"/>
        <v>0.82950518612013635</v>
      </c>
      <c r="S45">
        <f t="shared" ref="S45" si="51">P45*R45</f>
        <v>0.79502571623793516</v>
      </c>
      <c r="T45">
        <f t="shared" si="14"/>
        <v>96.350456008644031</v>
      </c>
    </row>
    <row r="46" spans="1:20" x14ac:dyDescent="0.25">
      <c r="A46">
        <v>38</v>
      </c>
      <c r="B46">
        <f t="shared" si="6"/>
        <v>4</v>
      </c>
      <c r="C46">
        <f>'Q4 (i)'!G41</f>
        <v>0.97395538358191802</v>
      </c>
      <c r="D46">
        <f>'Q4 (i)'!H41</f>
        <v>6.1805519894687498E-4</v>
      </c>
      <c r="E46">
        <f t="shared" si="7"/>
        <v>1</v>
      </c>
      <c r="F46">
        <f t="shared" si="26"/>
        <v>-0.02</v>
      </c>
      <c r="G46">
        <f t="shared" si="15"/>
        <v>10</v>
      </c>
      <c r="H46">
        <f t="shared" si="8"/>
        <v>0.98</v>
      </c>
      <c r="I46">
        <f t="shared" si="0"/>
        <v>10</v>
      </c>
      <c r="J46">
        <f t="shared" si="9"/>
        <v>0.98320826498655489</v>
      </c>
      <c r="K46">
        <f t="shared" si="1"/>
        <v>10.03273739782199</v>
      </c>
      <c r="L46">
        <f t="shared" si="2"/>
        <v>77.256899868359369</v>
      </c>
      <c r="M46">
        <f t="shared" si="3"/>
        <v>0.37083311936812496</v>
      </c>
      <c r="N46">
        <f t="shared" si="4"/>
        <v>0.98320826498655489</v>
      </c>
      <c r="O46">
        <f t="shared" si="10"/>
        <v>87.660470385549488</v>
      </c>
      <c r="P46">
        <f t="shared" si="11"/>
        <v>0.95760098286589213</v>
      </c>
      <c r="Q46">
        <f t="shared" si="12"/>
        <v>85.377387059329223</v>
      </c>
      <c r="R46">
        <f t="shared" si="5"/>
        <v>0.82532505095712738</v>
      </c>
      <c r="S46">
        <f t="shared" ref="S46" si="52">P46*R46</f>
        <v>0.79033207998038768</v>
      </c>
      <c r="T46">
        <f t="shared" si="14"/>
        <v>70.464096325327276</v>
      </c>
    </row>
    <row r="47" spans="1:20" x14ac:dyDescent="0.25">
      <c r="A47">
        <v>39</v>
      </c>
      <c r="B47">
        <f t="shared" si="6"/>
        <v>4</v>
      </c>
      <c r="C47">
        <f>'Q4 (i)'!G42</f>
        <v>0.97335342539355296</v>
      </c>
      <c r="D47">
        <f>'Q4 (i)'!H42</f>
        <v>9.571584117188676E-4</v>
      </c>
      <c r="E47">
        <f t="shared" si="7"/>
        <v>1</v>
      </c>
      <c r="F47">
        <f t="shared" si="26"/>
        <v>-0.02</v>
      </c>
      <c r="G47">
        <f t="shared" si="15"/>
        <v>10</v>
      </c>
      <c r="H47">
        <f t="shared" si="8"/>
        <v>0.98</v>
      </c>
      <c r="I47">
        <f t="shared" si="0"/>
        <v>10</v>
      </c>
      <c r="J47">
        <f t="shared" si="9"/>
        <v>0.98320826498655489</v>
      </c>
      <c r="K47">
        <f t="shared" si="1"/>
        <v>10.03273739782199</v>
      </c>
      <c r="L47">
        <f t="shared" si="2"/>
        <v>119.64480146485845</v>
      </c>
      <c r="M47">
        <f t="shared" si="3"/>
        <v>0.57429504703132062</v>
      </c>
      <c r="N47">
        <f t="shared" si="4"/>
        <v>0.98320826498655489</v>
      </c>
      <c r="O47">
        <f t="shared" si="10"/>
        <v>130.25183390971173</v>
      </c>
      <c r="P47">
        <f t="shared" si="11"/>
        <v>0.95700913259991527</v>
      </c>
      <c r="Q47">
        <f t="shared" si="12"/>
        <v>126.78106869981005</v>
      </c>
      <c r="R47">
        <f t="shared" si="5"/>
        <v>0.82116598079801861</v>
      </c>
      <c r="S47">
        <f t="shared" ref="S47" si="53">P47*R47</f>
        <v>0.78586334300407046</v>
      </c>
      <c r="T47">
        <f t="shared" si="14"/>
        <v>104.1083006255005</v>
      </c>
    </row>
    <row r="48" spans="1:20" x14ac:dyDescent="0.25">
      <c r="A48">
        <v>40</v>
      </c>
      <c r="B48">
        <f t="shared" si="6"/>
        <v>4</v>
      </c>
      <c r="C48">
        <f>'Q4 (i)'!G43</f>
        <v>0.97242177197486224</v>
      </c>
      <c r="D48">
        <f>'Q4 (i)'!H43</f>
        <v>9.6175622306290129E-4</v>
      </c>
      <c r="E48">
        <f t="shared" si="7"/>
        <v>1</v>
      </c>
      <c r="F48">
        <f t="shared" si="26"/>
        <v>-0.02</v>
      </c>
      <c r="G48">
        <f t="shared" si="15"/>
        <v>10</v>
      </c>
      <c r="H48">
        <f t="shared" si="8"/>
        <v>0.98</v>
      </c>
      <c r="I48">
        <f t="shared" si="0"/>
        <v>10</v>
      </c>
      <c r="J48">
        <f t="shared" si="9"/>
        <v>0.98320826498655489</v>
      </c>
      <c r="K48">
        <f t="shared" si="1"/>
        <v>10.03273739782199</v>
      </c>
      <c r="L48">
        <f t="shared" si="2"/>
        <v>120.21952788286266</v>
      </c>
      <c r="M48">
        <f t="shared" si="3"/>
        <v>0.57705373383774072</v>
      </c>
      <c r="N48">
        <f t="shared" si="4"/>
        <v>0.98320826498655489</v>
      </c>
      <c r="O48">
        <f t="shared" si="10"/>
        <v>130.82931901452238</v>
      </c>
      <c r="P48">
        <f t="shared" si="11"/>
        <v>0.95609312325855556</v>
      </c>
      <c r="Q48">
        <f t="shared" si="12"/>
        <v>127.22127822236639</v>
      </c>
      <c r="R48">
        <f t="shared" si="5"/>
        <v>0.81702786948969031</v>
      </c>
      <c r="S48">
        <f t="shared" ref="S48" si="54">P48*R48</f>
        <v>0.78115472752968151</v>
      </c>
      <c r="T48">
        <f t="shared" si="14"/>
        <v>103.94332989977515</v>
      </c>
    </row>
    <row r="49" spans="1:20" x14ac:dyDescent="0.25">
      <c r="A49">
        <v>41</v>
      </c>
      <c r="B49">
        <f t="shared" si="6"/>
        <v>4</v>
      </c>
      <c r="C49">
        <f>'Q4 (i)'!G44</f>
        <v>0.97148653928422357</v>
      </c>
      <c r="D49">
        <f>'Q4 (i)'!H44</f>
        <v>9.663540238678645E-4</v>
      </c>
      <c r="E49">
        <f t="shared" si="7"/>
        <v>1</v>
      </c>
      <c r="F49">
        <f t="shared" si="26"/>
        <v>-0.02</v>
      </c>
      <c r="G49">
        <f t="shared" si="15"/>
        <v>10</v>
      </c>
      <c r="H49">
        <f t="shared" si="8"/>
        <v>0.98</v>
      </c>
      <c r="I49">
        <f t="shared" si="0"/>
        <v>10</v>
      </c>
      <c r="J49">
        <f t="shared" si="9"/>
        <v>0.98320826498655489</v>
      </c>
      <c r="K49">
        <f t="shared" si="1"/>
        <v>10.03273739782199</v>
      </c>
      <c r="L49">
        <f t="shared" si="2"/>
        <v>120.79425298348306</v>
      </c>
      <c r="M49">
        <f t="shared" si="3"/>
        <v>0.57981241432071873</v>
      </c>
      <c r="N49">
        <f t="shared" si="4"/>
        <v>0.98320826498655489</v>
      </c>
      <c r="O49">
        <f t="shared" si="10"/>
        <v>131.40680279562577</v>
      </c>
      <c r="P49">
        <f t="shared" si="11"/>
        <v>0.95517359474743402</v>
      </c>
      <c r="Q49">
        <f t="shared" si="12"/>
        <v>127.65994008632691</v>
      </c>
      <c r="R49">
        <f t="shared" si="5"/>
        <v>0.81291061141396137</v>
      </c>
      <c r="S49">
        <f t="shared" ref="S49" si="55">P49*R49</f>
        <v>0.77647075091260798</v>
      </c>
      <c r="T49">
        <f t="shared" si="14"/>
        <v>103.77611994864569</v>
      </c>
    </row>
    <row r="50" spans="1:20" x14ac:dyDescent="0.25">
      <c r="A50">
        <v>42</v>
      </c>
      <c r="B50">
        <f t="shared" si="6"/>
        <v>4</v>
      </c>
      <c r="C50">
        <f>'Q4 (i)'!G45</f>
        <v>0.97054773935785277</v>
      </c>
      <c r="D50">
        <f>'Q4 (i)'!H45</f>
        <v>9.7095181413375776E-4</v>
      </c>
      <c r="E50">
        <f t="shared" si="7"/>
        <v>1</v>
      </c>
      <c r="F50">
        <f t="shared" si="26"/>
        <v>-0.02</v>
      </c>
      <c r="G50">
        <f t="shared" si="15"/>
        <v>10</v>
      </c>
      <c r="H50">
        <f t="shared" si="8"/>
        <v>0.98</v>
      </c>
      <c r="I50">
        <f t="shared" si="0"/>
        <v>10</v>
      </c>
      <c r="J50">
        <f t="shared" si="9"/>
        <v>0.98320826498655489</v>
      </c>
      <c r="K50">
        <f t="shared" si="1"/>
        <v>10.03273739782199</v>
      </c>
      <c r="L50">
        <f t="shared" si="2"/>
        <v>121.36897676671973</v>
      </c>
      <c r="M50">
        <f t="shared" si="3"/>
        <v>0.58257108848025463</v>
      </c>
      <c r="N50">
        <f t="shared" si="4"/>
        <v>0.98320826498655489</v>
      </c>
      <c r="O50">
        <f t="shared" si="10"/>
        <v>131.98428525302197</v>
      </c>
      <c r="P50">
        <f t="shared" si="11"/>
        <v>0.95425055890065746</v>
      </c>
      <c r="Q50">
        <f t="shared" si="12"/>
        <v>128.09704968308245</v>
      </c>
      <c r="R50">
        <f t="shared" si="5"/>
        <v>0.80881410148489308</v>
      </c>
      <c r="S50">
        <f t="shared" ref="S50" si="56">P50*R50</f>
        <v>0.77181130838869227</v>
      </c>
      <c r="T50">
        <f t="shared" si="14"/>
        <v>103.60670014228803</v>
      </c>
    </row>
    <row r="51" spans="1:20" x14ac:dyDescent="0.25">
      <c r="A51">
        <v>43</v>
      </c>
      <c r="B51">
        <f t="shared" si="6"/>
        <v>4</v>
      </c>
      <c r="C51">
        <f>'Q4 (i)'!G46</f>
        <v>0.96960538426961984</v>
      </c>
      <c r="D51">
        <f>'Q4 (i)'!H46</f>
        <v>9.7554959386058075E-4</v>
      </c>
      <c r="E51">
        <f t="shared" si="7"/>
        <v>1</v>
      </c>
      <c r="F51">
        <f t="shared" si="26"/>
        <v>-0.02</v>
      </c>
      <c r="G51">
        <f t="shared" si="15"/>
        <v>10</v>
      </c>
      <c r="H51">
        <f t="shared" si="8"/>
        <v>0.98</v>
      </c>
      <c r="I51">
        <f t="shared" si="0"/>
        <v>10</v>
      </c>
      <c r="J51">
        <f t="shared" si="9"/>
        <v>0.98320826498655489</v>
      </c>
      <c r="K51">
        <f t="shared" si="1"/>
        <v>10.03273739782199</v>
      </c>
      <c r="L51">
        <f t="shared" si="2"/>
        <v>121.9436992325726</v>
      </c>
      <c r="M51">
        <f t="shared" si="3"/>
        <v>0.58532975631634843</v>
      </c>
      <c r="N51">
        <f t="shared" si="4"/>
        <v>0.98320826498655489</v>
      </c>
      <c r="O51">
        <f t="shared" si="10"/>
        <v>132.56176638671093</v>
      </c>
      <c r="P51">
        <f t="shared" si="11"/>
        <v>0.95332402758935475</v>
      </c>
      <c r="Q51">
        <f t="shared" si="12"/>
        <v>128.53260243684642</v>
      </c>
      <c r="R51">
        <f t="shared" si="5"/>
        <v>0.80473823514610809</v>
      </c>
      <c r="S51">
        <f t="shared" ref="S51" si="57">P51*R51</f>
        <v>0.76717629548463695</v>
      </c>
      <c r="T51">
        <f t="shared" si="14"/>
        <v>103.43509964376413</v>
      </c>
    </row>
    <row r="52" spans="1:20" x14ac:dyDescent="0.25">
      <c r="A52">
        <v>44</v>
      </c>
      <c r="B52">
        <f t="shared" si="6"/>
        <v>4</v>
      </c>
      <c r="C52">
        <f>'Q4 (i)'!G47</f>
        <v>0.96865948613079067</v>
      </c>
      <c r="D52">
        <f>'Q4 (i)'!H47</f>
        <v>9.8014736304833316E-4</v>
      </c>
      <c r="E52">
        <f t="shared" si="7"/>
        <v>1</v>
      </c>
      <c r="F52">
        <f t="shared" si="26"/>
        <v>-0.02</v>
      </c>
      <c r="G52">
        <f t="shared" si="15"/>
        <v>10</v>
      </c>
      <c r="H52">
        <f t="shared" si="8"/>
        <v>0.98</v>
      </c>
      <c r="I52">
        <f t="shared" si="0"/>
        <v>10</v>
      </c>
      <c r="J52">
        <f t="shared" si="9"/>
        <v>0.98320826498655489</v>
      </c>
      <c r="K52">
        <f t="shared" si="1"/>
        <v>10.03273739782199</v>
      </c>
      <c r="L52">
        <f t="shared" si="2"/>
        <v>122.51842038104165</v>
      </c>
      <c r="M52">
        <f t="shared" si="3"/>
        <v>0.5880884178289999</v>
      </c>
      <c r="N52">
        <f t="shared" si="4"/>
        <v>0.98320826498655489</v>
      </c>
      <c r="O52">
        <f t="shared" si="10"/>
        <v>133.13924619669262</v>
      </c>
      <c r="P52">
        <f t="shared" si="11"/>
        <v>0.95239401272142254</v>
      </c>
      <c r="Q52">
        <f t="shared" si="12"/>
        <v>128.96659380472911</v>
      </c>
      <c r="R52">
        <f t="shared" si="5"/>
        <v>0.80068290836812095</v>
      </c>
      <c r="S52">
        <f t="shared" ref="S52" si="58">P52*R52</f>
        <v>0.76256560801817375</v>
      </c>
      <c r="T52">
        <f t="shared" si="14"/>
        <v>103.26134740990059</v>
      </c>
    </row>
    <row r="53" spans="1:20" x14ac:dyDescent="0.25">
      <c r="A53">
        <v>45</v>
      </c>
      <c r="B53">
        <f t="shared" si="6"/>
        <v>4</v>
      </c>
      <c r="C53">
        <f>'Q4 (i)'!G48</f>
        <v>0.96771005708976776</v>
      </c>
      <c r="D53">
        <f>'Q4 (i)'!H48</f>
        <v>9.8474512169701572E-4</v>
      </c>
      <c r="E53">
        <f t="shared" si="7"/>
        <v>1</v>
      </c>
      <c r="F53">
        <f t="shared" si="26"/>
        <v>-0.02</v>
      </c>
      <c r="G53">
        <f t="shared" si="15"/>
        <v>10</v>
      </c>
      <c r="H53">
        <f t="shared" si="8"/>
        <v>0.98</v>
      </c>
      <c r="I53">
        <f t="shared" si="0"/>
        <v>10</v>
      </c>
      <c r="J53">
        <f t="shared" si="9"/>
        <v>0.98320826498655489</v>
      </c>
      <c r="K53">
        <f t="shared" si="1"/>
        <v>10.03273739782199</v>
      </c>
      <c r="L53">
        <f t="shared" si="2"/>
        <v>123.09314021212697</v>
      </c>
      <c r="M53">
        <f t="shared" si="3"/>
        <v>0.59084707301820938</v>
      </c>
      <c r="N53">
        <f t="shared" si="4"/>
        <v>0.98320826498655489</v>
      </c>
      <c r="O53">
        <f t="shared" si="10"/>
        <v>133.71672468296717</v>
      </c>
      <c r="P53">
        <f t="shared" si="11"/>
        <v>0.95146052624127053</v>
      </c>
      <c r="Q53">
        <f t="shared" si="12"/>
        <v>129.39901927681092</v>
      </c>
      <c r="R53">
        <f t="shared" si="5"/>
        <v>0.79664801764568338</v>
      </c>
      <c r="S53">
        <f t="shared" ref="S53" si="59">P53*R53</f>
        <v>0.75797914209822692</v>
      </c>
      <c r="T53">
        <f t="shared" si="14"/>
        <v>103.08547219216699</v>
      </c>
    </row>
    <row r="54" spans="1:20" x14ac:dyDescent="0.25">
      <c r="A54">
        <v>46</v>
      </c>
      <c r="B54">
        <f t="shared" si="6"/>
        <v>4</v>
      </c>
      <c r="C54">
        <f>'Q4 (i)'!G49</f>
        <v>0.96675710933183157</v>
      </c>
      <c r="D54">
        <f>'Q4 (i)'!H49</f>
        <v>9.8934286980662802E-4</v>
      </c>
      <c r="E54">
        <f t="shared" si="7"/>
        <v>1</v>
      </c>
      <c r="F54">
        <f t="shared" si="26"/>
        <v>-0.02</v>
      </c>
      <c r="G54">
        <f t="shared" si="15"/>
        <v>10</v>
      </c>
      <c r="H54">
        <f t="shared" si="8"/>
        <v>0.98</v>
      </c>
      <c r="I54">
        <f t="shared" si="0"/>
        <v>10</v>
      </c>
      <c r="J54">
        <f t="shared" si="9"/>
        <v>0.98320826498655489</v>
      </c>
      <c r="K54">
        <f t="shared" si="1"/>
        <v>10.03273739782199</v>
      </c>
      <c r="L54">
        <f t="shared" si="2"/>
        <v>123.66785872582851</v>
      </c>
      <c r="M54">
        <f t="shared" si="3"/>
        <v>0.59360572188397687</v>
      </c>
      <c r="N54">
        <f t="shared" si="4"/>
        <v>0.98320826498655489</v>
      </c>
      <c r="O54">
        <f t="shared" si="10"/>
        <v>134.29420184553447</v>
      </c>
      <c r="P54">
        <f t="shared" si="11"/>
        <v>0.95052358012956728</v>
      </c>
      <c r="Q54">
        <f t="shared" si="12"/>
        <v>129.82987437621443</v>
      </c>
      <c r="R54">
        <f t="shared" si="5"/>
        <v>0.79263345999514212</v>
      </c>
      <c r="S54">
        <f t="shared" ref="S54" si="60">P54*R54</f>
        <v>0.75341679412506868</v>
      </c>
      <c r="T54">
        <f t="shared" si="14"/>
        <v>102.90750253755348</v>
      </c>
    </row>
    <row r="55" spans="1:20" x14ac:dyDescent="0.25">
      <c r="A55">
        <v>47</v>
      </c>
      <c r="B55">
        <f t="shared" si="6"/>
        <v>4</v>
      </c>
      <c r="C55">
        <f>'Q4 (i)'!G50</f>
        <v>0.96580065507887924</v>
      </c>
      <c r="D55">
        <f>'Q4 (i)'!H50</f>
        <v>9.9394060737717006E-4</v>
      </c>
      <c r="E55">
        <f t="shared" si="7"/>
        <v>1</v>
      </c>
      <c r="F55">
        <f t="shared" si="26"/>
        <v>-0.02</v>
      </c>
      <c r="G55">
        <f t="shared" si="15"/>
        <v>10</v>
      </c>
      <c r="H55">
        <f t="shared" si="8"/>
        <v>0.98</v>
      </c>
      <c r="I55">
        <f t="shared" si="0"/>
        <v>10</v>
      </c>
      <c r="J55">
        <f t="shared" si="9"/>
        <v>0.98320826498655489</v>
      </c>
      <c r="K55">
        <f t="shared" si="1"/>
        <v>10.03273739782199</v>
      </c>
      <c r="L55">
        <f t="shared" si="2"/>
        <v>124.24257592214626</v>
      </c>
      <c r="M55">
        <f t="shared" si="3"/>
        <v>0.59636436442630203</v>
      </c>
      <c r="N55">
        <f t="shared" si="4"/>
        <v>0.98320826498655489</v>
      </c>
      <c r="O55">
        <f t="shared" si="10"/>
        <v>134.87167768439454</v>
      </c>
      <c r="P55">
        <f t="shared" si="11"/>
        <v>0.949583186402983</v>
      </c>
      <c r="Q55">
        <f t="shared" si="12"/>
        <v>130.25915465917572</v>
      </c>
      <c r="R55">
        <f t="shared" si="5"/>
        <v>0.78863913295181076</v>
      </c>
      <c r="S55">
        <f t="shared" ref="S55" si="61">P55*R55</f>
        <v>0.74887846079046616</v>
      </c>
      <c r="T55">
        <f t="shared" si="14"/>
        <v>102.72746678944816</v>
      </c>
    </row>
    <row r="56" spans="1:20" x14ac:dyDescent="0.25">
      <c r="A56">
        <v>48</v>
      </c>
      <c r="B56">
        <f t="shared" si="6"/>
        <v>4</v>
      </c>
      <c r="C56">
        <f>'Q4 (i)'!G51</f>
        <v>0.96484070658916488</v>
      </c>
      <c r="D56">
        <f>'Q4 (i)'!H51</f>
        <v>9.9853833440864182E-4</v>
      </c>
      <c r="E56">
        <f t="shared" si="7"/>
        <v>1</v>
      </c>
      <c r="F56">
        <f t="shared" si="26"/>
        <v>-0.02</v>
      </c>
      <c r="G56">
        <f t="shared" si="15"/>
        <v>10</v>
      </c>
      <c r="H56">
        <f t="shared" si="8"/>
        <v>0.98</v>
      </c>
      <c r="I56">
        <f t="shared" si="0"/>
        <v>10</v>
      </c>
      <c r="J56">
        <f t="shared" si="9"/>
        <v>0.98320826498655489</v>
      </c>
      <c r="K56">
        <f t="shared" si="1"/>
        <v>10.03273739782199</v>
      </c>
      <c r="L56">
        <f t="shared" si="2"/>
        <v>124.81729180108023</v>
      </c>
      <c r="M56">
        <f t="shared" si="3"/>
        <v>0.59912300064518509</v>
      </c>
      <c r="N56">
        <f t="shared" si="4"/>
        <v>0.98320826498655489</v>
      </c>
      <c r="O56">
        <f t="shared" si="10"/>
        <v>135.44915219954743</v>
      </c>
      <c r="P56">
        <f t="shared" si="11"/>
        <v>0.94863935711393443</v>
      </c>
      <c r="Q56">
        <f t="shared" si="12"/>
        <v>130.68685571511469</v>
      </c>
      <c r="R56">
        <f t="shared" si="5"/>
        <v>0.78466493456735431</v>
      </c>
      <c r="S56">
        <f t="shared" ref="S56" si="62">P56*R56</f>
        <v>0.74436403907782245</v>
      </c>
      <c r="T56">
        <f t="shared" si="14"/>
        <v>102.54539308851375</v>
      </c>
    </row>
    <row r="57" spans="1:20" x14ac:dyDescent="0.25">
      <c r="A57">
        <v>49</v>
      </c>
      <c r="B57">
        <f t="shared" si="6"/>
        <v>5</v>
      </c>
      <c r="C57">
        <f>'Q4 (i)'!G52</f>
        <v>0.96387727615703767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6CB6A-116F-4CA8-8A5A-A5695515D66E}">
  <dimension ref="B4:Q14"/>
  <sheetViews>
    <sheetView workbookViewId="0"/>
  </sheetViews>
  <sheetFormatPr defaultRowHeight="15" x14ac:dyDescent="0.25"/>
  <cols>
    <col min="11" max="11" width="9.140625" style="27"/>
  </cols>
  <sheetData>
    <row r="4" spans="2:17" x14ac:dyDescent="0.25">
      <c r="B4" t="s">
        <v>195</v>
      </c>
    </row>
    <row r="6" spans="2:17" x14ac:dyDescent="0.25">
      <c r="B6" t="s">
        <v>196</v>
      </c>
      <c r="Q6" s="1" t="s">
        <v>4</v>
      </c>
    </row>
    <row r="7" spans="2:17" x14ac:dyDescent="0.25">
      <c r="B7" t="s">
        <v>197</v>
      </c>
      <c r="Q7" s="1" t="s">
        <v>5</v>
      </c>
    </row>
    <row r="8" spans="2:17" x14ac:dyDescent="0.25">
      <c r="B8" t="s">
        <v>198</v>
      </c>
      <c r="Q8" s="1" t="s">
        <v>4</v>
      </c>
    </row>
    <row r="9" spans="2:17" x14ac:dyDescent="0.25">
      <c r="B9" t="s">
        <v>199</v>
      </c>
      <c r="Q9" s="1" t="s">
        <v>5</v>
      </c>
    </row>
    <row r="10" spans="2:17" x14ac:dyDescent="0.25">
      <c r="B10" t="s">
        <v>200</v>
      </c>
      <c r="Q10" s="1" t="s">
        <v>5</v>
      </c>
    </row>
    <row r="11" spans="2:17" x14ac:dyDescent="0.25">
      <c r="B11" t="s">
        <v>228</v>
      </c>
      <c r="Q11" s="1" t="s">
        <v>5</v>
      </c>
    </row>
    <row r="12" spans="2:17" x14ac:dyDescent="0.25">
      <c r="B12" t="s">
        <v>227</v>
      </c>
      <c r="Q12" s="1" t="s">
        <v>5</v>
      </c>
    </row>
    <row r="14" spans="2:17" x14ac:dyDescent="0.25">
      <c r="Q14" s="1" t="s">
        <v>201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85A2E-844C-4D04-A6CB-C05FB556E615}">
  <dimension ref="A1:C5"/>
  <sheetViews>
    <sheetView workbookViewId="0"/>
  </sheetViews>
  <sheetFormatPr defaultRowHeight="15" x14ac:dyDescent="0.25"/>
  <cols>
    <col min="2" max="2" width="21.140625" bestFit="1" customWidth="1"/>
    <col min="3" max="3" width="9.5703125" bestFit="1" customWidth="1"/>
  </cols>
  <sheetData>
    <row r="1" spans="1:3" x14ac:dyDescent="0.25">
      <c r="A1" t="s">
        <v>27</v>
      </c>
      <c r="B1" t="s">
        <v>73</v>
      </c>
    </row>
    <row r="3" spans="1:3" x14ac:dyDescent="0.25">
      <c r="A3" t="s">
        <v>28</v>
      </c>
      <c r="B3" t="s">
        <v>202</v>
      </c>
      <c r="C3" s="35">
        <f>'Q4 (ii) 4 year'!S6</f>
        <v>1476.7800215472212</v>
      </c>
    </row>
    <row r="5" spans="1:3" x14ac:dyDescent="0.25">
      <c r="A5" t="s">
        <v>203</v>
      </c>
      <c r="B5" t="s">
        <v>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0810C-AD94-4728-BA4A-9155E172F0CD}">
  <dimension ref="B1:P18"/>
  <sheetViews>
    <sheetView workbookViewId="0"/>
  </sheetViews>
  <sheetFormatPr defaultRowHeight="15" x14ac:dyDescent="0.25"/>
  <cols>
    <col min="1" max="5" width="9.140625" style="51"/>
    <col min="6" max="7" width="9.5703125" style="51" bestFit="1" customWidth="1"/>
    <col min="8" max="8" width="9.140625" style="51"/>
    <col min="9" max="9" width="9.5703125" style="51" bestFit="1" customWidth="1"/>
    <col min="10" max="10" width="9.7109375" style="51" customWidth="1"/>
    <col min="11" max="11" width="9.5703125" style="51" bestFit="1" customWidth="1"/>
    <col min="12" max="16384" width="9.140625" style="51"/>
  </cols>
  <sheetData>
    <row r="1" spans="2:16" s="50" customFormat="1" x14ac:dyDescent="0.25">
      <c r="F1" s="50" t="s">
        <v>4</v>
      </c>
      <c r="G1" s="50" t="s">
        <v>5</v>
      </c>
      <c r="I1" s="50" t="s">
        <v>5</v>
      </c>
      <c r="J1" s="50" t="s">
        <v>4</v>
      </c>
      <c r="K1" s="50" t="s">
        <v>5</v>
      </c>
    </row>
    <row r="2" spans="2:16" x14ac:dyDescent="0.25">
      <c r="F2" s="52"/>
      <c r="G2" s="52"/>
      <c r="H2" s="52"/>
      <c r="I2" s="52"/>
      <c r="J2" s="52"/>
      <c r="K2" s="52"/>
    </row>
    <row r="3" spans="2:16" s="56" customFormat="1" ht="46.5" x14ac:dyDescent="0.35">
      <c r="B3" s="53" t="s">
        <v>0</v>
      </c>
      <c r="C3" s="54" t="s">
        <v>1</v>
      </c>
      <c r="D3" s="55" t="s">
        <v>2</v>
      </c>
      <c r="F3" s="57" t="s">
        <v>6</v>
      </c>
      <c r="G3" s="57" t="s">
        <v>7</v>
      </c>
      <c r="H3" s="57"/>
      <c r="I3" s="58" t="s">
        <v>8</v>
      </c>
      <c r="J3" s="59" t="s">
        <v>9</v>
      </c>
      <c r="K3" s="55" t="s">
        <v>10</v>
      </c>
    </row>
    <row r="4" spans="2:16" x14ac:dyDescent="0.25">
      <c r="B4" s="60">
        <v>50</v>
      </c>
      <c r="C4" s="61">
        <v>5.2700000000000002E-4</v>
      </c>
      <c r="D4" s="62">
        <v>1E-3</v>
      </c>
      <c r="F4" s="63">
        <f>-LN(1-C4)</f>
        <v>5.2713891330707441E-4</v>
      </c>
      <c r="G4" s="63">
        <f>F4+D4</f>
        <v>1.5271389133070744E-3</v>
      </c>
      <c r="H4" s="63"/>
      <c r="I4" s="64">
        <f>EXP(-G4)</f>
        <v>0.99847402656996276</v>
      </c>
      <c r="J4" s="65">
        <f>(F4/G4)*(1-I4)</f>
        <v>5.2673661095004346E-4</v>
      </c>
      <c r="K4" s="66">
        <f>(D4/G4)*(1-I4)</f>
        <v>9.9923681908719838E-4</v>
      </c>
      <c r="O4" s="67">
        <v>2</v>
      </c>
      <c r="P4" s="52" t="s">
        <v>6</v>
      </c>
    </row>
    <row r="5" spans="2:16" x14ac:dyDescent="0.25">
      <c r="B5" s="60">
        <v>51</v>
      </c>
      <c r="C5" s="61">
        <v>6.0300000000000002E-4</v>
      </c>
      <c r="D5" s="62">
        <v>1E-3</v>
      </c>
      <c r="F5" s="63">
        <f t="shared" ref="F5:F18" si="0">-LN(1-C5)</f>
        <v>6.03181877618498E-4</v>
      </c>
      <c r="G5" s="63">
        <f t="shared" ref="G5:G18" si="1">F5+D5</f>
        <v>1.603181877618498E-3</v>
      </c>
      <c r="H5" s="63"/>
      <c r="I5" s="64">
        <f>EXP(-G5)</f>
        <v>0.99839810253197547</v>
      </c>
      <c r="J5" s="65">
        <f t="shared" ref="J5:J18" si="2">(F5/G5)*(1-I5)</f>
        <v>6.0269863076962916E-4</v>
      </c>
      <c r="K5" s="66">
        <f t="shared" ref="K5:K18" si="3">(D5/G5)*(1-I5)</f>
        <v>9.9919883725489754E-4</v>
      </c>
      <c r="O5" s="67">
        <v>1</v>
      </c>
      <c r="P5" s="52" t="s">
        <v>11</v>
      </c>
    </row>
    <row r="6" spans="2:16" x14ac:dyDescent="0.25">
      <c r="B6" s="60">
        <v>52</v>
      </c>
      <c r="C6" s="61">
        <v>6.9200000000000002E-4</v>
      </c>
      <c r="D6" s="62">
        <v>1E-3</v>
      </c>
      <c r="F6" s="63">
        <f t="shared" si="0"/>
        <v>6.9223954251534806E-4</v>
      </c>
      <c r="G6" s="63">
        <f t="shared" si="1"/>
        <v>1.6922395425153481E-3</v>
      </c>
      <c r="H6" s="63"/>
      <c r="I6" s="64">
        <f t="shared" ref="I6:I18" si="4">EXP(-G6)</f>
        <v>0.99830919148749031</v>
      </c>
      <c r="J6" s="65">
        <f t="shared" si="2"/>
        <v>6.9165415520370871E-4</v>
      </c>
      <c r="K6" s="66">
        <f t="shared" si="3"/>
        <v>9.9915435730598074E-4</v>
      </c>
      <c r="O6" s="67">
        <v>1</v>
      </c>
      <c r="P6" s="52" t="s">
        <v>12</v>
      </c>
    </row>
    <row r="7" spans="2:16" x14ac:dyDescent="0.25">
      <c r="B7" s="60">
        <v>53</v>
      </c>
      <c r="C7" s="61">
        <v>7.9500000000000003E-4</v>
      </c>
      <c r="D7" s="62">
        <v>1E-3</v>
      </c>
      <c r="F7" s="63">
        <f t="shared" si="0"/>
        <v>7.9531618008654259E-4</v>
      </c>
      <c r="G7" s="63">
        <f t="shared" si="1"/>
        <v>1.7953161800865426E-3</v>
      </c>
      <c r="H7" s="63"/>
      <c r="I7" s="64">
        <f t="shared" si="4"/>
        <v>0.9982062944360075</v>
      </c>
      <c r="J7" s="65">
        <f t="shared" si="2"/>
        <v>7.9460268513021704E-4</v>
      </c>
      <c r="K7" s="66">
        <f t="shared" si="3"/>
        <v>9.991028788622811E-4</v>
      </c>
      <c r="O7" s="67">
        <v>2</v>
      </c>
      <c r="P7" s="52" t="s">
        <v>13</v>
      </c>
    </row>
    <row r="8" spans="2:16" x14ac:dyDescent="0.25">
      <c r="B8" s="60">
        <v>54</v>
      </c>
      <c r="C8" s="61">
        <v>9.1200000000000005E-4</v>
      </c>
      <c r="D8" s="62">
        <v>1.5E-3</v>
      </c>
      <c r="F8" s="63">
        <f t="shared" si="0"/>
        <v>9.1241612502327568E-4</v>
      </c>
      <c r="G8" s="63">
        <f t="shared" si="1"/>
        <v>2.4124161250232757E-3</v>
      </c>
      <c r="H8" s="63"/>
      <c r="I8" s="64">
        <f t="shared" si="4"/>
        <v>0.99759049141222367</v>
      </c>
      <c r="J8" s="65">
        <f t="shared" si="2"/>
        <v>9.1131644580927135E-4</v>
      </c>
      <c r="K8" s="66">
        <f t="shared" si="3"/>
        <v>1.4981921419670609E-3</v>
      </c>
      <c r="O8" s="67">
        <v>1</v>
      </c>
      <c r="P8" s="52" t="s">
        <v>14</v>
      </c>
    </row>
    <row r="9" spans="2:16" x14ac:dyDescent="0.25">
      <c r="B9" s="60">
        <v>55</v>
      </c>
      <c r="C9" s="61">
        <v>1.0460000000000001E-3</v>
      </c>
      <c r="D9" s="62">
        <v>1.5E-3</v>
      </c>
      <c r="F9" s="63">
        <f t="shared" si="0"/>
        <v>1.0465474397812931E-3</v>
      </c>
      <c r="G9" s="63">
        <f t="shared" si="1"/>
        <v>2.5465474397812931E-3</v>
      </c>
      <c r="H9" s="63"/>
      <c r="I9" s="64">
        <f t="shared" si="4"/>
        <v>0.99745669226154898</v>
      </c>
      <c r="J9" s="65">
        <f t="shared" si="2"/>
        <v>1.0452160288364619E-3</v>
      </c>
      <c r="K9" s="66">
        <f t="shared" si="3"/>
        <v>1.4980917096145553E-3</v>
      </c>
      <c r="O9" s="67">
        <v>1</v>
      </c>
      <c r="P9" s="52" t="s">
        <v>15</v>
      </c>
    </row>
    <row r="10" spans="2:16" x14ac:dyDescent="0.25">
      <c r="B10" s="60">
        <v>56</v>
      </c>
      <c r="C10" s="61">
        <v>1.199E-3</v>
      </c>
      <c r="D10" s="62">
        <v>1.5E-3</v>
      </c>
      <c r="F10" s="63">
        <f t="shared" si="0"/>
        <v>1.1997193755783199E-3</v>
      </c>
      <c r="G10" s="63">
        <f t="shared" si="1"/>
        <v>2.6997193755783199E-3</v>
      </c>
      <c r="H10" s="63"/>
      <c r="I10" s="64">
        <f t="shared" si="4"/>
        <v>0.99730392158951009</v>
      </c>
      <c r="J10" s="65">
        <f t="shared" si="2"/>
        <v>1.198101379129547E-3</v>
      </c>
      <c r="K10" s="66">
        <f t="shared" si="3"/>
        <v>1.4979770313603635E-3</v>
      </c>
      <c r="O10" s="67"/>
      <c r="P10" s="52"/>
    </row>
    <row r="11" spans="2:16" x14ac:dyDescent="0.25">
      <c r="B11" s="60">
        <v>57</v>
      </c>
      <c r="C11" s="61">
        <v>1.3749999999999999E-3</v>
      </c>
      <c r="D11" s="62">
        <v>2E-3</v>
      </c>
      <c r="F11" s="63">
        <f t="shared" si="0"/>
        <v>1.3759461799310734E-3</v>
      </c>
      <c r="G11" s="63">
        <f t="shared" si="1"/>
        <v>3.3759461799310734E-3</v>
      </c>
      <c r="H11" s="63"/>
      <c r="I11" s="64">
        <f t="shared" si="4"/>
        <v>0.99662974591916542</v>
      </c>
      <c r="J11" s="65">
        <f t="shared" si="2"/>
        <v>1.373626231214423E-3</v>
      </c>
      <c r="K11" s="66">
        <f t="shared" si="3"/>
        <v>1.996627849620155E-3</v>
      </c>
      <c r="O11" s="67"/>
      <c r="P11" s="52"/>
    </row>
    <row r="12" spans="2:16" x14ac:dyDescent="0.25">
      <c r="B12" s="60">
        <v>58</v>
      </c>
      <c r="C12" s="61">
        <v>1.575E-3</v>
      </c>
      <c r="D12" s="62">
        <v>2E-3</v>
      </c>
      <c r="F12" s="63">
        <f t="shared" si="0"/>
        <v>1.5762416163684341E-3</v>
      </c>
      <c r="G12" s="63">
        <f t="shared" si="1"/>
        <v>3.5762416163684341E-3</v>
      </c>
      <c r="H12" s="63"/>
      <c r="I12" s="64">
        <f t="shared" si="4"/>
        <v>0.99643014551943199</v>
      </c>
      <c r="J12" s="65">
        <f t="shared" si="2"/>
        <v>1.5734264628251332E-3</v>
      </c>
      <c r="K12" s="66">
        <f t="shared" si="3"/>
        <v>1.9964280177428803E-3</v>
      </c>
      <c r="O12" s="67">
        <f>SUM(O4:O9)</f>
        <v>8</v>
      </c>
      <c r="P12" s="52" t="s">
        <v>16</v>
      </c>
    </row>
    <row r="13" spans="2:16" x14ac:dyDescent="0.25">
      <c r="B13" s="60">
        <v>59</v>
      </c>
      <c r="C13" s="61">
        <v>1.8010000000000001E-3</v>
      </c>
      <c r="D13" s="62">
        <v>2E-3</v>
      </c>
      <c r="F13" s="63">
        <f t="shared" si="0"/>
        <v>1.8026237503758853E-3</v>
      </c>
      <c r="G13" s="63">
        <f t="shared" si="1"/>
        <v>3.8026237503758853E-3</v>
      </c>
      <c r="H13" s="63"/>
      <c r="I13" s="64">
        <f t="shared" si="4"/>
        <v>0.99620459706773312</v>
      </c>
      <c r="J13" s="65">
        <f t="shared" si="2"/>
        <v>1.7992007406134405E-3</v>
      </c>
      <c r="K13" s="66">
        <f t="shared" si="3"/>
        <v>1.9962021916534374E-3</v>
      </c>
    </row>
    <row r="14" spans="2:16" x14ac:dyDescent="0.25">
      <c r="B14" s="60">
        <v>60</v>
      </c>
      <c r="C14" s="61">
        <v>2.0579999999999999E-3</v>
      </c>
      <c r="D14" s="62">
        <v>2E-3</v>
      </c>
      <c r="F14" s="63">
        <f t="shared" si="0"/>
        <v>2.0601205919516816E-3</v>
      </c>
      <c r="G14" s="63">
        <f t="shared" si="1"/>
        <v>4.0601205919516816E-3</v>
      </c>
      <c r="H14" s="63"/>
      <c r="I14" s="64">
        <f t="shared" si="4"/>
        <v>0.99594811055407573</v>
      </c>
      <c r="J14" s="65">
        <f t="shared" si="2"/>
        <v>2.0559440772294243E-3</v>
      </c>
      <c r="K14" s="66">
        <f t="shared" si="3"/>
        <v>1.9959453686948484E-3</v>
      </c>
    </row>
    <row r="15" spans="2:16" x14ac:dyDescent="0.25">
      <c r="B15" s="60">
        <v>61</v>
      </c>
      <c r="C15" s="61">
        <v>2.441E-3</v>
      </c>
      <c r="D15" s="62">
        <v>2.5000000000000001E-3</v>
      </c>
      <c r="F15" s="63">
        <f t="shared" si="0"/>
        <v>2.4439840976106424E-3</v>
      </c>
      <c r="G15" s="63">
        <f t="shared" si="1"/>
        <v>4.943984097610642E-3</v>
      </c>
      <c r="H15" s="63"/>
      <c r="I15" s="64">
        <f t="shared" si="4"/>
        <v>0.99506821727568795</v>
      </c>
      <c r="J15" s="65">
        <f t="shared" si="2"/>
        <v>2.4379525324352649E-3</v>
      </c>
      <c r="K15" s="66">
        <f t="shared" si="3"/>
        <v>2.4938301918767864E-3</v>
      </c>
    </row>
    <row r="16" spans="2:16" x14ac:dyDescent="0.25">
      <c r="B16" s="60">
        <v>62</v>
      </c>
      <c r="C16" s="61">
        <v>2.885E-3</v>
      </c>
      <c r="D16" s="62">
        <v>2.5000000000000001E-3</v>
      </c>
      <c r="F16" s="63">
        <f t="shared" si="0"/>
        <v>2.8891696340271555E-3</v>
      </c>
      <c r="G16" s="63">
        <f t="shared" si="1"/>
        <v>5.3891696340271555E-3</v>
      </c>
      <c r="H16" s="63"/>
      <c r="I16" s="64">
        <f t="shared" si="4"/>
        <v>0.99462532588934338</v>
      </c>
      <c r="J16" s="65">
        <f t="shared" si="2"/>
        <v>2.8813984876733538E-3</v>
      </c>
      <c r="K16" s="66">
        <f t="shared" si="3"/>
        <v>2.4932756229832645E-3</v>
      </c>
    </row>
    <row r="17" spans="2:12" x14ac:dyDescent="0.25">
      <c r="B17" s="60">
        <v>63</v>
      </c>
      <c r="C17" s="61">
        <v>3.4009999999999999E-3</v>
      </c>
      <c r="D17" s="62">
        <v>2.5000000000000001E-3</v>
      </c>
      <c r="F17" s="63">
        <f t="shared" si="0"/>
        <v>3.4067965469357056E-3</v>
      </c>
      <c r="G17" s="63">
        <f t="shared" si="1"/>
        <v>5.9067965469357057E-3</v>
      </c>
      <c r="H17" s="63"/>
      <c r="I17" s="64">
        <f t="shared" si="4"/>
        <v>0.99411061427818637</v>
      </c>
      <c r="J17" s="65">
        <f t="shared" si="2"/>
        <v>3.3967547013373589E-3</v>
      </c>
      <c r="K17" s="66">
        <f t="shared" si="3"/>
        <v>2.4926310204762747E-3</v>
      </c>
    </row>
    <row r="18" spans="2:12" x14ac:dyDescent="0.25">
      <c r="B18" s="68">
        <v>64</v>
      </c>
      <c r="C18" s="69">
        <v>3.9960000000000004E-3</v>
      </c>
      <c r="D18" s="70">
        <v>3.0000000000000001E-3</v>
      </c>
      <c r="F18" s="63">
        <f t="shared" si="0"/>
        <v>4.0040053413461542E-3</v>
      </c>
      <c r="G18" s="63">
        <f t="shared" si="1"/>
        <v>7.0040053413461542E-3</v>
      </c>
      <c r="H18" s="63"/>
      <c r="I18" s="71">
        <f t="shared" si="4"/>
        <v>0.99302046553934153</v>
      </c>
      <c r="J18" s="72">
        <f t="shared" si="2"/>
        <v>3.9900159835136373E-3</v>
      </c>
      <c r="K18" s="73">
        <f t="shared" si="3"/>
        <v>2.989518477144828E-3</v>
      </c>
      <c r="L18" s="50" t="s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E813E-82C3-4FF9-807C-F27BD1A0E5A3}">
  <dimension ref="B1:T18"/>
  <sheetViews>
    <sheetView workbookViewId="0"/>
  </sheetViews>
  <sheetFormatPr defaultRowHeight="15" x14ac:dyDescent="0.25"/>
  <cols>
    <col min="1" max="5" width="9.140625" style="51"/>
    <col min="6" max="6" width="9.85546875" style="51" customWidth="1"/>
    <col min="7" max="7" width="11.5703125" style="51" customWidth="1"/>
    <col min="8" max="8" width="9.140625" style="51"/>
    <col min="9" max="9" width="9.140625" style="51" customWidth="1"/>
    <col min="10" max="10" width="9.140625" style="51"/>
    <col min="11" max="11" width="10.28515625" style="51" customWidth="1"/>
    <col min="12" max="15" width="9.140625" style="51"/>
    <col min="16" max="16" width="10.140625" style="51" customWidth="1"/>
    <col min="17" max="16384" width="9.140625" style="51"/>
  </cols>
  <sheetData>
    <row r="1" spans="2:20" s="74" customFormat="1" x14ac:dyDescent="0.25">
      <c r="F1" s="50"/>
      <c r="G1" s="50" t="s">
        <v>4</v>
      </c>
      <c r="H1" s="50"/>
      <c r="I1" s="50" t="s">
        <v>5</v>
      </c>
      <c r="J1" s="50" t="s">
        <v>4</v>
      </c>
      <c r="K1" s="50" t="s">
        <v>4</v>
      </c>
      <c r="L1" s="50"/>
      <c r="M1" s="75" t="s">
        <v>4</v>
      </c>
      <c r="N1" s="75"/>
      <c r="O1" s="75"/>
      <c r="P1" s="75"/>
      <c r="Q1" s="75"/>
    </row>
    <row r="2" spans="2:20" x14ac:dyDescent="0.25">
      <c r="G2" s="76">
        <v>1.1000000000000001</v>
      </c>
      <c r="J2" s="76">
        <v>1.05</v>
      </c>
    </row>
    <row r="3" spans="2:20" s="57" customFormat="1" ht="46.5" x14ac:dyDescent="0.35">
      <c r="B3" s="53" t="s">
        <v>0</v>
      </c>
      <c r="C3" s="54" t="s">
        <v>1</v>
      </c>
      <c r="D3" s="55" t="s">
        <v>2</v>
      </c>
      <c r="F3" s="57" t="s">
        <v>17</v>
      </c>
      <c r="G3" s="57" t="s">
        <v>18</v>
      </c>
      <c r="I3" s="57" t="s">
        <v>19</v>
      </c>
      <c r="J3" s="57" t="s">
        <v>20</v>
      </c>
      <c r="K3" s="57" t="s">
        <v>21</v>
      </c>
      <c r="M3" s="57" t="s">
        <v>7</v>
      </c>
      <c r="O3" s="77" t="s">
        <v>8</v>
      </c>
      <c r="P3" s="78" t="s">
        <v>9</v>
      </c>
      <c r="Q3" s="79" t="s">
        <v>10</v>
      </c>
    </row>
    <row r="4" spans="2:20" x14ac:dyDescent="0.25">
      <c r="B4" s="60">
        <v>50</v>
      </c>
      <c r="C4" s="61">
        <v>5.2700000000000002E-4</v>
      </c>
      <c r="D4" s="62">
        <v>1E-3</v>
      </c>
      <c r="F4" s="51">
        <f>-LN(1-C4)</f>
        <v>5.2713891330707441E-4</v>
      </c>
      <c r="G4" s="51">
        <f>F4*$G$2</f>
        <v>5.7985280463778192E-4</v>
      </c>
      <c r="I4" s="63">
        <f>1-EXP(-D4)</f>
        <v>9.9950016662497809E-4</v>
      </c>
      <c r="J4" s="51">
        <f>I4*$J$2</f>
        <v>1.049475174956227E-3</v>
      </c>
      <c r="K4" s="51">
        <f>-LN(1-J4)</f>
        <v>1.0500262596278567E-3</v>
      </c>
      <c r="M4" s="51">
        <f>G4+K4</f>
        <v>1.6298790642656387E-3</v>
      </c>
      <c r="O4" s="80">
        <f>EXP(-M4)</f>
        <v>0.99837144846727988</v>
      </c>
      <c r="P4" s="81">
        <f>(G4/M4)*(1-O4)</f>
        <v>5.7938051629026661E-4</v>
      </c>
      <c r="Q4" s="82">
        <f>(K4/M4)*(1-O4)</f>
        <v>1.0491710164298573E-3</v>
      </c>
    </row>
    <row r="5" spans="2:20" x14ac:dyDescent="0.25">
      <c r="B5" s="60">
        <v>51</v>
      </c>
      <c r="C5" s="61">
        <v>6.0300000000000002E-4</v>
      </c>
      <c r="D5" s="62">
        <v>1E-3</v>
      </c>
      <c r="F5" s="51">
        <f t="shared" ref="F5:F18" si="0">-LN(1-C5)</f>
        <v>6.03181877618498E-4</v>
      </c>
      <c r="G5" s="51">
        <f t="shared" ref="G5:G18" si="1">F5*$G$2</f>
        <v>6.6350006538034786E-4</v>
      </c>
      <c r="I5" s="63">
        <f t="shared" ref="I5:I11" si="2">1-EXP(-D5)</f>
        <v>9.9950016662497809E-4</v>
      </c>
      <c r="J5" s="51">
        <f t="shared" ref="J5:J18" si="3">I5*$J$2</f>
        <v>1.049475174956227E-3</v>
      </c>
      <c r="K5" s="51">
        <f t="shared" ref="K5:K18" si="4">-LN(1-J5)</f>
        <v>1.0500262596278567E-3</v>
      </c>
      <c r="M5" s="51">
        <f t="shared" ref="M5:M18" si="5">G5+K5</f>
        <v>1.7135263250082045E-3</v>
      </c>
      <c r="O5" s="83">
        <f t="shared" ref="O5:O18" si="6">EXP(-M5)</f>
        <v>0.99828794092304929</v>
      </c>
      <c r="P5" s="61">
        <f t="shared" ref="P5:P18" si="7">(G5/M5)*(1-O5)</f>
        <v>6.6293192751875349E-4</v>
      </c>
      <c r="Q5" s="62">
        <f t="shared" ref="Q5:Q18" si="8">(K5/M5)*(1-O5)</f>
        <v>1.0491271494319581E-3</v>
      </c>
      <c r="S5" s="67">
        <v>2</v>
      </c>
      <c r="T5" s="52" t="s">
        <v>22</v>
      </c>
    </row>
    <row r="6" spans="2:20" x14ac:dyDescent="0.25">
      <c r="B6" s="60">
        <v>52</v>
      </c>
      <c r="C6" s="61">
        <v>6.9200000000000002E-4</v>
      </c>
      <c r="D6" s="62">
        <v>1E-3</v>
      </c>
      <c r="F6" s="51">
        <f t="shared" si="0"/>
        <v>6.9223954251534806E-4</v>
      </c>
      <c r="G6" s="51">
        <f t="shared" si="1"/>
        <v>7.6146349676688293E-4</v>
      </c>
      <c r="I6" s="63">
        <f t="shared" si="2"/>
        <v>9.9950016662497809E-4</v>
      </c>
      <c r="J6" s="51">
        <f t="shared" si="3"/>
        <v>1.049475174956227E-3</v>
      </c>
      <c r="K6" s="51">
        <f t="shared" si="4"/>
        <v>1.0500262596278567E-3</v>
      </c>
      <c r="M6" s="51">
        <f t="shared" si="5"/>
        <v>1.8114897563947397E-3</v>
      </c>
      <c r="O6" s="83">
        <f t="shared" si="6"/>
        <v>0.99819015000089006</v>
      </c>
      <c r="P6" s="61">
        <f t="shared" si="7"/>
        <v>7.6077422137267885E-4</v>
      </c>
      <c r="Q6" s="62">
        <f t="shared" si="8"/>
        <v>1.049075777737257E-3</v>
      </c>
      <c r="S6" s="67">
        <v>1</v>
      </c>
      <c r="T6" s="52" t="s">
        <v>23</v>
      </c>
    </row>
    <row r="7" spans="2:20" x14ac:dyDescent="0.25">
      <c r="B7" s="60">
        <v>53</v>
      </c>
      <c r="C7" s="61">
        <v>7.9500000000000003E-4</v>
      </c>
      <c r="D7" s="62">
        <v>1E-3</v>
      </c>
      <c r="F7" s="51">
        <f t="shared" si="0"/>
        <v>7.9531618008654259E-4</v>
      </c>
      <c r="G7" s="51">
        <f t="shared" si="1"/>
        <v>8.7484779809519691E-4</v>
      </c>
      <c r="I7" s="63">
        <f t="shared" si="2"/>
        <v>9.9950016662497809E-4</v>
      </c>
      <c r="J7" s="51">
        <f t="shared" si="3"/>
        <v>1.049475174956227E-3</v>
      </c>
      <c r="K7" s="51">
        <f t="shared" si="4"/>
        <v>1.0500262596278567E-3</v>
      </c>
      <c r="M7" s="51">
        <f t="shared" si="5"/>
        <v>1.9248740577230536E-3</v>
      </c>
      <c r="O7" s="83">
        <f t="shared" si="6"/>
        <v>0.99807697732426304</v>
      </c>
      <c r="P7" s="61">
        <f t="shared" si="7"/>
        <v>8.7400635215879082E-4</v>
      </c>
      <c r="Q7" s="62">
        <f t="shared" si="8"/>
        <v>1.0490163235781719E-3</v>
      </c>
      <c r="S7" s="67">
        <v>2</v>
      </c>
      <c r="T7" s="52" t="s">
        <v>24</v>
      </c>
    </row>
    <row r="8" spans="2:20" x14ac:dyDescent="0.25">
      <c r="B8" s="60">
        <v>54</v>
      </c>
      <c r="C8" s="61">
        <v>9.1200000000000005E-4</v>
      </c>
      <c r="D8" s="62">
        <v>1.5E-3</v>
      </c>
      <c r="F8" s="51">
        <f t="shared" si="0"/>
        <v>9.1241612502327568E-4</v>
      </c>
      <c r="G8" s="51">
        <f t="shared" si="1"/>
        <v>1.0036577375256033E-3</v>
      </c>
      <c r="I8" s="51">
        <f t="shared" si="2"/>
        <v>1.4988755622891148E-3</v>
      </c>
      <c r="J8" s="51">
        <f t="shared" si="3"/>
        <v>1.5738193404035705E-3</v>
      </c>
      <c r="K8" s="51">
        <f t="shared" si="4"/>
        <v>1.5750590949989321E-3</v>
      </c>
      <c r="M8" s="51">
        <f t="shared" si="5"/>
        <v>2.5787168325245354E-3</v>
      </c>
      <c r="O8" s="83">
        <f t="shared" si="6"/>
        <v>0.99742460520158471</v>
      </c>
      <c r="P8" s="61">
        <f t="shared" si="7"/>
        <v>1.0023647746085361E-3</v>
      </c>
      <c r="Q8" s="62">
        <f t="shared" si="8"/>
        <v>1.5730300238067506E-3</v>
      </c>
      <c r="S8" s="67">
        <v>2</v>
      </c>
      <c r="T8" s="52" t="s">
        <v>25</v>
      </c>
    </row>
    <row r="9" spans="2:20" x14ac:dyDescent="0.25">
      <c r="B9" s="60">
        <v>55</v>
      </c>
      <c r="C9" s="61">
        <v>1.0460000000000001E-3</v>
      </c>
      <c r="D9" s="62">
        <v>1.5E-3</v>
      </c>
      <c r="F9" s="51">
        <f t="shared" si="0"/>
        <v>1.0465474397812931E-3</v>
      </c>
      <c r="G9" s="51">
        <f t="shared" si="1"/>
        <v>1.1512021837594224E-3</v>
      </c>
      <c r="I9" s="51">
        <f t="shared" si="2"/>
        <v>1.4988755622891148E-3</v>
      </c>
      <c r="J9" s="51">
        <f t="shared" si="3"/>
        <v>1.5738193404035705E-3</v>
      </c>
      <c r="K9" s="51">
        <f t="shared" si="4"/>
        <v>1.5750590949989321E-3</v>
      </c>
      <c r="M9" s="51">
        <f t="shared" si="5"/>
        <v>2.7262612787583547E-3</v>
      </c>
      <c r="O9" s="83">
        <f t="shared" si="6"/>
        <v>0.99727745159666581</v>
      </c>
      <c r="P9" s="61">
        <f t="shared" si="7"/>
        <v>1.1496343698709931E-3</v>
      </c>
      <c r="Q9" s="62">
        <f t="shared" si="8"/>
        <v>1.5729140334631974E-3</v>
      </c>
      <c r="S9" s="67">
        <v>2</v>
      </c>
      <c r="T9" s="52" t="s">
        <v>26</v>
      </c>
    </row>
    <row r="10" spans="2:20" x14ac:dyDescent="0.25">
      <c r="B10" s="60">
        <v>56</v>
      </c>
      <c r="C10" s="61">
        <v>1.199E-3</v>
      </c>
      <c r="D10" s="62">
        <v>1.5E-3</v>
      </c>
      <c r="F10" s="51">
        <f t="shared" si="0"/>
        <v>1.1997193755783199E-3</v>
      </c>
      <c r="G10" s="51">
        <f t="shared" si="1"/>
        <v>1.319691313136152E-3</v>
      </c>
      <c r="I10" s="51">
        <f t="shared" si="2"/>
        <v>1.4988755622891148E-3</v>
      </c>
      <c r="J10" s="51">
        <f t="shared" si="3"/>
        <v>1.5738193404035705E-3</v>
      </c>
      <c r="K10" s="51">
        <f t="shared" si="4"/>
        <v>1.5750590949989321E-3</v>
      </c>
      <c r="M10" s="51">
        <f t="shared" si="5"/>
        <v>2.8947504081350841E-3</v>
      </c>
      <c r="O10" s="83">
        <f t="shared" si="6"/>
        <v>0.99710943534195295</v>
      </c>
      <c r="P10" s="61">
        <f t="shared" si="7"/>
        <v>1.3177830663959082E-3</v>
      </c>
      <c r="Q10" s="62">
        <f t="shared" si="8"/>
        <v>1.5727815916511372E-3</v>
      </c>
      <c r="S10" s="67"/>
      <c r="T10" s="52"/>
    </row>
    <row r="11" spans="2:20" x14ac:dyDescent="0.25">
      <c r="B11" s="60">
        <v>57</v>
      </c>
      <c r="C11" s="61">
        <v>1.3749999999999999E-3</v>
      </c>
      <c r="D11" s="62">
        <v>2E-3</v>
      </c>
      <c r="F11" s="51">
        <f t="shared" si="0"/>
        <v>1.3759461799310734E-3</v>
      </c>
      <c r="G11" s="51">
        <f t="shared" si="1"/>
        <v>1.5135407979241808E-3</v>
      </c>
      <c r="I11" s="51">
        <f t="shared" si="2"/>
        <v>1.998001332666921E-3</v>
      </c>
      <c r="J11" s="51">
        <f t="shared" si="3"/>
        <v>2.097901399300267E-3</v>
      </c>
      <c r="K11" s="51">
        <f t="shared" si="4"/>
        <v>2.1001050770459873E-3</v>
      </c>
      <c r="M11" s="51">
        <f t="shared" si="5"/>
        <v>3.6136458749701679E-3</v>
      </c>
      <c r="O11" s="83">
        <f t="shared" si="6"/>
        <v>0.99639287548562383</v>
      </c>
      <c r="P11" s="61">
        <f t="shared" si="7"/>
        <v>1.5108093887992973E-3</v>
      </c>
      <c r="Q11" s="62">
        <f t="shared" si="8"/>
        <v>2.0963151255768728E-3</v>
      </c>
      <c r="S11" s="67">
        <f>SUM(S5:S10)</f>
        <v>9</v>
      </c>
      <c r="T11" s="52" t="s">
        <v>16</v>
      </c>
    </row>
    <row r="12" spans="2:20" x14ac:dyDescent="0.25">
      <c r="B12" s="60">
        <v>58</v>
      </c>
      <c r="C12" s="61">
        <v>1.575E-3</v>
      </c>
      <c r="D12" s="62">
        <v>2E-3</v>
      </c>
      <c r="F12" s="51">
        <f t="shared" si="0"/>
        <v>1.5762416163684341E-3</v>
      </c>
      <c r="G12" s="51">
        <f t="shared" si="1"/>
        <v>1.7338657780052776E-3</v>
      </c>
      <c r="I12" s="51">
        <f t="shared" ref="I12:I18" si="9">1-EXP(-D12)</f>
        <v>1.998001332666921E-3</v>
      </c>
      <c r="J12" s="51">
        <f t="shared" si="3"/>
        <v>2.097901399300267E-3</v>
      </c>
      <c r="K12" s="51">
        <f t="shared" si="4"/>
        <v>2.1001050770459873E-3</v>
      </c>
      <c r="M12" s="51">
        <f t="shared" si="5"/>
        <v>3.8339708550512649E-3</v>
      </c>
      <c r="O12" s="83">
        <f t="shared" si="6"/>
        <v>0.99617336942740142</v>
      </c>
      <c r="P12" s="61">
        <f t="shared" si="7"/>
        <v>1.7305462262854621E-3</v>
      </c>
      <c r="Q12" s="62">
        <f t="shared" si="8"/>
        <v>2.0960843463131151E-3</v>
      </c>
    </row>
    <row r="13" spans="2:20" x14ac:dyDescent="0.25">
      <c r="B13" s="60">
        <v>59</v>
      </c>
      <c r="C13" s="61">
        <v>1.8010000000000001E-3</v>
      </c>
      <c r="D13" s="62">
        <v>2E-3</v>
      </c>
      <c r="F13" s="51">
        <f t="shared" si="0"/>
        <v>1.8026237503758853E-3</v>
      </c>
      <c r="G13" s="51">
        <f t="shared" si="1"/>
        <v>1.982886125413474E-3</v>
      </c>
      <c r="I13" s="51">
        <f t="shared" si="9"/>
        <v>1.998001332666921E-3</v>
      </c>
      <c r="J13" s="51">
        <f t="shared" si="3"/>
        <v>2.097901399300267E-3</v>
      </c>
      <c r="K13" s="51">
        <f t="shared" si="4"/>
        <v>2.1001050770459873E-3</v>
      </c>
      <c r="M13" s="51">
        <f t="shared" si="5"/>
        <v>4.0829912024594617E-3</v>
      </c>
      <c r="O13" s="83">
        <f t="shared" si="6"/>
        <v>0.99592533287322393</v>
      </c>
      <c r="P13" s="61">
        <f t="shared" si="7"/>
        <v>1.9788435758802897E-3</v>
      </c>
      <c r="Q13" s="62">
        <f t="shared" si="8"/>
        <v>2.0958235508957757E-3</v>
      </c>
    </row>
    <row r="14" spans="2:20" x14ac:dyDescent="0.25">
      <c r="B14" s="60">
        <v>60</v>
      </c>
      <c r="C14" s="61">
        <v>2.0579999999999999E-3</v>
      </c>
      <c r="D14" s="62">
        <v>2E-3</v>
      </c>
      <c r="F14" s="51">
        <f t="shared" si="0"/>
        <v>2.0601205919516816E-3</v>
      </c>
      <c r="G14" s="51">
        <f t="shared" si="1"/>
        <v>2.2661326511468501E-3</v>
      </c>
      <c r="I14" s="51">
        <f t="shared" si="9"/>
        <v>1.998001332666921E-3</v>
      </c>
      <c r="J14" s="51">
        <f t="shared" si="3"/>
        <v>2.097901399300267E-3</v>
      </c>
      <c r="K14" s="51">
        <f t="shared" si="4"/>
        <v>2.1001050770459873E-3</v>
      </c>
      <c r="M14" s="51">
        <f t="shared" si="5"/>
        <v>4.3662377281928379E-3</v>
      </c>
      <c r="O14" s="83">
        <f t="shared" si="6"/>
        <v>0.99564328042987083</v>
      </c>
      <c r="P14" s="61">
        <f t="shared" si="7"/>
        <v>2.2611926066257813E-3</v>
      </c>
      <c r="Q14" s="62">
        <f t="shared" si="8"/>
        <v>2.0955269635033933E-3</v>
      </c>
    </row>
    <row r="15" spans="2:20" x14ac:dyDescent="0.25">
      <c r="B15" s="60">
        <v>61</v>
      </c>
      <c r="C15" s="61">
        <v>2.441E-3</v>
      </c>
      <c r="D15" s="62">
        <v>2.5000000000000001E-3</v>
      </c>
      <c r="F15" s="51">
        <f t="shared" si="0"/>
        <v>2.4439840976106424E-3</v>
      </c>
      <c r="G15" s="51">
        <f t="shared" si="1"/>
        <v>2.6883825073717067E-3</v>
      </c>
      <c r="I15" s="51">
        <f t="shared" si="9"/>
        <v>2.4968776025399153E-3</v>
      </c>
      <c r="J15" s="51">
        <f t="shared" si="3"/>
        <v>2.6217214826669112E-3</v>
      </c>
      <c r="K15" s="51">
        <f t="shared" si="4"/>
        <v>2.6251642130031257E-3</v>
      </c>
      <c r="M15" s="51">
        <f t="shared" si="5"/>
        <v>5.3135467203748324E-3</v>
      </c>
      <c r="O15" s="83">
        <f t="shared" si="6"/>
        <v>0.99470054519859541</v>
      </c>
      <c r="P15" s="61">
        <f t="shared" si="7"/>
        <v>2.6812527180899771E-3</v>
      </c>
      <c r="Q15" s="62">
        <f t="shared" si="8"/>
        <v>2.6182020833146135E-3</v>
      </c>
    </row>
    <row r="16" spans="2:20" x14ac:dyDescent="0.25">
      <c r="B16" s="60">
        <v>62</v>
      </c>
      <c r="C16" s="61">
        <v>2.885E-3</v>
      </c>
      <c r="D16" s="62">
        <v>2.5000000000000001E-3</v>
      </c>
      <c r="F16" s="51">
        <f t="shared" si="0"/>
        <v>2.8891696340271555E-3</v>
      </c>
      <c r="G16" s="51">
        <f t="shared" si="1"/>
        <v>3.1780865974298713E-3</v>
      </c>
      <c r="I16" s="51">
        <f t="shared" si="9"/>
        <v>2.4968776025399153E-3</v>
      </c>
      <c r="J16" s="51">
        <f t="shared" si="3"/>
        <v>2.6217214826669112E-3</v>
      </c>
      <c r="K16" s="51">
        <f t="shared" si="4"/>
        <v>2.6251642130031257E-3</v>
      </c>
      <c r="M16" s="51">
        <f t="shared" si="5"/>
        <v>5.803250810432997E-3</v>
      </c>
      <c r="O16" s="83">
        <f t="shared" si="6"/>
        <v>0.99421355552337853</v>
      </c>
      <c r="P16" s="61">
        <f t="shared" si="7"/>
        <v>3.1688827932202833E-3</v>
      </c>
      <c r="Q16" s="62">
        <f t="shared" si="8"/>
        <v>2.6175616834011829E-3</v>
      </c>
    </row>
    <row r="17" spans="2:17" x14ac:dyDescent="0.25">
      <c r="B17" s="60">
        <v>63</v>
      </c>
      <c r="C17" s="61">
        <v>3.4009999999999999E-3</v>
      </c>
      <c r="D17" s="62">
        <v>2.5000000000000001E-3</v>
      </c>
      <c r="F17" s="51">
        <f t="shared" si="0"/>
        <v>3.4067965469357056E-3</v>
      </c>
      <c r="G17" s="51">
        <f t="shared" si="1"/>
        <v>3.7474762016292767E-3</v>
      </c>
      <c r="I17" s="51">
        <f t="shared" si="9"/>
        <v>2.4968776025399153E-3</v>
      </c>
      <c r="J17" s="51">
        <f t="shared" si="3"/>
        <v>2.6217214826669112E-3</v>
      </c>
      <c r="K17" s="51">
        <f t="shared" si="4"/>
        <v>2.6251642130031257E-3</v>
      </c>
      <c r="M17" s="51">
        <f t="shared" si="5"/>
        <v>6.3726404146324019E-3</v>
      </c>
      <c r="O17" s="83">
        <f t="shared" si="6"/>
        <v>0.99364762179419031</v>
      </c>
      <c r="P17" s="61">
        <f t="shared" si="7"/>
        <v>3.7355608666323121E-3</v>
      </c>
      <c r="Q17" s="62">
        <f t="shared" si="8"/>
        <v>2.6168173391773828E-3</v>
      </c>
    </row>
    <row r="18" spans="2:17" x14ac:dyDescent="0.25">
      <c r="B18" s="68">
        <v>64</v>
      </c>
      <c r="C18" s="69">
        <v>3.9960000000000004E-3</v>
      </c>
      <c r="D18" s="70">
        <v>3.0000000000000001E-3</v>
      </c>
      <c r="F18" s="51">
        <f t="shared" si="0"/>
        <v>4.0040053413461542E-3</v>
      </c>
      <c r="G18" s="51">
        <f t="shared" si="1"/>
        <v>4.4044058754807696E-3</v>
      </c>
      <c r="I18" s="51">
        <f t="shared" si="9"/>
        <v>2.9955044966269995E-3</v>
      </c>
      <c r="J18" s="51">
        <f t="shared" si="3"/>
        <v>3.1452797214583496E-3</v>
      </c>
      <c r="K18" s="51">
        <f t="shared" si="4"/>
        <v>3.1502365101082111E-3</v>
      </c>
      <c r="M18" s="51">
        <f t="shared" si="5"/>
        <v>7.5546423855889812E-3</v>
      </c>
      <c r="O18" s="84">
        <f t="shared" si="6"/>
        <v>0.99247382220017244</v>
      </c>
      <c r="P18" s="69">
        <f t="shared" si="7"/>
        <v>4.3878108359842764E-3</v>
      </c>
      <c r="Q18" s="70">
        <f t="shared" si="8"/>
        <v>3.138366963843283E-3</v>
      </c>
    </row>
  </sheetData>
  <mergeCells count="1">
    <mergeCell ref="M1:Q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F1C17-54FD-4997-99B5-30E00EA9ADEC}">
  <dimension ref="A1:I17"/>
  <sheetViews>
    <sheetView workbookViewId="0"/>
  </sheetViews>
  <sheetFormatPr defaultRowHeight="15" x14ac:dyDescent="0.25"/>
  <sheetData>
    <row r="1" spans="1:9" x14ac:dyDescent="0.25">
      <c r="A1" t="s">
        <v>27</v>
      </c>
      <c r="F1" t="s">
        <v>28</v>
      </c>
    </row>
    <row r="2" spans="1:9" ht="18.75" x14ac:dyDescent="0.35">
      <c r="B2" s="17" t="s">
        <v>8</v>
      </c>
      <c r="C2" s="18" t="s">
        <v>9</v>
      </c>
      <c r="D2" s="5" t="s">
        <v>10</v>
      </c>
      <c r="G2" s="17" t="s">
        <v>8</v>
      </c>
      <c r="H2" s="18" t="s">
        <v>9</v>
      </c>
      <c r="I2" s="18" t="s">
        <v>10</v>
      </c>
    </row>
    <row r="3" spans="1:9" x14ac:dyDescent="0.25">
      <c r="B3" s="15">
        <f>'Q1 (i)'!I4</f>
        <v>0.99847402656996276</v>
      </c>
      <c r="C3" s="15">
        <f>'Q1 (i)'!J4</f>
        <v>5.2673661095004346E-4</v>
      </c>
      <c r="D3" s="20">
        <f>'Q1 (i)'!K4</f>
        <v>9.9923681908719838E-4</v>
      </c>
      <c r="G3" s="15">
        <f>'Q1 (ii)'!O4</f>
        <v>0.99837144846727988</v>
      </c>
      <c r="H3" s="20">
        <f>'Q1 (ii)'!P4</f>
        <v>5.7938051629026661E-4</v>
      </c>
      <c r="I3" s="10">
        <f>'Q1 (ii)'!Q4</f>
        <v>1.0491710164298573E-3</v>
      </c>
    </row>
    <row r="4" spans="1:9" x14ac:dyDescent="0.25">
      <c r="B4" s="15">
        <f>'Q1 (i)'!I5</f>
        <v>0.99839810253197547</v>
      </c>
      <c r="C4" s="15">
        <f>'Q1 (i)'!J5</f>
        <v>6.0269863076962916E-4</v>
      </c>
      <c r="D4" s="9">
        <f>'Q1 (i)'!K5</f>
        <v>9.9919883725489754E-4</v>
      </c>
      <c r="G4" s="15">
        <f>'Q1 (ii)'!O5</f>
        <v>0.99828794092304929</v>
      </c>
      <c r="H4" s="9">
        <f>'Q1 (ii)'!P5</f>
        <v>6.6293192751875349E-4</v>
      </c>
      <c r="I4" s="10">
        <f>'Q1 (ii)'!Q5</f>
        <v>1.0491271494319581E-3</v>
      </c>
    </row>
    <row r="5" spans="1:9" x14ac:dyDescent="0.25">
      <c r="B5" s="15">
        <f>'Q1 (i)'!I6</f>
        <v>0.99830919148749031</v>
      </c>
      <c r="C5" s="15">
        <f>'Q1 (i)'!J6</f>
        <v>6.9165415520370871E-4</v>
      </c>
      <c r="D5" s="9">
        <f>'Q1 (i)'!K6</f>
        <v>9.9915435730598074E-4</v>
      </c>
      <c r="G5" s="15">
        <f>'Q1 (ii)'!O6</f>
        <v>0.99819015000089006</v>
      </c>
      <c r="H5" s="9">
        <f>'Q1 (ii)'!P6</f>
        <v>7.6077422137267885E-4</v>
      </c>
      <c r="I5" s="10">
        <f>'Q1 (ii)'!Q6</f>
        <v>1.049075777737257E-3</v>
      </c>
    </row>
    <row r="6" spans="1:9" x14ac:dyDescent="0.25">
      <c r="B6" s="15">
        <f>'Q1 (i)'!I7</f>
        <v>0.9982062944360075</v>
      </c>
      <c r="C6" s="15">
        <f>'Q1 (i)'!J7</f>
        <v>7.9460268513021704E-4</v>
      </c>
      <c r="D6" s="9">
        <f>'Q1 (i)'!K7</f>
        <v>9.991028788622811E-4</v>
      </c>
      <c r="G6" s="15">
        <f>'Q1 (ii)'!O7</f>
        <v>0.99807697732426304</v>
      </c>
      <c r="H6" s="9">
        <f>'Q1 (ii)'!P7</f>
        <v>8.7400635215879082E-4</v>
      </c>
      <c r="I6" s="10">
        <f>'Q1 (ii)'!Q7</f>
        <v>1.0490163235781719E-3</v>
      </c>
    </row>
    <row r="7" spans="1:9" x14ac:dyDescent="0.25">
      <c r="B7" s="15">
        <f>'Q1 (i)'!I8</f>
        <v>0.99759049141222367</v>
      </c>
      <c r="C7" s="15">
        <f>'Q1 (i)'!J8</f>
        <v>9.1131644580927135E-4</v>
      </c>
      <c r="D7" s="9">
        <f>'Q1 (i)'!K8</f>
        <v>1.4981921419670609E-3</v>
      </c>
      <c r="G7" s="15">
        <f>'Q1 (ii)'!O8</f>
        <v>0.99742460520158471</v>
      </c>
      <c r="H7" s="9">
        <f>'Q1 (ii)'!P8</f>
        <v>1.0023647746085361E-3</v>
      </c>
      <c r="I7" s="10">
        <f>'Q1 (ii)'!Q8</f>
        <v>1.5730300238067506E-3</v>
      </c>
    </row>
    <row r="8" spans="1:9" x14ac:dyDescent="0.25">
      <c r="B8" s="15">
        <f>'Q1 (i)'!I9</f>
        <v>0.99745669226154898</v>
      </c>
      <c r="C8" s="15">
        <f>'Q1 (i)'!J9</f>
        <v>1.0452160288364619E-3</v>
      </c>
      <c r="D8" s="9">
        <f>'Q1 (i)'!K9</f>
        <v>1.4980917096145553E-3</v>
      </c>
      <c r="G8" s="15">
        <f>'Q1 (ii)'!O9</f>
        <v>0.99727745159666581</v>
      </c>
      <c r="H8" s="9">
        <f>'Q1 (ii)'!P9</f>
        <v>1.1496343698709931E-3</v>
      </c>
      <c r="I8" s="10">
        <f>'Q1 (ii)'!Q9</f>
        <v>1.5729140334631974E-3</v>
      </c>
    </row>
    <row r="9" spans="1:9" x14ac:dyDescent="0.25">
      <c r="B9" s="15">
        <f>'Q1 (i)'!I10</f>
        <v>0.99730392158951009</v>
      </c>
      <c r="C9" s="15">
        <f>'Q1 (i)'!J10</f>
        <v>1.198101379129547E-3</v>
      </c>
      <c r="D9" s="9">
        <f>'Q1 (i)'!K10</f>
        <v>1.4979770313603635E-3</v>
      </c>
      <c r="G9" s="15">
        <f>'Q1 (ii)'!O10</f>
        <v>0.99710943534195295</v>
      </c>
      <c r="H9" s="9">
        <f>'Q1 (ii)'!P10</f>
        <v>1.3177830663959082E-3</v>
      </c>
      <c r="I9" s="10">
        <f>'Q1 (ii)'!Q10</f>
        <v>1.5727815916511372E-3</v>
      </c>
    </row>
    <row r="10" spans="1:9" x14ac:dyDescent="0.25">
      <c r="B10" s="15">
        <f>'Q1 (i)'!I11</f>
        <v>0.99662974591916542</v>
      </c>
      <c r="C10" s="15">
        <f>'Q1 (i)'!J11</f>
        <v>1.373626231214423E-3</v>
      </c>
      <c r="D10" s="9">
        <f>'Q1 (i)'!K11</f>
        <v>1.996627849620155E-3</v>
      </c>
      <c r="G10" s="15">
        <f>'Q1 (ii)'!O11</f>
        <v>0.99639287548562383</v>
      </c>
      <c r="H10" s="9">
        <f>'Q1 (ii)'!P11</f>
        <v>1.5108093887992973E-3</v>
      </c>
      <c r="I10" s="10">
        <f>'Q1 (ii)'!Q11</f>
        <v>2.0963151255768728E-3</v>
      </c>
    </row>
    <row r="11" spans="1:9" x14ac:dyDescent="0.25">
      <c r="B11" s="15">
        <f>'Q1 (i)'!I12</f>
        <v>0.99643014551943199</v>
      </c>
      <c r="C11" s="15">
        <f>'Q1 (i)'!J12</f>
        <v>1.5734264628251332E-3</v>
      </c>
      <c r="D11" s="9">
        <f>'Q1 (i)'!K12</f>
        <v>1.9964280177428803E-3</v>
      </c>
      <c r="G11" s="15">
        <f>'Q1 (ii)'!O12</f>
        <v>0.99617336942740142</v>
      </c>
      <c r="H11" s="9">
        <f>'Q1 (ii)'!P12</f>
        <v>1.7305462262854621E-3</v>
      </c>
      <c r="I11" s="10">
        <f>'Q1 (ii)'!Q12</f>
        <v>2.0960843463131151E-3</v>
      </c>
    </row>
    <row r="12" spans="1:9" x14ac:dyDescent="0.25">
      <c r="B12" s="15">
        <f>'Q1 (i)'!I13</f>
        <v>0.99620459706773312</v>
      </c>
      <c r="C12" s="15">
        <f>'Q1 (i)'!J13</f>
        <v>1.7992007406134405E-3</v>
      </c>
      <c r="D12" s="9">
        <f>'Q1 (i)'!K13</f>
        <v>1.9962021916534374E-3</v>
      </c>
      <c r="G12" s="15">
        <f>'Q1 (ii)'!O13</f>
        <v>0.99592533287322393</v>
      </c>
      <c r="H12" s="9">
        <f>'Q1 (ii)'!P13</f>
        <v>1.9788435758802897E-3</v>
      </c>
      <c r="I12" s="10">
        <f>'Q1 (ii)'!Q13</f>
        <v>2.0958235508957757E-3</v>
      </c>
    </row>
    <row r="13" spans="1:9" x14ac:dyDescent="0.25">
      <c r="B13" s="15">
        <f>'Q1 (i)'!I14</f>
        <v>0.99594811055407573</v>
      </c>
      <c r="C13" s="15">
        <f>'Q1 (i)'!J14</f>
        <v>2.0559440772294243E-3</v>
      </c>
      <c r="D13" s="9">
        <f>'Q1 (i)'!K14</f>
        <v>1.9959453686948484E-3</v>
      </c>
      <c r="G13" s="15">
        <f>'Q1 (ii)'!O14</f>
        <v>0.99564328042987083</v>
      </c>
      <c r="H13" s="9">
        <f>'Q1 (ii)'!P14</f>
        <v>2.2611926066257813E-3</v>
      </c>
      <c r="I13" s="10">
        <f>'Q1 (ii)'!Q14</f>
        <v>2.0955269635033933E-3</v>
      </c>
    </row>
    <row r="14" spans="1:9" x14ac:dyDescent="0.25">
      <c r="B14" s="15">
        <f>'Q1 (i)'!I15</f>
        <v>0.99506821727568795</v>
      </c>
      <c r="C14" s="15">
        <f>'Q1 (i)'!J15</f>
        <v>2.4379525324352649E-3</v>
      </c>
      <c r="D14" s="9">
        <f>'Q1 (i)'!K15</f>
        <v>2.4938301918767864E-3</v>
      </c>
      <c r="G14" s="15">
        <f>'Q1 (ii)'!O15</f>
        <v>0.99470054519859541</v>
      </c>
      <c r="H14" s="9">
        <f>'Q1 (ii)'!P15</f>
        <v>2.6812527180899771E-3</v>
      </c>
      <c r="I14" s="10">
        <f>'Q1 (ii)'!Q15</f>
        <v>2.6182020833146135E-3</v>
      </c>
    </row>
    <row r="15" spans="1:9" x14ac:dyDescent="0.25">
      <c r="B15" s="15">
        <f>'Q1 (i)'!I16</f>
        <v>0.99462532588934338</v>
      </c>
      <c r="C15" s="15">
        <f>'Q1 (i)'!J16</f>
        <v>2.8813984876733538E-3</v>
      </c>
      <c r="D15" s="9">
        <f>'Q1 (i)'!K16</f>
        <v>2.4932756229832645E-3</v>
      </c>
      <c r="G15" s="15">
        <f>'Q1 (ii)'!O16</f>
        <v>0.99421355552337853</v>
      </c>
      <c r="H15" s="9">
        <f>'Q1 (ii)'!P16</f>
        <v>3.1688827932202833E-3</v>
      </c>
      <c r="I15" s="10">
        <f>'Q1 (ii)'!Q16</f>
        <v>2.6175616834011829E-3</v>
      </c>
    </row>
    <row r="16" spans="1:9" x14ac:dyDescent="0.25">
      <c r="B16" s="15">
        <f>'Q1 (i)'!I17</f>
        <v>0.99411061427818637</v>
      </c>
      <c r="C16" s="15">
        <f>'Q1 (i)'!J17</f>
        <v>3.3967547013373589E-3</v>
      </c>
      <c r="D16" s="9">
        <f>'Q1 (i)'!K17</f>
        <v>2.4926310204762747E-3</v>
      </c>
      <c r="G16" s="15">
        <f>'Q1 (ii)'!O17</f>
        <v>0.99364762179419031</v>
      </c>
      <c r="H16" s="9">
        <f>'Q1 (ii)'!P17</f>
        <v>3.7355608666323121E-3</v>
      </c>
      <c r="I16" s="10">
        <f>'Q1 (ii)'!Q17</f>
        <v>2.6168173391773828E-3</v>
      </c>
    </row>
    <row r="17" spans="2:9" x14ac:dyDescent="0.25">
      <c r="B17" s="16">
        <f>'Q1 (i)'!I18</f>
        <v>0.99302046553934153</v>
      </c>
      <c r="C17" s="16">
        <f>'Q1 (i)'!J18</f>
        <v>3.9900159835136373E-3</v>
      </c>
      <c r="D17" s="13">
        <f>'Q1 (i)'!K18</f>
        <v>2.989518477144828E-3</v>
      </c>
      <c r="G17" s="16">
        <f>'Q1 (ii)'!O18</f>
        <v>0.99247382220017244</v>
      </c>
      <c r="H17" s="16">
        <f>'Q1 (ii)'!P18</f>
        <v>4.3878108359842764E-3</v>
      </c>
      <c r="I17" s="13">
        <f>'Q1 (ii)'!Q18</f>
        <v>3.138366963843283E-3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5508E-C367-469A-A316-CA8CF92F7BB4}">
  <dimension ref="B1:O35"/>
  <sheetViews>
    <sheetView workbookViewId="0"/>
  </sheetViews>
  <sheetFormatPr defaultRowHeight="15" x14ac:dyDescent="0.25"/>
  <cols>
    <col min="2" max="2" width="46" bestFit="1" customWidth="1"/>
    <col min="3" max="3" width="13" customWidth="1"/>
    <col min="15" max="15" width="10.85546875" customWidth="1"/>
  </cols>
  <sheetData>
    <row r="1" spans="2:15" x14ac:dyDescent="0.25">
      <c r="B1" s="21" t="s">
        <v>29</v>
      </c>
      <c r="M1" s="21"/>
      <c r="O1" s="49" t="s">
        <v>30</v>
      </c>
    </row>
    <row r="2" spans="2:15" x14ac:dyDescent="0.25">
      <c r="M2" s="21"/>
      <c r="O2" s="49"/>
    </row>
    <row r="3" spans="2:15" x14ac:dyDescent="0.25">
      <c r="B3" t="s">
        <v>31</v>
      </c>
      <c r="C3">
        <v>32</v>
      </c>
    </row>
    <row r="4" spans="2:15" ht="18" x14ac:dyDescent="0.35">
      <c r="B4" t="s">
        <v>32</v>
      </c>
      <c r="C4" s="23">
        <v>5000</v>
      </c>
      <c r="D4" t="s">
        <v>33</v>
      </c>
      <c r="M4" s="4" t="s">
        <v>0</v>
      </c>
      <c r="N4" s="21"/>
      <c r="O4" s="24" t="s">
        <v>34</v>
      </c>
    </row>
    <row r="5" spans="2:15" x14ac:dyDescent="0.25">
      <c r="B5" t="s">
        <v>35</v>
      </c>
      <c r="C5" s="23">
        <v>2500000</v>
      </c>
      <c r="D5" t="s">
        <v>36</v>
      </c>
      <c r="M5" s="4">
        <v>30</v>
      </c>
      <c r="N5" s="25"/>
      <c r="O5" s="26">
        <v>5.8339999999999998E-4</v>
      </c>
    </row>
    <row r="6" spans="2:15" x14ac:dyDescent="0.25">
      <c r="B6" t="s">
        <v>37</v>
      </c>
      <c r="C6" s="27"/>
      <c r="M6" s="4">
        <v>31</v>
      </c>
      <c r="N6" s="25"/>
      <c r="O6" s="26">
        <v>6.2319999999999997E-4</v>
      </c>
    </row>
    <row r="7" spans="2:15" x14ac:dyDescent="0.25">
      <c r="C7" s="27"/>
      <c r="M7" s="4">
        <v>32</v>
      </c>
      <c r="N7" s="25"/>
      <c r="O7" s="26">
        <v>7.4629999999999998E-4</v>
      </c>
    </row>
    <row r="8" spans="2:15" x14ac:dyDescent="0.25">
      <c r="C8" s="27"/>
      <c r="M8" s="4">
        <v>33</v>
      </c>
      <c r="N8" s="25"/>
      <c r="O8" s="26">
        <v>7.3439999999999996E-4</v>
      </c>
    </row>
    <row r="9" spans="2:15" x14ac:dyDescent="0.25">
      <c r="B9" s="21" t="s">
        <v>38</v>
      </c>
      <c r="M9" s="4">
        <v>34</v>
      </c>
      <c r="N9" s="25"/>
      <c r="O9" s="26">
        <v>7.9520000000000003E-4</v>
      </c>
    </row>
    <row r="10" spans="2:15" x14ac:dyDescent="0.25">
      <c r="M10" s="4">
        <v>35</v>
      </c>
      <c r="N10" s="25"/>
      <c r="O10" s="26">
        <v>8.4710000000000004E-4</v>
      </c>
    </row>
    <row r="11" spans="2:15" x14ac:dyDescent="0.25">
      <c r="B11" t="s">
        <v>39</v>
      </c>
      <c r="C11" t="s">
        <v>40</v>
      </c>
      <c r="M11" s="4">
        <v>36</v>
      </c>
      <c r="N11" s="25"/>
      <c r="O11" s="26">
        <v>9.7460000000000005E-4</v>
      </c>
    </row>
    <row r="12" spans="2:15" x14ac:dyDescent="0.25">
      <c r="B12" t="s">
        <v>41</v>
      </c>
      <c r="C12" s="28">
        <v>0.02</v>
      </c>
      <c r="D12" t="s">
        <v>42</v>
      </c>
      <c r="M12" s="4">
        <v>37</v>
      </c>
      <c r="N12" s="25"/>
      <c r="O12" s="26">
        <v>9.703E-4</v>
      </c>
    </row>
    <row r="13" spans="2:15" x14ac:dyDescent="0.25">
      <c r="B13" t="s">
        <v>43</v>
      </c>
      <c r="C13" s="23">
        <v>1000</v>
      </c>
      <c r="D13" t="s">
        <v>44</v>
      </c>
      <c r="M13" s="4">
        <v>38</v>
      </c>
      <c r="N13" s="25"/>
      <c r="O13" s="26">
        <v>1.0281000000000001E-3</v>
      </c>
    </row>
    <row r="14" spans="2:15" x14ac:dyDescent="0.25">
      <c r="B14" t="s">
        <v>45</v>
      </c>
      <c r="C14" s="29">
        <v>5.7500000000000002E-2</v>
      </c>
      <c r="D14" t="s">
        <v>46</v>
      </c>
      <c r="M14" s="4">
        <v>39</v>
      </c>
      <c r="N14" s="25"/>
      <c r="O14" s="26">
        <v>1.1375999999999999E-3</v>
      </c>
    </row>
    <row r="15" spans="2:15" x14ac:dyDescent="0.25">
      <c r="M15" s="4">
        <v>40</v>
      </c>
      <c r="N15" s="25"/>
      <c r="O15" s="26">
        <v>1.2492E-3</v>
      </c>
    </row>
    <row r="16" spans="2:15" x14ac:dyDescent="0.25">
      <c r="B16" t="s">
        <v>47</v>
      </c>
      <c r="M16" s="4">
        <v>41</v>
      </c>
      <c r="N16" s="25"/>
      <c r="O16" s="26">
        <v>1.4165E-3</v>
      </c>
    </row>
    <row r="17" spans="13:15" x14ac:dyDescent="0.25">
      <c r="M17" s="4">
        <v>42</v>
      </c>
      <c r="N17" s="25"/>
      <c r="O17" s="26">
        <v>1.4904E-3</v>
      </c>
    </row>
    <row r="18" spans="13:15" x14ac:dyDescent="0.25">
      <c r="M18" s="4">
        <v>43</v>
      </c>
      <c r="N18" s="25"/>
      <c r="O18" s="26">
        <v>1.6599E-3</v>
      </c>
    </row>
    <row r="19" spans="13:15" x14ac:dyDescent="0.25">
      <c r="M19" s="4">
        <v>44</v>
      </c>
      <c r="N19" s="25"/>
      <c r="O19" s="26">
        <v>1.7665999999999999E-3</v>
      </c>
    </row>
    <row r="20" spans="13:15" x14ac:dyDescent="0.25">
      <c r="M20" s="4">
        <v>45</v>
      </c>
      <c r="N20" s="25"/>
      <c r="O20" s="26">
        <v>1.8494E-3</v>
      </c>
    </row>
    <row r="21" spans="13:15" x14ac:dyDescent="0.25">
      <c r="M21" s="4">
        <v>46</v>
      </c>
      <c r="N21" s="25"/>
      <c r="O21" s="26">
        <v>1.9819999999999998E-3</v>
      </c>
    </row>
    <row r="22" spans="13:15" x14ac:dyDescent="0.25">
      <c r="M22" s="4">
        <v>47</v>
      </c>
      <c r="N22" s="25"/>
      <c r="O22" s="26">
        <v>2.3176E-3</v>
      </c>
    </row>
    <row r="23" spans="13:15" x14ac:dyDescent="0.25">
      <c r="M23" s="4">
        <v>48</v>
      </c>
      <c r="N23" s="25"/>
      <c r="O23" s="26">
        <v>2.3668000000000001E-3</v>
      </c>
    </row>
    <row r="24" spans="13:15" x14ac:dyDescent="0.25">
      <c r="M24" s="4">
        <v>49</v>
      </c>
      <c r="N24" s="25"/>
      <c r="O24" s="26">
        <v>2.6407000000000002E-3</v>
      </c>
    </row>
    <row r="25" spans="13:15" x14ac:dyDescent="0.25">
      <c r="M25" s="4">
        <v>50</v>
      </c>
      <c r="N25" s="25"/>
      <c r="O25" s="26">
        <v>2.9207E-3</v>
      </c>
    </row>
    <row r="26" spans="13:15" x14ac:dyDescent="0.25">
      <c r="M26" s="4">
        <v>51</v>
      </c>
      <c r="N26" s="25"/>
      <c r="O26" s="26">
        <v>2.9822E-3</v>
      </c>
    </row>
    <row r="27" spans="13:15" x14ac:dyDescent="0.25">
      <c r="M27" s="4">
        <v>52</v>
      </c>
      <c r="N27" s="25"/>
      <c r="O27" s="26">
        <v>3.2391999999999998E-3</v>
      </c>
    </row>
    <row r="28" spans="13:15" x14ac:dyDescent="0.25">
      <c r="M28" s="4">
        <v>53</v>
      </c>
      <c r="N28" s="25"/>
      <c r="O28" s="26">
        <v>3.4328000000000002E-3</v>
      </c>
    </row>
    <row r="29" spans="13:15" x14ac:dyDescent="0.25">
      <c r="M29" s="4">
        <v>54</v>
      </c>
      <c r="N29" s="25"/>
      <c r="O29" s="26">
        <v>3.7502E-3</v>
      </c>
    </row>
    <row r="30" spans="13:15" x14ac:dyDescent="0.25">
      <c r="M30" s="4">
        <v>55</v>
      </c>
      <c r="N30" s="25"/>
      <c r="O30" s="26">
        <v>4.2396999999999999E-3</v>
      </c>
    </row>
    <row r="31" spans="13:15" x14ac:dyDescent="0.25">
      <c r="M31" s="4">
        <v>56</v>
      </c>
      <c r="N31" s="25"/>
      <c r="O31" s="26">
        <v>4.6829000000000003E-3</v>
      </c>
    </row>
    <row r="32" spans="13:15" x14ac:dyDescent="0.25">
      <c r="M32" s="4">
        <v>57</v>
      </c>
      <c r="N32" s="25"/>
      <c r="O32" s="26">
        <v>5.0749999999999997E-3</v>
      </c>
    </row>
    <row r="33" spans="13:15" x14ac:dyDescent="0.25">
      <c r="M33" s="4">
        <v>58</v>
      </c>
      <c r="N33" s="25"/>
      <c r="O33" s="26">
        <v>5.5069000000000003E-3</v>
      </c>
    </row>
    <row r="34" spans="13:15" x14ac:dyDescent="0.25">
      <c r="M34" s="4">
        <v>59</v>
      </c>
      <c r="N34" s="25"/>
      <c r="O34" s="26">
        <v>6.0330000000000002E-3</v>
      </c>
    </row>
    <row r="35" spans="13:15" x14ac:dyDescent="0.25">
      <c r="M35" s="4">
        <v>60</v>
      </c>
      <c r="N35" s="25"/>
      <c r="O35" s="26">
        <v>6.8894000000000004E-3</v>
      </c>
    </row>
  </sheetData>
  <mergeCells count="1">
    <mergeCell ref="O1:O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3C96A-ABE1-4AF0-8B77-CF1712CF0806}">
  <dimension ref="A1:S29"/>
  <sheetViews>
    <sheetView workbookViewId="0"/>
  </sheetViews>
  <sheetFormatPr defaultRowHeight="15" x14ac:dyDescent="0.25"/>
  <cols>
    <col min="1" max="4" width="9.140625" style="51"/>
    <col min="5" max="5" width="11.5703125" style="51" customWidth="1"/>
    <col min="6" max="6" width="12.5703125" style="51" customWidth="1"/>
    <col min="7" max="8" width="11.85546875" style="51" customWidth="1"/>
    <col min="9" max="10" width="10.5703125" style="51" customWidth="1"/>
    <col min="11" max="11" width="11.85546875" style="51" customWidth="1"/>
    <col min="12" max="12" width="12.5703125" style="51" customWidth="1"/>
    <col min="13" max="13" width="11.28515625" style="51" customWidth="1"/>
    <col min="14" max="17" width="13.42578125" style="51" customWidth="1"/>
    <col min="18" max="16384" width="9.140625" style="51"/>
  </cols>
  <sheetData>
    <row r="1" spans="1:19" x14ac:dyDescent="0.25">
      <c r="E1" s="85">
        <f>'Q2 Base'!C4</f>
        <v>5000</v>
      </c>
      <c r="F1" s="85">
        <f>'Q2 Base'!C13</f>
        <v>1000</v>
      </c>
      <c r="G1" s="76">
        <f>'Q2 Base'!C12</f>
        <v>0.02</v>
      </c>
      <c r="H1" s="85">
        <f>'Q2 Base'!C5</f>
        <v>2500000</v>
      </c>
      <c r="I1" s="86">
        <f>'Q2 Base'!C14</f>
        <v>5.7500000000000002E-2</v>
      </c>
      <c r="N1" s="87"/>
      <c r="O1" s="87"/>
      <c r="P1" s="87"/>
    </row>
    <row r="2" spans="1:19" s="50" customFormat="1" x14ac:dyDescent="0.25">
      <c r="C2" s="50" t="s">
        <v>5</v>
      </c>
      <c r="D2" s="50" t="s">
        <v>5</v>
      </c>
      <c r="E2" s="50" t="s">
        <v>4</v>
      </c>
      <c r="F2" s="50" t="s">
        <v>4</v>
      </c>
      <c r="G2" s="50" t="s">
        <v>5</v>
      </c>
      <c r="H2" s="50" t="s">
        <v>4</v>
      </c>
      <c r="I2" s="50" t="s">
        <v>4</v>
      </c>
      <c r="J2" s="50" t="s">
        <v>4</v>
      </c>
      <c r="K2" s="50" t="s">
        <v>5</v>
      </c>
      <c r="L2" s="50" t="s">
        <v>5</v>
      </c>
      <c r="M2" s="50" t="s">
        <v>5</v>
      </c>
      <c r="N2" s="50" t="s">
        <v>4</v>
      </c>
      <c r="O2" s="50" t="s">
        <v>4</v>
      </c>
      <c r="P2" s="50" t="s">
        <v>4</v>
      </c>
      <c r="Q2" s="50" t="s">
        <v>212</v>
      </c>
    </row>
    <row r="3" spans="1:19" s="57" customFormat="1" ht="45" x14ac:dyDescent="0.25">
      <c r="A3" s="57" t="s">
        <v>48</v>
      </c>
      <c r="B3" s="57" t="s">
        <v>49</v>
      </c>
      <c r="C3" s="57" t="s">
        <v>50</v>
      </c>
      <c r="D3" s="57" t="s">
        <v>60</v>
      </c>
      <c r="E3" s="57" t="s">
        <v>64</v>
      </c>
      <c r="F3" s="57" t="s">
        <v>219</v>
      </c>
      <c r="G3" s="57" t="s">
        <v>220</v>
      </c>
      <c r="H3" s="57" t="s">
        <v>63</v>
      </c>
      <c r="I3" s="57" t="s">
        <v>61</v>
      </c>
      <c r="J3" s="57" t="s">
        <v>62</v>
      </c>
      <c r="K3" s="57" t="s">
        <v>65</v>
      </c>
      <c r="L3" s="57" t="s">
        <v>52</v>
      </c>
      <c r="M3" s="57" t="s">
        <v>208</v>
      </c>
      <c r="N3" s="57" t="s">
        <v>61</v>
      </c>
      <c r="O3" s="57" t="s">
        <v>62</v>
      </c>
      <c r="P3" s="57" t="s">
        <v>209</v>
      </c>
      <c r="Q3" s="57" t="s">
        <v>221</v>
      </c>
    </row>
    <row r="4" spans="1:19" x14ac:dyDescent="0.25">
      <c r="A4" s="51">
        <v>1</v>
      </c>
      <c r="B4" s="51">
        <v>32</v>
      </c>
      <c r="C4" s="51">
        <f>'Q2 Base'!O7</f>
        <v>7.4629999999999998E-4</v>
      </c>
      <c r="D4" s="51">
        <f>1-C4</f>
        <v>0.99925370000000002</v>
      </c>
      <c r="E4" s="88">
        <f t="shared" ref="E4:E28" si="0">$E$1*J4</f>
        <v>68427.609403093214</v>
      </c>
      <c r="F4" s="88">
        <f t="shared" ref="F4:F28" si="1">$F$1*J4</f>
        <v>13685.521880618644</v>
      </c>
      <c r="G4" s="88">
        <f t="shared" ref="G4:G28" si="2">$E$1*$G$1*J4</f>
        <v>1368.5521880618644</v>
      </c>
      <c r="H4" s="88">
        <f t="shared" ref="H4:H28" si="3">$H$1*I4</f>
        <v>52650.744487664655</v>
      </c>
      <c r="I4" s="51">
        <f t="shared" ref="I4:I28" si="4">(C4+I5*D4)/(1+$I$1)</f>
        <v>2.1060297795065862E-2</v>
      </c>
      <c r="J4" s="51">
        <f t="shared" ref="J4:J27" si="5">1+(J5*D4/(1+$I$1))</f>
        <v>13.685521880618644</v>
      </c>
      <c r="K4" s="88">
        <f t="shared" ref="K4:K28" si="6">H4+F4+G4-E4</f>
        <v>-722.79084674805927</v>
      </c>
      <c r="L4" s="89">
        <f>K5</f>
        <v>1495.2645955315966</v>
      </c>
      <c r="M4" s="90">
        <f>D4</f>
        <v>0.99925370000000002</v>
      </c>
      <c r="N4" s="90">
        <f>C4/(1+$I$1)</f>
        <v>7.0572104018912522E-4</v>
      </c>
      <c r="O4" s="90">
        <v>1</v>
      </c>
      <c r="P4" s="89">
        <f t="shared" ref="P4:P28" si="7">(($E$1*(1-$G$1)-$F$1)*O4-$H$1*N4)/M4*(1+$I$1)^A4</f>
        <v>2260.186777391968</v>
      </c>
      <c r="Q4" s="89">
        <f>(($E$1*(1-$G$1)+0-$F$1)*(1+$I$1)-$H$1*C4)/D4</f>
        <v>2260.1867773919676</v>
      </c>
    </row>
    <row r="5" spans="1:19" x14ac:dyDescent="0.25">
      <c r="A5" s="51">
        <v>2</v>
      </c>
      <c r="B5" s="51">
        <v>33</v>
      </c>
      <c r="C5" s="51">
        <f>'Q2 Base'!O8</f>
        <v>7.3439999999999996E-4</v>
      </c>
      <c r="D5" s="51">
        <f t="shared" ref="D5:D28" si="8">1-C5</f>
        <v>0.99926559999999998</v>
      </c>
      <c r="E5" s="88">
        <f t="shared" si="0"/>
        <v>67124.792176172152</v>
      </c>
      <c r="F5" s="88">
        <f t="shared" si="1"/>
        <v>13424.958435234432</v>
      </c>
      <c r="G5" s="88">
        <f t="shared" si="2"/>
        <v>1342.4958435234432</v>
      </c>
      <c r="H5" s="88">
        <f t="shared" si="3"/>
        <v>53852.602492945873</v>
      </c>
      <c r="I5" s="51">
        <f t="shared" si="4"/>
        <v>2.1541040997178348E-2</v>
      </c>
      <c r="J5" s="51">
        <f t="shared" si="5"/>
        <v>13.424958435234432</v>
      </c>
      <c r="K5" s="88">
        <f t="shared" si="6"/>
        <v>1495.2645955315966</v>
      </c>
      <c r="L5" s="89">
        <f t="shared" ref="L5:L28" si="9">K6</f>
        <v>3872.3361534457363</v>
      </c>
      <c r="M5" s="90">
        <f t="shared" ref="M5:M28" si="10">M4*D5</f>
        <v>0.99851984808271999</v>
      </c>
      <c r="N5" s="90">
        <f t="shared" ref="N5:N28" si="11">N4+C5/(1+$I$1)^A5*M4</f>
        <v>1.3619383485337757E-3</v>
      </c>
      <c r="O5" s="90">
        <f t="shared" ref="O5:O28" si="12">O4+M4/(1+$I$1)^A4</f>
        <v>1.9449207565011819</v>
      </c>
      <c r="P5" s="89">
        <f t="shared" si="7"/>
        <v>4681.8358573456408</v>
      </c>
      <c r="Q5" s="89">
        <f t="shared" ref="Q5:Q28" si="13">(($E$1*(1-$G$1)+Q4-$F$1)*(1+$I$1)-$H$1*C5)/D5</f>
        <v>4681.8358573456417</v>
      </c>
    </row>
    <row r="6" spans="1:19" x14ac:dyDescent="0.25">
      <c r="A6" s="51">
        <v>3</v>
      </c>
      <c r="B6" s="51">
        <v>34</v>
      </c>
      <c r="C6" s="51">
        <f>'Q2 Base'!O9</f>
        <v>7.9520000000000003E-4</v>
      </c>
      <c r="D6" s="51">
        <f t="shared" si="8"/>
        <v>0.9992048</v>
      </c>
      <c r="E6" s="88">
        <f t="shared" si="0"/>
        <v>65745.251038664865</v>
      </c>
      <c r="F6" s="88">
        <f t="shared" si="1"/>
        <v>13149.050207732973</v>
      </c>
      <c r="G6" s="88">
        <f t="shared" si="2"/>
        <v>1314.9050207732973</v>
      </c>
      <c r="H6" s="88">
        <f t="shared" si="3"/>
        <v>55153.631963604334</v>
      </c>
      <c r="I6" s="51">
        <f t="shared" si="4"/>
        <v>2.2061452785441735E-2</v>
      </c>
      <c r="J6" s="51">
        <f t="shared" si="5"/>
        <v>13.149050207732973</v>
      </c>
      <c r="K6" s="88">
        <f t="shared" si="6"/>
        <v>3872.3361534457363</v>
      </c>
      <c r="L6" s="89">
        <f t="shared" si="9"/>
        <v>6236.2045120968978</v>
      </c>
      <c r="M6" s="90">
        <f t="shared" si="10"/>
        <v>0.99772582509952457</v>
      </c>
      <c r="N6" s="90">
        <f t="shared" si="11"/>
        <v>2.0333547487246333E-3</v>
      </c>
      <c r="O6" s="90">
        <f t="shared" si="12"/>
        <v>2.8378066257187777</v>
      </c>
      <c r="P6" s="89">
        <f t="shared" si="7"/>
        <v>7092.9317184455258</v>
      </c>
      <c r="Q6" s="89">
        <f t="shared" si="13"/>
        <v>7092.9317184455249</v>
      </c>
      <c r="R6" s="67">
        <v>1</v>
      </c>
      <c r="S6" s="52" t="s">
        <v>54</v>
      </c>
    </row>
    <row r="7" spans="1:19" x14ac:dyDescent="0.25">
      <c r="A7" s="51">
        <v>4</v>
      </c>
      <c r="B7" s="51">
        <v>35</v>
      </c>
      <c r="C7" s="51">
        <f>'Q2 Base'!O10</f>
        <v>8.4710000000000004E-4</v>
      </c>
      <c r="D7" s="51">
        <f t="shared" si="8"/>
        <v>0.99915290000000001</v>
      </c>
      <c r="E7" s="88">
        <f t="shared" si="0"/>
        <v>64289.225765716998</v>
      </c>
      <c r="F7" s="88">
        <f t="shared" si="1"/>
        <v>12857.8451531434</v>
      </c>
      <c r="G7" s="88">
        <f t="shared" si="2"/>
        <v>1285.7845153143398</v>
      </c>
      <c r="H7" s="88">
        <f t="shared" si="3"/>
        <v>56381.800609356156</v>
      </c>
      <c r="I7" s="51">
        <f t="shared" si="4"/>
        <v>2.2552720243742462E-2</v>
      </c>
      <c r="J7" s="51">
        <f t="shared" si="5"/>
        <v>12.857845153143399</v>
      </c>
      <c r="K7" s="88">
        <f t="shared" si="6"/>
        <v>6236.2045120968978</v>
      </c>
      <c r="L7" s="89">
        <f t="shared" si="9"/>
        <v>8608.5785984732356</v>
      </c>
      <c r="M7" s="90">
        <f t="shared" si="10"/>
        <v>0.99688065155308281</v>
      </c>
      <c r="N7" s="90">
        <f t="shared" si="11"/>
        <v>2.7091644023537254E-3</v>
      </c>
      <c r="O7" s="90">
        <f t="shared" si="12"/>
        <v>3.6814717286732872</v>
      </c>
      <c r="P7" s="89">
        <f t="shared" si="7"/>
        <v>9515.3357331557017</v>
      </c>
      <c r="Q7" s="89">
        <f t="shared" si="13"/>
        <v>9515.3357331556999</v>
      </c>
      <c r="R7" s="67">
        <v>1</v>
      </c>
      <c r="S7" s="52" t="s">
        <v>55</v>
      </c>
    </row>
    <row r="8" spans="1:19" x14ac:dyDescent="0.25">
      <c r="A8" s="51">
        <v>5</v>
      </c>
      <c r="B8" s="51">
        <v>36</v>
      </c>
      <c r="C8" s="51">
        <f>'Q2 Base'!O11</f>
        <v>9.7460000000000005E-4</v>
      </c>
      <c r="D8" s="51">
        <f t="shared" si="8"/>
        <v>0.99902539999999995</v>
      </c>
      <c r="E8" s="88">
        <f t="shared" si="0"/>
        <v>62751.513053953735</v>
      </c>
      <c r="F8" s="88">
        <f t="shared" si="1"/>
        <v>12550.302610790746</v>
      </c>
      <c r="G8" s="88">
        <f t="shared" si="2"/>
        <v>1255.0302610790745</v>
      </c>
      <c r="H8" s="88">
        <f t="shared" si="3"/>
        <v>57554.758780557153</v>
      </c>
      <c r="I8" s="51">
        <f t="shared" si="4"/>
        <v>2.3021903512222861E-2</v>
      </c>
      <c r="J8" s="51">
        <f t="shared" si="5"/>
        <v>12.550302610790746</v>
      </c>
      <c r="K8" s="88">
        <f t="shared" si="6"/>
        <v>8608.5785984732356</v>
      </c>
      <c r="L8" s="89">
        <f t="shared" si="9"/>
        <v>10801.849350262222</v>
      </c>
      <c r="M8" s="90">
        <f t="shared" si="10"/>
        <v>0.99590909167007913</v>
      </c>
      <c r="N8" s="90">
        <f t="shared" si="11"/>
        <v>3.4437927684349782E-3</v>
      </c>
      <c r="O8" s="90">
        <f t="shared" si="12"/>
        <v>4.4785879785511087</v>
      </c>
      <c r="P8" s="89">
        <f t="shared" si="7"/>
        <v>11761.680471599779</v>
      </c>
      <c r="Q8" s="89">
        <f t="shared" si="13"/>
        <v>11761.680471599775</v>
      </c>
      <c r="R8" s="67">
        <v>2</v>
      </c>
      <c r="S8" s="52" t="s">
        <v>51</v>
      </c>
    </row>
    <row r="9" spans="1:19" x14ac:dyDescent="0.25">
      <c r="A9" s="51">
        <v>6</v>
      </c>
      <c r="B9" s="51">
        <v>37</v>
      </c>
      <c r="C9" s="51">
        <f>'Q2 Base'!O12</f>
        <v>9.703E-4</v>
      </c>
      <c r="D9" s="51">
        <f t="shared" si="8"/>
        <v>0.99902970000000002</v>
      </c>
      <c r="E9" s="88">
        <f t="shared" si="0"/>
        <v>61131.804110842502</v>
      </c>
      <c r="F9" s="88">
        <f t="shared" si="1"/>
        <v>12226.360822168501</v>
      </c>
      <c r="G9" s="88">
        <f t="shared" si="2"/>
        <v>1222.6360822168499</v>
      </c>
      <c r="H9" s="88">
        <f t="shared" si="3"/>
        <v>58484.656556719376</v>
      </c>
      <c r="I9" s="51">
        <f t="shared" si="4"/>
        <v>2.339386262268775E-2</v>
      </c>
      <c r="J9" s="51">
        <f t="shared" si="5"/>
        <v>12.2263608221685</v>
      </c>
      <c r="K9" s="88">
        <f t="shared" si="6"/>
        <v>10801.849350262222</v>
      </c>
      <c r="L9" s="89">
        <f t="shared" si="9"/>
        <v>13134.199801970142</v>
      </c>
      <c r="M9" s="90">
        <f t="shared" si="10"/>
        <v>0.99494276107843171</v>
      </c>
      <c r="N9" s="90">
        <f t="shared" si="11"/>
        <v>4.1347377584888068E-3</v>
      </c>
      <c r="O9" s="90">
        <f t="shared" si="12"/>
        <v>5.2316275817479791</v>
      </c>
      <c r="P9" s="89">
        <f t="shared" si="7"/>
        <v>14150.207044612154</v>
      </c>
      <c r="Q9" s="89">
        <f t="shared" si="13"/>
        <v>14150.207044612152</v>
      </c>
      <c r="R9" s="67">
        <v>2</v>
      </c>
      <c r="S9" s="52" t="s">
        <v>56</v>
      </c>
    </row>
    <row r="10" spans="1:19" x14ac:dyDescent="0.25">
      <c r="A10" s="51">
        <v>7</v>
      </c>
      <c r="B10" s="51">
        <v>38</v>
      </c>
      <c r="C10" s="51">
        <f>'Q2 Base'!O13</f>
        <v>1.0281000000000001E-3</v>
      </c>
      <c r="D10" s="51">
        <f t="shared" si="8"/>
        <v>0.99897190000000002</v>
      </c>
      <c r="E10" s="88">
        <f t="shared" si="0"/>
        <v>59417.035196467084</v>
      </c>
      <c r="F10" s="88">
        <f t="shared" si="1"/>
        <v>11883.407039293417</v>
      </c>
      <c r="G10" s="88">
        <f t="shared" si="2"/>
        <v>1188.3407039293415</v>
      </c>
      <c r="H10" s="88">
        <f t="shared" si="3"/>
        <v>59479.487255214473</v>
      </c>
      <c r="I10" s="51">
        <f t="shared" si="4"/>
        <v>2.379179490208579E-2</v>
      </c>
      <c r="J10" s="51">
        <f t="shared" si="5"/>
        <v>11.883407039293417</v>
      </c>
      <c r="K10" s="88">
        <f t="shared" si="6"/>
        <v>13134.199801970142</v>
      </c>
      <c r="L10" s="89">
        <f t="shared" si="9"/>
        <v>15459.310007201828</v>
      </c>
      <c r="M10" s="90">
        <f t="shared" si="10"/>
        <v>0.99391986042576697</v>
      </c>
      <c r="N10" s="90">
        <f t="shared" si="11"/>
        <v>4.8263629816967897E-3</v>
      </c>
      <c r="O10" s="90">
        <f t="shared" si="12"/>
        <v>5.943030824178134</v>
      </c>
      <c r="P10" s="89">
        <f t="shared" si="7"/>
        <v>16534.843422199716</v>
      </c>
      <c r="Q10" s="89">
        <f t="shared" si="13"/>
        <v>16534.843422199712</v>
      </c>
      <c r="R10" s="67">
        <v>1</v>
      </c>
      <c r="S10" s="52" t="s">
        <v>58</v>
      </c>
    </row>
    <row r="11" spans="1:19" x14ac:dyDescent="0.25">
      <c r="A11" s="51">
        <v>8</v>
      </c>
      <c r="B11" s="51">
        <v>39</v>
      </c>
      <c r="C11" s="51">
        <f>'Q2 Base'!O14</f>
        <v>1.1375999999999999E-3</v>
      </c>
      <c r="D11" s="51">
        <f t="shared" si="8"/>
        <v>0.99886240000000004</v>
      </c>
      <c r="E11" s="88">
        <f t="shared" si="0"/>
        <v>57605.238666136604</v>
      </c>
      <c r="F11" s="88">
        <f t="shared" si="1"/>
        <v>11521.04773322732</v>
      </c>
      <c r="G11" s="88">
        <f t="shared" si="2"/>
        <v>1152.1047733227319</v>
      </c>
      <c r="H11" s="88">
        <f t="shared" si="3"/>
        <v>60391.396166788378</v>
      </c>
      <c r="I11" s="51">
        <f t="shared" si="4"/>
        <v>2.4156558466715352E-2</v>
      </c>
      <c r="J11" s="51">
        <f t="shared" si="5"/>
        <v>11.52104773322732</v>
      </c>
      <c r="K11" s="88">
        <f t="shared" si="6"/>
        <v>15459.310007201828</v>
      </c>
      <c r="L11" s="89">
        <f t="shared" si="9"/>
        <v>17648.547320047219</v>
      </c>
      <c r="M11" s="90">
        <f t="shared" si="10"/>
        <v>0.99278917719254667</v>
      </c>
      <c r="N11" s="90">
        <f t="shared" si="11"/>
        <v>5.5492958054608726E-3</v>
      </c>
      <c r="O11" s="90">
        <f t="shared" si="12"/>
        <v>6.6150609412056633</v>
      </c>
      <c r="P11" s="89">
        <f t="shared" si="7"/>
        <v>18787.219259605932</v>
      </c>
      <c r="Q11" s="89">
        <f t="shared" si="13"/>
        <v>18787.219259605925</v>
      </c>
      <c r="R11" s="67">
        <v>2</v>
      </c>
      <c r="S11" s="52" t="s">
        <v>57</v>
      </c>
    </row>
    <row r="12" spans="1:19" x14ac:dyDescent="0.25">
      <c r="A12" s="51">
        <v>9</v>
      </c>
      <c r="B12" s="51">
        <v>40</v>
      </c>
      <c r="C12" s="51">
        <f>'Q2 Base'!O15</f>
        <v>1.2492E-3</v>
      </c>
      <c r="D12" s="51">
        <f t="shared" si="8"/>
        <v>0.99875080000000005</v>
      </c>
      <c r="E12" s="88">
        <f t="shared" si="0"/>
        <v>55693.396697522563</v>
      </c>
      <c r="F12" s="88">
        <f t="shared" si="1"/>
        <v>11138.679339504513</v>
      </c>
      <c r="G12" s="88">
        <f t="shared" si="2"/>
        <v>1113.8679339504513</v>
      </c>
      <c r="H12" s="88">
        <f t="shared" si="3"/>
        <v>61089.39674411482</v>
      </c>
      <c r="I12" s="51">
        <f t="shared" si="4"/>
        <v>2.4435758697645929E-2</v>
      </c>
      <c r="J12" s="51">
        <f t="shared" si="5"/>
        <v>11.138679339504513</v>
      </c>
      <c r="K12" s="88">
        <f t="shared" si="6"/>
        <v>17648.547320047219</v>
      </c>
      <c r="L12" s="89">
        <f t="shared" si="9"/>
        <v>19689.184520252638</v>
      </c>
      <c r="M12" s="90">
        <f t="shared" si="10"/>
        <v>0.99154898495239774</v>
      </c>
      <c r="N12" s="90">
        <f t="shared" si="11"/>
        <v>6.2991306623844971E-3</v>
      </c>
      <c r="O12" s="90">
        <f t="shared" si="12"/>
        <v>7.2498274807483574</v>
      </c>
      <c r="P12" s="89">
        <f t="shared" si="7"/>
        <v>20894.836196409833</v>
      </c>
      <c r="Q12" s="89">
        <f t="shared" si="13"/>
        <v>20894.836196409822</v>
      </c>
      <c r="R12" s="67"/>
      <c r="S12" s="52"/>
    </row>
    <row r="13" spans="1:19" x14ac:dyDescent="0.25">
      <c r="A13" s="51">
        <v>10</v>
      </c>
      <c r="B13" s="51">
        <v>41</v>
      </c>
      <c r="C13" s="51">
        <f>'Q2 Base'!O16</f>
        <v>1.4165E-3</v>
      </c>
      <c r="D13" s="51">
        <f t="shared" si="8"/>
        <v>0.99858349999999996</v>
      </c>
      <c r="E13" s="88">
        <f t="shared" si="0"/>
        <v>53675.318215144471</v>
      </c>
      <c r="F13" s="88">
        <f t="shared" si="1"/>
        <v>10735.063643028894</v>
      </c>
      <c r="G13" s="88">
        <f t="shared" si="2"/>
        <v>1073.5063643028893</v>
      </c>
      <c r="H13" s="88">
        <f t="shared" si="3"/>
        <v>61555.932728065323</v>
      </c>
      <c r="I13" s="51">
        <f t="shared" si="4"/>
        <v>2.462237309122613E-2</v>
      </c>
      <c r="J13" s="51">
        <f t="shared" si="5"/>
        <v>10.735063643028894</v>
      </c>
      <c r="K13" s="88">
        <f t="shared" si="6"/>
        <v>19689.184520252638</v>
      </c>
      <c r="L13" s="89">
        <f t="shared" si="9"/>
        <v>21434.674847088063</v>
      </c>
      <c r="M13" s="90">
        <f t="shared" si="10"/>
        <v>0.9901444558152126</v>
      </c>
      <c r="N13" s="90">
        <f t="shared" si="11"/>
        <v>7.10215182861297E-3</v>
      </c>
      <c r="O13" s="90">
        <f t="shared" si="12"/>
        <v>7.8493296927403167</v>
      </c>
      <c r="P13" s="89">
        <f t="shared" si="7"/>
        <v>22711.460060879635</v>
      </c>
      <c r="Q13" s="89">
        <f t="shared" si="13"/>
        <v>22711.460060879625</v>
      </c>
      <c r="R13" s="67">
        <v>2</v>
      </c>
      <c r="S13" s="52" t="s">
        <v>217</v>
      </c>
    </row>
    <row r="14" spans="1:19" x14ac:dyDescent="0.25">
      <c r="A14" s="51">
        <v>11</v>
      </c>
      <c r="B14" s="51">
        <v>42</v>
      </c>
      <c r="C14" s="51">
        <f>'Q2 Base'!O17</f>
        <v>1.4904E-3</v>
      </c>
      <c r="D14" s="51">
        <f t="shared" si="8"/>
        <v>0.9985096</v>
      </c>
      <c r="E14" s="88">
        <f t="shared" si="0"/>
        <v>51547.165572548802</v>
      </c>
      <c r="F14" s="88">
        <f t="shared" si="1"/>
        <v>10309.43311450976</v>
      </c>
      <c r="G14" s="88">
        <f t="shared" si="2"/>
        <v>1030.9433114509761</v>
      </c>
      <c r="H14" s="88">
        <f t="shared" si="3"/>
        <v>61641.46399367613</v>
      </c>
      <c r="I14" s="51">
        <f t="shared" si="4"/>
        <v>2.4656585597470453E-2</v>
      </c>
      <c r="J14" s="51">
        <f t="shared" si="5"/>
        <v>10.30943311450976</v>
      </c>
      <c r="K14" s="88">
        <f t="shared" si="6"/>
        <v>21434.674847088063</v>
      </c>
      <c r="L14" s="89">
        <f t="shared" si="9"/>
        <v>23099.846662261065</v>
      </c>
      <c r="M14" s="90">
        <f t="shared" si="10"/>
        <v>0.98866874451826559</v>
      </c>
      <c r="N14" s="90">
        <f t="shared" si="11"/>
        <v>7.8999945096305951E-3</v>
      </c>
      <c r="O14" s="90">
        <f t="shared" si="12"/>
        <v>8.4154318365783052</v>
      </c>
      <c r="P14" s="89">
        <f t="shared" si="7"/>
        <v>24452.062368133677</v>
      </c>
      <c r="Q14" s="89">
        <f t="shared" si="13"/>
        <v>24452.062368133673</v>
      </c>
      <c r="R14" s="67">
        <v>2</v>
      </c>
      <c r="S14" s="52" t="s">
        <v>218</v>
      </c>
    </row>
    <row r="15" spans="1:19" x14ac:dyDescent="0.25">
      <c r="A15" s="51">
        <v>12</v>
      </c>
      <c r="B15" s="51">
        <v>43</v>
      </c>
      <c r="C15" s="51">
        <f>'Q2 Base'!O18</f>
        <v>1.6599E-3</v>
      </c>
      <c r="D15" s="51">
        <f t="shared" si="8"/>
        <v>0.99834009999999995</v>
      </c>
      <c r="E15" s="88">
        <f t="shared" si="0"/>
        <v>49297.099990796654</v>
      </c>
      <c r="F15" s="88">
        <f t="shared" si="1"/>
        <v>9859.4199981593301</v>
      </c>
      <c r="G15" s="88">
        <f t="shared" si="2"/>
        <v>985.94199981593306</v>
      </c>
      <c r="H15" s="88">
        <f t="shared" si="3"/>
        <v>61551.584655082457</v>
      </c>
      <c r="I15" s="51">
        <f t="shared" si="4"/>
        <v>2.4620633862032983E-2</v>
      </c>
      <c r="J15" s="51">
        <f t="shared" si="5"/>
        <v>9.8594199981593302</v>
      </c>
      <c r="K15" s="88">
        <f t="shared" si="6"/>
        <v>23099.846662261065</v>
      </c>
      <c r="L15" s="89">
        <f t="shared" si="9"/>
        <v>24443.161048365262</v>
      </c>
      <c r="M15" s="90">
        <f t="shared" si="10"/>
        <v>0.98702765326923969</v>
      </c>
      <c r="N15" s="90">
        <f t="shared" si="11"/>
        <v>8.739006595983638E-3</v>
      </c>
      <c r="O15" s="90">
        <f t="shared" si="12"/>
        <v>8.9499551701034221</v>
      </c>
      <c r="P15" s="89">
        <f t="shared" si="7"/>
        <v>25875.506707885783</v>
      </c>
      <c r="Q15" s="89">
        <f t="shared" si="13"/>
        <v>25875.506707885783</v>
      </c>
      <c r="R15" s="67">
        <v>1</v>
      </c>
      <c r="S15" s="52" t="s">
        <v>214</v>
      </c>
    </row>
    <row r="16" spans="1:19" x14ac:dyDescent="0.25">
      <c r="A16" s="51">
        <v>13</v>
      </c>
      <c r="B16" s="51">
        <v>44</v>
      </c>
      <c r="C16" s="51">
        <f>'Q2 Base'!O19</f>
        <v>1.7665999999999999E-3</v>
      </c>
      <c r="D16" s="51">
        <f t="shared" si="8"/>
        <v>0.99823340000000005</v>
      </c>
      <c r="E16" s="88">
        <f t="shared" si="0"/>
        <v>46922.069182904175</v>
      </c>
      <c r="F16" s="88">
        <f t="shared" si="1"/>
        <v>9384.4138365808358</v>
      </c>
      <c r="G16" s="88">
        <f t="shared" si="2"/>
        <v>938.44138365808351</v>
      </c>
      <c r="H16" s="88">
        <f t="shared" si="3"/>
        <v>61042.375011030526</v>
      </c>
      <c r="I16" s="51">
        <f t="shared" si="4"/>
        <v>2.441695000441221E-2</v>
      </c>
      <c r="J16" s="51">
        <f t="shared" si="5"/>
        <v>9.3844138365808352</v>
      </c>
      <c r="K16" s="88">
        <f t="shared" si="6"/>
        <v>24443.161048365262</v>
      </c>
      <c r="L16" s="89">
        <f t="shared" si="9"/>
        <v>25601.620631654157</v>
      </c>
      <c r="M16" s="90">
        <f t="shared" si="10"/>
        <v>0.98528397021697434</v>
      </c>
      <c r="N16" s="90">
        <f t="shared" si="11"/>
        <v>9.5819970521538473E-3</v>
      </c>
      <c r="O16" s="90">
        <f t="shared" si="12"/>
        <v>9.4545755750620977</v>
      </c>
      <c r="P16" s="89">
        <f t="shared" si="7"/>
        <v>27119.00678096847</v>
      </c>
      <c r="Q16" s="89">
        <f t="shared" si="13"/>
        <v>27119.006780968477</v>
      </c>
      <c r="R16" s="67">
        <v>1</v>
      </c>
      <c r="S16" s="52" t="s">
        <v>215</v>
      </c>
    </row>
    <row r="17" spans="1:19" x14ac:dyDescent="0.25">
      <c r="A17" s="51">
        <v>14</v>
      </c>
      <c r="B17" s="51">
        <v>45</v>
      </c>
      <c r="C17" s="51">
        <f>'Q2 Base'!O20</f>
        <v>1.8494E-3</v>
      </c>
      <c r="D17" s="51">
        <f t="shared" si="8"/>
        <v>0.9981506</v>
      </c>
      <c r="E17" s="88">
        <f t="shared" si="0"/>
        <v>44411.044712510287</v>
      </c>
      <c r="F17" s="88">
        <f t="shared" si="1"/>
        <v>8882.2089425020567</v>
      </c>
      <c r="G17" s="88">
        <f t="shared" si="2"/>
        <v>888.22089425020567</v>
      </c>
      <c r="H17" s="88">
        <f t="shared" si="3"/>
        <v>60242.235507412181</v>
      </c>
      <c r="I17" s="51">
        <f t="shared" si="4"/>
        <v>2.4096894202964871E-2</v>
      </c>
      <c r="J17" s="51">
        <f t="shared" si="5"/>
        <v>8.8822089425020572</v>
      </c>
      <c r="K17" s="88">
        <f t="shared" si="6"/>
        <v>25601.620631654157</v>
      </c>
      <c r="L17" s="89">
        <f t="shared" si="9"/>
        <v>26623.701691883223</v>
      </c>
      <c r="M17" s="90">
        <f t="shared" si="10"/>
        <v>0.98346178604245504</v>
      </c>
      <c r="N17" s="90">
        <f t="shared" si="11"/>
        <v>1.0415039258932472E-2</v>
      </c>
      <c r="O17" s="90">
        <f t="shared" si="12"/>
        <v>9.9309150006425</v>
      </c>
      <c r="P17" s="89">
        <f t="shared" si="7"/>
        <v>28231.310656802852</v>
      </c>
      <c r="Q17" s="89">
        <f t="shared" si="13"/>
        <v>28231.310656802856</v>
      </c>
      <c r="R17" s="67">
        <v>1</v>
      </c>
      <c r="S17" s="52" t="s">
        <v>216</v>
      </c>
    </row>
    <row r="18" spans="1:19" x14ac:dyDescent="0.25">
      <c r="A18" s="51">
        <v>15</v>
      </c>
      <c r="B18" s="51">
        <v>46</v>
      </c>
      <c r="C18" s="51">
        <f>'Q2 Base'!O21</f>
        <v>1.9819999999999998E-3</v>
      </c>
      <c r="D18" s="51">
        <f t="shared" si="8"/>
        <v>0.99801799999999996</v>
      </c>
      <c r="E18" s="88">
        <f t="shared" si="0"/>
        <v>41754.400371526732</v>
      </c>
      <c r="F18" s="88">
        <f t="shared" si="1"/>
        <v>8350.8800743053453</v>
      </c>
      <c r="G18" s="88">
        <f t="shared" si="2"/>
        <v>835.08800743053462</v>
      </c>
      <c r="H18" s="88">
        <f t="shared" si="3"/>
        <v>59192.13398167408</v>
      </c>
      <c r="I18" s="51">
        <f t="shared" si="4"/>
        <v>2.3676853592669633E-2</v>
      </c>
      <c r="J18" s="51">
        <f t="shared" si="5"/>
        <v>8.350880074305346</v>
      </c>
      <c r="K18" s="88">
        <f t="shared" si="6"/>
        <v>26623.701691883223</v>
      </c>
      <c r="L18" s="89">
        <f t="shared" si="9"/>
        <v>27378.077889543594</v>
      </c>
      <c r="M18" s="90">
        <f t="shared" si="10"/>
        <v>0.98151256478251891</v>
      </c>
      <c r="N18" s="90">
        <f t="shared" si="11"/>
        <v>1.1257705312342641E-2</v>
      </c>
      <c r="O18" s="90">
        <f t="shared" si="12"/>
        <v>10.380521131561398</v>
      </c>
      <c r="P18" s="89">
        <f t="shared" si="7"/>
        <v>29081.50055366641</v>
      </c>
      <c r="Q18" s="89">
        <f t="shared" si="13"/>
        <v>29081.500553666396</v>
      </c>
      <c r="R18" s="67"/>
      <c r="S18" s="52"/>
    </row>
    <row r="19" spans="1:19" x14ac:dyDescent="0.25">
      <c r="A19" s="51">
        <v>16</v>
      </c>
      <c r="B19" s="51">
        <v>47</v>
      </c>
      <c r="C19" s="51">
        <f>'Q2 Base'!O22</f>
        <v>2.3176E-3</v>
      </c>
      <c r="D19" s="51">
        <f t="shared" si="8"/>
        <v>0.99768239999999997</v>
      </c>
      <c r="E19" s="88">
        <f t="shared" si="0"/>
        <v>38944.967318114024</v>
      </c>
      <c r="F19" s="88">
        <f t="shared" si="1"/>
        <v>7788.9934636228045</v>
      </c>
      <c r="G19" s="88">
        <f t="shared" si="2"/>
        <v>778.89934636228043</v>
      </c>
      <c r="H19" s="88">
        <f t="shared" si="3"/>
        <v>57755.152397672537</v>
      </c>
      <c r="I19" s="51">
        <f t="shared" si="4"/>
        <v>2.3102060959069016E-2</v>
      </c>
      <c r="J19" s="51">
        <f t="shared" si="5"/>
        <v>7.7889934636228046</v>
      </c>
      <c r="K19" s="88">
        <f t="shared" si="6"/>
        <v>27378.077889543594</v>
      </c>
      <c r="L19" s="89">
        <f t="shared" si="9"/>
        <v>27345.944328768717</v>
      </c>
      <c r="M19" s="90">
        <f t="shared" si="10"/>
        <v>0.97923781126237897</v>
      </c>
      <c r="N19" s="90">
        <f t="shared" si="11"/>
        <v>1.2187631180868051E-2</v>
      </c>
      <c r="O19" s="90">
        <f t="shared" si="12"/>
        <v>10.80483792736983</v>
      </c>
      <c r="P19" s="89">
        <f t="shared" si="7"/>
        <v>29151.498348073743</v>
      </c>
      <c r="Q19" s="89">
        <f t="shared" si="13"/>
        <v>29151.498348073714</v>
      </c>
      <c r="R19" s="67">
        <v>1</v>
      </c>
      <c r="S19" s="52" t="s">
        <v>222</v>
      </c>
    </row>
    <row r="20" spans="1:19" x14ac:dyDescent="0.25">
      <c r="A20" s="51">
        <v>17</v>
      </c>
      <c r="B20" s="51">
        <v>48</v>
      </c>
      <c r="C20" s="51">
        <f>'Q2 Base'!O23</f>
        <v>2.3668000000000001E-3</v>
      </c>
      <c r="D20" s="51">
        <f t="shared" si="8"/>
        <v>0.9976332</v>
      </c>
      <c r="E20" s="88">
        <f t="shared" si="0"/>
        <v>35980.190628706674</v>
      </c>
      <c r="F20" s="88">
        <f t="shared" si="1"/>
        <v>7196.0381257413346</v>
      </c>
      <c r="G20" s="88">
        <f t="shared" si="2"/>
        <v>719.60381257413349</v>
      </c>
      <c r="H20" s="88">
        <f t="shared" si="3"/>
        <v>55410.493019159927</v>
      </c>
      <c r="I20" s="51">
        <f t="shared" si="4"/>
        <v>2.2164197207663969E-2</v>
      </c>
      <c r="J20" s="51">
        <f t="shared" si="5"/>
        <v>7.1960381257413344</v>
      </c>
      <c r="K20" s="88">
        <f t="shared" si="6"/>
        <v>27345.944328768717</v>
      </c>
      <c r="L20" s="89">
        <f t="shared" si="9"/>
        <v>27189.939275951256</v>
      </c>
      <c r="M20" s="90">
        <f t="shared" si="10"/>
        <v>0.97692015121068321</v>
      </c>
      <c r="N20" s="90">
        <f t="shared" si="11"/>
        <v>1.3083580290722704E-2</v>
      </c>
      <c r="O20" s="90">
        <f t="shared" si="12"/>
        <v>11.205153198483272</v>
      </c>
      <c r="P20" s="89">
        <f t="shared" si="7"/>
        <v>29103.842477463626</v>
      </c>
      <c r="Q20" s="89">
        <f t="shared" si="13"/>
        <v>29103.842477463619</v>
      </c>
      <c r="R20" s="67">
        <v>1</v>
      </c>
      <c r="S20" s="52" t="s">
        <v>223</v>
      </c>
    </row>
    <row r="21" spans="1:19" x14ac:dyDescent="0.25">
      <c r="A21" s="51">
        <v>18</v>
      </c>
      <c r="B21" s="51">
        <v>49</v>
      </c>
      <c r="C21" s="51">
        <f>'Q2 Base'!O24</f>
        <v>2.6407000000000002E-3</v>
      </c>
      <c r="D21" s="51">
        <f t="shared" si="8"/>
        <v>0.99735929999999995</v>
      </c>
      <c r="E21" s="88">
        <f t="shared" si="0"/>
        <v>32839.275587317374</v>
      </c>
      <c r="F21" s="88">
        <f t="shared" si="1"/>
        <v>6567.855117463474</v>
      </c>
      <c r="G21" s="88">
        <f t="shared" si="2"/>
        <v>656.78551174634742</v>
      </c>
      <c r="H21" s="88">
        <f t="shared" si="3"/>
        <v>52804.574234058804</v>
      </c>
      <c r="I21" s="51">
        <f t="shared" si="4"/>
        <v>2.1121829693623521E-2</v>
      </c>
      <c r="J21" s="51">
        <f t="shared" si="5"/>
        <v>6.5678551174634743</v>
      </c>
      <c r="K21" s="88">
        <f t="shared" si="6"/>
        <v>27189.939275951256</v>
      </c>
      <c r="L21" s="89">
        <f t="shared" si="9"/>
        <v>26345.431164394267</v>
      </c>
      <c r="M21" s="90">
        <f t="shared" si="10"/>
        <v>0.97434039816738116</v>
      </c>
      <c r="N21" s="90">
        <f t="shared" si="11"/>
        <v>1.4026623005970023E-2</v>
      </c>
      <c r="O21" s="90">
        <f t="shared" si="12"/>
        <v>11.582805969102441</v>
      </c>
      <c r="P21" s="89">
        <f t="shared" si="7"/>
        <v>28374.742602708771</v>
      </c>
      <c r="Q21" s="89">
        <f t="shared" si="13"/>
        <v>28374.74260270876</v>
      </c>
      <c r="R21" s="67">
        <v>1</v>
      </c>
      <c r="S21" s="52" t="s">
        <v>224</v>
      </c>
    </row>
    <row r="22" spans="1:19" x14ac:dyDescent="0.25">
      <c r="A22" s="51">
        <v>19</v>
      </c>
      <c r="B22" s="51">
        <v>50</v>
      </c>
      <c r="C22" s="51">
        <f>'Q2 Base'!O25</f>
        <v>2.9207E-3</v>
      </c>
      <c r="D22" s="51">
        <f t="shared" si="8"/>
        <v>0.9970793</v>
      </c>
      <c r="E22" s="88">
        <f t="shared" si="0"/>
        <v>29517.982068837304</v>
      </c>
      <c r="F22" s="88">
        <f t="shared" si="1"/>
        <v>5903.5964137674609</v>
      </c>
      <c r="G22" s="88">
        <f t="shared" si="2"/>
        <v>590.35964137674603</v>
      </c>
      <c r="H22" s="88">
        <f t="shared" si="3"/>
        <v>49369.457178087367</v>
      </c>
      <c r="I22" s="51">
        <f t="shared" si="4"/>
        <v>1.9747782871234947E-2</v>
      </c>
      <c r="J22" s="51">
        <f t="shared" si="5"/>
        <v>5.9035964137674606</v>
      </c>
      <c r="K22" s="88">
        <f t="shared" si="6"/>
        <v>26345.431164394267</v>
      </c>
      <c r="L22" s="89">
        <f t="shared" si="9"/>
        <v>24755.095664253524</v>
      </c>
      <c r="M22" s="90">
        <f t="shared" si="10"/>
        <v>0.97149464216645365</v>
      </c>
      <c r="N22" s="90">
        <f t="shared" si="11"/>
        <v>1.5010340773316512E-2</v>
      </c>
      <c r="O22" s="90">
        <f t="shared" si="12"/>
        <v>11.938981385601538</v>
      </c>
      <c r="P22" s="89">
        <f t="shared" si="7"/>
        <v>26907.378683284798</v>
      </c>
      <c r="Q22" s="89">
        <f t="shared" si="13"/>
        <v>26907.378683284791</v>
      </c>
      <c r="R22" s="67">
        <v>2</v>
      </c>
      <c r="S22" s="52" t="s">
        <v>225</v>
      </c>
    </row>
    <row r="23" spans="1:19" x14ac:dyDescent="0.25">
      <c r="A23" s="51">
        <v>20</v>
      </c>
      <c r="B23" s="51">
        <v>51</v>
      </c>
      <c r="C23" s="51">
        <f>'Q2 Base'!O26</f>
        <v>2.9822E-3</v>
      </c>
      <c r="D23" s="51">
        <f t="shared" si="8"/>
        <v>0.99701779999999995</v>
      </c>
      <c r="E23" s="88">
        <f t="shared" si="0"/>
        <v>26003.715088454301</v>
      </c>
      <c r="F23" s="88">
        <f t="shared" si="1"/>
        <v>5200.7430176908601</v>
      </c>
      <c r="G23" s="88">
        <f t="shared" si="2"/>
        <v>520.07430176908599</v>
      </c>
      <c r="H23" s="88">
        <f t="shared" si="3"/>
        <v>45037.993433247881</v>
      </c>
      <c r="I23" s="51">
        <f t="shared" si="4"/>
        <v>1.8015197373299152E-2</v>
      </c>
      <c r="J23" s="51">
        <f t="shared" si="5"/>
        <v>5.2007430176908604</v>
      </c>
      <c r="K23" s="88">
        <f t="shared" si="6"/>
        <v>24755.095664253524</v>
      </c>
      <c r="L23" s="89">
        <f t="shared" si="9"/>
        <v>22915.602574947105</v>
      </c>
      <c r="M23" s="90">
        <f t="shared" si="10"/>
        <v>0.96859745084458482</v>
      </c>
      <c r="N23" s="90">
        <f t="shared" si="11"/>
        <v>1.5957383678136271E-2</v>
      </c>
      <c r="O23" s="90">
        <f t="shared" si="12"/>
        <v>12.274806572325064</v>
      </c>
      <c r="P23" s="89">
        <f t="shared" si="7"/>
        <v>25198.449774491168</v>
      </c>
      <c r="Q23" s="89">
        <f t="shared" si="13"/>
        <v>25198.449774491157</v>
      </c>
      <c r="R23" s="67">
        <v>1</v>
      </c>
      <c r="S23" s="52" t="s">
        <v>213</v>
      </c>
    </row>
    <row r="24" spans="1:19" x14ac:dyDescent="0.25">
      <c r="A24" s="51">
        <v>21</v>
      </c>
      <c r="B24" s="51">
        <v>52</v>
      </c>
      <c r="C24" s="51">
        <f>'Q2 Base'!O27</f>
        <v>3.2391999999999998E-3</v>
      </c>
      <c r="D24" s="51">
        <f t="shared" si="8"/>
        <v>0.9967608</v>
      </c>
      <c r="E24" s="88">
        <f t="shared" si="0"/>
        <v>22277.865757301854</v>
      </c>
      <c r="F24" s="88">
        <f t="shared" si="1"/>
        <v>4455.5731514603704</v>
      </c>
      <c r="G24" s="88">
        <f t="shared" si="2"/>
        <v>445.55731514603707</v>
      </c>
      <c r="H24" s="88">
        <f t="shared" si="3"/>
        <v>40292.337865642556</v>
      </c>
      <c r="I24" s="51">
        <f t="shared" si="4"/>
        <v>1.6116935146257023E-2</v>
      </c>
      <c r="J24" s="51">
        <f t="shared" si="5"/>
        <v>4.4555731514603707</v>
      </c>
      <c r="K24" s="88">
        <f t="shared" si="6"/>
        <v>22915.602574947105</v>
      </c>
      <c r="L24" s="89">
        <f t="shared" si="9"/>
        <v>20325.337556419316</v>
      </c>
      <c r="M24" s="90">
        <f t="shared" si="10"/>
        <v>0.96545996998180905</v>
      </c>
      <c r="N24" s="90">
        <f t="shared" si="11"/>
        <v>1.6927208261454441E-2</v>
      </c>
      <c r="O24" s="90">
        <f t="shared" si="12"/>
        <v>12.591424717811284</v>
      </c>
      <c r="P24" s="89">
        <f t="shared" si="7"/>
        <v>22747.293670180898</v>
      </c>
      <c r="Q24" s="89">
        <f t="shared" si="13"/>
        <v>22747.29367018085</v>
      </c>
      <c r="R24" s="67">
        <v>1</v>
      </c>
      <c r="S24" s="52" t="s">
        <v>226</v>
      </c>
    </row>
    <row r="25" spans="1:19" x14ac:dyDescent="0.25">
      <c r="A25" s="51">
        <v>22</v>
      </c>
      <c r="B25" s="51">
        <v>53</v>
      </c>
      <c r="C25" s="51">
        <f>'Q2 Base'!O28</f>
        <v>3.4328000000000002E-3</v>
      </c>
      <c r="D25" s="51">
        <f t="shared" si="8"/>
        <v>0.99656719999999999</v>
      </c>
      <c r="E25" s="88">
        <f t="shared" si="0"/>
        <v>18330.719906267095</v>
      </c>
      <c r="F25" s="88">
        <f t="shared" si="1"/>
        <v>3666.143981253419</v>
      </c>
      <c r="G25" s="88">
        <f t="shared" si="2"/>
        <v>366.61439812534189</v>
      </c>
      <c r="H25" s="88">
        <f t="shared" si="3"/>
        <v>34623.299083307655</v>
      </c>
      <c r="I25" s="51">
        <f t="shared" si="4"/>
        <v>1.3849319633323063E-2</v>
      </c>
      <c r="J25" s="51">
        <f t="shared" si="5"/>
        <v>3.6661439812534189</v>
      </c>
      <c r="K25" s="88">
        <f t="shared" si="6"/>
        <v>20325.337556419316</v>
      </c>
      <c r="L25" s="89">
        <f t="shared" si="9"/>
        <v>17094.978106758317</v>
      </c>
      <c r="M25" s="90">
        <f t="shared" si="10"/>
        <v>0.96214573899685552</v>
      </c>
      <c r="N25" s="90">
        <f t="shared" si="11"/>
        <v>1.7895964473091708E-2</v>
      </c>
      <c r="O25" s="90">
        <f t="shared" si="12"/>
        <v>12.889857394869782</v>
      </c>
      <c r="P25" s="89">
        <f t="shared" si="7"/>
        <v>19665.019133899135</v>
      </c>
      <c r="Q25" s="89">
        <f t="shared" si="13"/>
        <v>19665.019133899103</v>
      </c>
      <c r="S25" s="52"/>
    </row>
    <row r="26" spans="1:19" x14ac:dyDescent="0.25">
      <c r="A26" s="51">
        <v>23</v>
      </c>
      <c r="B26" s="51">
        <v>54</v>
      </c>
      <c r="C26" s="51">
        <f>'Q2 Base'!O29</f>
        <v>3.7502E-3</v>
      </c>
      <c r="D26" s="51">
        <f t="shared" si="8"/>
        <v>0.99624979999999996</v>
      </c>
      <c r="E26" s="88">
        <f t="shared" si="0"/>
        <v>14145.795989349694</v>
      </c>
      <c r="F26" s="88">
        <f t="shared" si="1"/>
        <v>2829.1591978699389</v>
      </c>
      <c r="G26" s="88">
        <f t="shared" si="2"/>
        <v>282.91591978699387</v>
      </c>
      <c r="H26" s="88">
        <f t="shared" si="3"/>
        <v>28128.698978451081</v>
      </c>
      <c r="I26" s="51">
        <f t="shared" si="4"/>
        <v>1.1251479591380432E-2</v>
      </c>
      <c r="J26" s="51">
        <f t="shared" si="5"/>
        <v>2.8291591978699389</v>
      </c>
      <c r="K26" s="88">
        <f t="shared" si="6"/>
        <v>17094.978106758317</v>
      </c>
      <c r="L26" s="89">
        <f t="shared" si="9"/>
        <v>12874.973071911205</v>
      </c>
      <c r="M26" s="90">
        <f t="shared" si="10"/>
        <v>0.95853750004646943</v>
      </c>
      <c r="N26" s="90">
        <f t="shared" si="11"/>
        <v>1.8893312289721603E-2</v>
      </c>
      <c r="O26" s="90">
        <f t="shared" si="12"/>
        <v>13.171094479848215</v>
      </c>
      <c r="P26" s="89">
        <f t="shared" si="7"/>
        <v>15603.022187907467</v>
      </c>
      <c r="Q26" s="89">
        <f t="shared" si="13"/>
        <v>15603.022187907396</v>
      </c>
      <c r="R26" s="67">
        <f>SUM(R6:R24)</f>
        <v>23</v>
      </c>
    </row>
    <row r="27" spans="1:19" x14ac:dyDescent="0.25">
      <c r="A27" s="51">
        <v>24</v>
      </c>
      <c r="B27" s="51">
        <v>55</v>
      </c>
      <c r="C27" s="51">
        <f>'Q2 Base'!O30</f>
        <v>4.2396999999999999E-3</v>
      </c>
      <c r="D27" s="51">
        <f t="shared" si="8"/>
        <v>0.99576030000000004</v>
      </c>
      <c r="E27" s="88">
        <f t="shared" si="0"/>
        <v>9708.0865248226946</v>
      </c>
      <c r="F27" s="88">
        <f t="shared" si="1"/>
        <v>1941.6173049645388</v>
      </c>
      <c r="G27" s="88">
        <f t="shared" si="2"/>
        <v>194.16173049645388</v>
      </c>
      <c r="H27" s="88">
        <f t="shared" si="3"/>
        <v>20447.280561272906</v>
      </c>
      <c r="I27" s="51">
        <f t="shared" si="4"/>
        <v>8.178912224509163E-3</v>
      </c>
      <c r="J27" s="51">
        <f t="shared" si="5"/>
        <v>1.9416173049645389</v>
      </c>
      <c r="K27" s="88">
        <f t="shared" si="6"/>
        <v>12874.973071911205</v>
      </c>
      <c r="L27" s="89">
        <f t="shared" si="9"/>
        <v>7170.6855791962171</v>
      </c>
      <c r="M27" s="90">
        <f t="shared" si="10"/>
        <v>0.95447358860752241</v>
      </c>
      <c r="N27" s="90">
        <f t="shared" si="11"/>
        <v>1.995553408938645E-2</v>
      </c>
      <c r="O27" s="90">
        <f t="shared" si="12"/>
        <v>13.436042366053742</v>
      </c>
      <c r="P27" s="89">
        <f t="shared" si="7"/>
        <v>10067.880757760799</v>
      </c>
      <c r="Q27" s="89">
        <f t="shared" si="13"/>
        <v>10067.880757760749</v>
      </c>
    </row>
    <row r="28" spans="1:19" x14ac:dyDescent="0.25">
      <c r="A28" s="51">
        <v>25</v>
      </c>
      <c r="B28" s="51">
        <v>56</v>
      </c>
      <c r="C28" s="51">
        <f>'Q2 Base'!O31</f>
        <v>4.6829000000000003E-3</v>
      </c>
      <c r="D28" s="51">
        <f t="shared" si="8"/>
        <v>0.99531709999999995</v>
      </c>
      <c r="E28" s="88">
        <f t="shared" si="0"/>
        <v>5000</v>
      </c>
      <c r="F28" s="88">
        <f t="shared" si="1"/>
        <v>1000</v>
      </c>
      <c r="G28" s="88">
        <f t="shared" si="2"/>
        <v>100</v>
      </c>
      <c r="H28" s="88">
        <f t="shared" si="3"/>
        <v>11070.685579196217</v>
      </c>
      <c r="I28" s="51">
        <f t="shared" si="4"/>
        <v>4.4282742316784866E-3</v>
      </c>
      <c r="J28" s="51">
        <f>1</f>
        <v>1</v>
      </c>
      <c r="K28" s="88">
        <f t="shared" si="6"/>
        <v>7170.6855791962171</v>
      </c>
      <c r="L28" s="89">
        <f t="shared" si="9"/>
        <v>0</v>
      </c>
      <c r="M28" s="90">
        <f t="shared" si="10"/>
        <v>0.95000388423943216</v>
      </c>
      <c r="N28" s="90">
        <f t="shared" si="11"/>
        <v>2.1060297795065856E-2</v>
      </c>
      <c r="O28" s="90">
        <f t="shared" si="12"/>
        <v>13.685521880618642</v>
      </c>
      <c r="P28" s="89">
        <f t="shared" si="7"/>
        <v>3078.1987984854954</v>
      </c>
      <c r="Q28" s="89">
        <f t="shared" si="13"/>
        <v>3078.1987984854209</v>
      </c>
    </row>
    <row r="29" spans="1:19" x14ac:dyDescent="0.25">
      <c r="L29" s="50" t="s">
        <v>5</v>
      </c>
      <c r="Q29" s="50"/>
    </row>
  </sheetData>
  <phoneticPr fontId="1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B863F-8C06-438E-9CAC-CD0872F96F40}">
  <dimension ref="A1:K7"/>
  <sheetViews>
    <sheetView workbookViewId="0"/>
  </sheetViews>
  <sheetFormatPr defaultRowHeight="15" x14ac:dyDescent="0.25"/>
  <cols>
    <col min="11" max="11" width="9.140625" style="1"/>
  </cols>
  <sheetData>
    <row r="1" spans="1:11" x14ac:dyDescent="0.25">
      <c r="A1" t="s">
        <v>66</v>
      </c>
    </row>
    <row r="2" spans="1:11" x14ac:dyDescent="0.25">
      <c r="A2" t="s">
        <v>67</v>
      </c>
      <c r="K2" s="1" t="s">
        <v>5</v>
      </c>
    </row>
    <row r="3" spans="1:11" x14ac:dyDescent="0.25">
      <c r="A3" t="s">
        <v>68</v>
      </c>
      <c r="K3" s="1" t="s">
        <v>5</v>
      </c>
    </row>
    <row r="4" spans="1:11" x14ac:dyDescent="0.25">
      <c r="A4" t="s">
        <v>69</v>
      </c>
      <c r="K4" s="1" t="s">
        <v>5</v>
      </c>
    </row>
    <row r="5" spans="1:11" x14ac:dyDescent="0.25">
      <c r="A5" t="s">
        <v>70</v>
      </c>
      <c r="K5" s="1" t="s">
        <v>4</v>
      </c>
    </row>
    <row r="6" spans="1:11" x14ac:dyDescent="0.25">
      <c r="A6" t="s">
        <v>71</v>
      </c>
      <c r="K6" s="1" t="s">
        <v>5</v>
      </c>
    </row>
    <row r="7" spans="1:11" x14ac:dyDescent="0.25">
      <c r="K7" s="1" t="s">
        <v>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6691B-60FE-49B0-928C-DCD8EF10E715}">
  <dimension ref="A1:G31"/>
  <sheetViews>
    <sheetView workbookViewId="0"/>
  </sheetViews>
  <sheetFormatPr defaultRowHeight="15" x14ac:dyDescent="0.25"/>
  <cols>
    <col min="2" max="2" width="11.85546875" customWidth="1"/>
    <col min="3" max="3" width="13" customWidth="1"/>
  </cols>
  <sheetData>
    <row r="1" spans="1:7" x14ac:dyDescent="0.25">
      <c r="A1" t="s">
        <v>27</v>
      </c>
      <c r="F1" t="s">
        <v>28</v>
      </c>
    </row>
    <row r="2" spans="1:7" ht="45" x14ac:dyDescent="0.25">
      <c r="A2" s="57" t="s">
        <v>48</v>
      </c>
      <c r="B2" s="7" t="s">
        <v>52</v>
      </c>
      <c r="C2" s="7" t="s">
        <v>53</v>
      </c>
      <c r="G2" t="s">
        <v>73</v>
      </c>
    </row>
    <row r="3" spans="1:7" x14ac:dyDescent="0.25">
      <c r="A3" s="51">
        <v>1</v>
      </c>
      <c r="B3" s="30">
        <f>'Q2 (i)'!L4</f>
        <v>1495.2645955315966</v>
      </c>
      <c r="C3" s="30">
        <f>'Q2 (i)'!P4</f>
        <v>2260.186777391968</v>
      </c>
    </row>
    <row r="4" spans="1:7" x14ac:dyDescent="0.25">
      <c r="A4" s="51">
        <v>2</v>
      </c>
      <c r="B4" s="30">
        <f>'Q2 (i)'!L5</f>
        <v>3872.3361534457363</v>
      </c>
      <c r="C4" s="30">
        <f>'Q2 (i)'!P5</f>
        <v>4681.8358573456408</v>
      </c>
    </row>
    <row r="5" spans="1:7" x14ac:dyDescent="0.25">
      <c r="A5" s="51">
        <v>3</v>
      </c>
      <c r="B5" s="30">
        <f>'Q2 (i)'!L6</f>
        <v>6236.2045120968978</v>
      </c>
      <c r="C5" s="30">
        <f>'Q2 (i)'!P6</f>
        <v>7092.9317184455258</v>
      </c>
    </row>
    <row r="6" spans="1:7" x14ac:dyDescent="0.25">
      <c r="A6" s="51">
        <v>4</v>
      </c>
      <c r="B6" s="30">
        <f>'Q2 (i)'!L7</f>
        <v>8608.5785984732356</v>
      </c>
      <c r="C6" s="30">
        <f>'Q2 (i)'!P7</f>
        <v>9515.3357331557017</v>
      </c>
    </row>
    <row r="7" spans="1:7" x14ac:dyDescent="0.25">
      <c r="A7" s="51">
        <v>5</v>
      </c>
      <c r="B7" s="30">
        <f>'Q2 (i)'!L8</f>
        <v>10801.849350262222</v>
      </c>
      <c r="C7" s="30">
        <f>'Q2 (i)'!P8</f>
        <v>11761.680471599779</v>
      </c>
    </row>
    <row r="8" spans="1:7" x14ac:dyDescent="0.25">
      <c r="A8" s="51">
        <v>6</v>
      </c>
      <c r="B8" s="30">
        <f>'Q2 (i)'!L9</f>
        <v>13134.199801970142</v>
      </c>
      <c r="C8" s="30">
        <f>'Q2 (i)'!P9</f>
        <v>14150.207044612154</v>
      </c>
    </row>
    <row r="9" spans="1:7" x14ac:dyDescent="0.25">
      <c r="A9" s="51">
        <v>7</v>
      </c>
      <c r="B9" s="30">
        <f>'Q2 (i)'!L10</f>
        <v>15459.310007201828</v>
      </c>
      <c r="C9" s="30">
        <f>'Q2 (i)'!P10</f>
        <v>16534.843422199716</v>
      </c>
    </row>
    <row r="10" spans="1:7" x14ac:dyDescent="0.25">
      <c r="A10" s="51">
        <v>8</v>
      </c>
      <c r="B10" s="30">
        <f>'Q2 (i)'!L11</f>
        <v>17648.547320047219</v>
      </c>
      <c r="C10" s="30">
        <f>'Q2 (i)'!P11</f>
        <v>18787.219259605932</v>
      </c>
    </row>
    <row r="11" spans="1:7" x14ac:dyDescent="0.25">
      <c r="A11" s="51">
        <v>9</v>
      </c>
      <c r="B11" s="30">
        <f>'Q2 (i)'!L12</f>
        <v>19689.184520252638</v>
      </c>
      <c r="C11" s="30">
        <f>'Q2 (i)'!P12</f>
        <v>20894.836196409833</v>
      </c>
    </row>
    <row r="12" spans="1:7" x14ac:dyDescent="0.25">
      <c r="A12" s="51">
        <v>10</v>
      </c>
      <c r="B12" s="30">
        <f>'Q2 (i)'!L13</f>
        <v>21434.674847088063</v>
      </c>
      <c r="C12" s="30">
        <f>'Q2 (i)'!P13</f>
        <v>22711.460060879635</v>
      </c>
    </row>
    <row r="13" spans="1:7" x14ac:dyDescent="0.25">
      <c r="A13" s="51">
        <v>11</v>
      </c>
      <c r="B13" s="30">
        <f>'Q2 (i)'!L14</f>
        <v>23099.846662261065</v>
      </c>
      <c r="C13" s="30">
        <f>'Q2 (i)'!P14</f>
        <v>24452.062368133677</v>
      </c>
    </row>
    <row r="14" spans="1:7" x14ac:dyDescent="0.25">
      <c r="A14" s="51">
        <v>12</v>
      </c>
      <c r="B14" s="30">
        <f>'Q2 (i)'!L15</f>
        <v>24443.161048365262</v>
      </c>
      <c r="C14" s="30">
        <f>'Q2 (i)'!P15</f>
        <v>25875.506707885783</v>
      </c>
    </row>
    <row r="15" spans="1:7" x14ac:dyDescent="0.25">
      <c r="A15" s="51">
        <v>13</v>
      </c>
      <c r="B15" s="30">
        <f>'Q2 (i)'!L16</f>
        <v>25601.620631654157</v>
      </c>
      <c r="C15" s="30">
        <f>'Q2 (i)'!P16</f>
        <v>27119.00678096847</v>
      </c>
    </row>
    <row r="16" spans="1:7" x14ac:dyDescent="0.25">
      <c r="A16" s="51">
        <v>14</v>
      </c>
      <c r="B16" s="30">
        <f>'Q2 (i)'!L17</f>
        <v>26623.701691883223</v>
      </c>
      <c r="C16" s="30">
        <f>'Q2 (i)'!P17</f>
        <v>28231.310656802852</v>
      </c>
    </row>
    <row r="17" spans="1:3" x14ac:dyDescent="0.25">
      <c r="A17" s="51">
        <v>15</v>
      </c>
      <c r="B17" s="30">
        <f>'Q2 (i)'!L18</f>
        <v>27378.077889543594</v>
      </c>
      <c r="C17" s="30">
        <f>'Q2 (i)'!P18</f>
        <v>29081.50055366641</v>
      </c>
    </row>
    <row r="18" spans="1:3" x14ac:dyDescent="0.25">
      <c r="A18" s="51">
        <v>16</v>
      </c>
      <c r="B18" s="30">
        <f>'Q2 (i)'!L19</f>
        <v>27345.944328768717</v>
      </c>
      <c r="C18" s="30">
        <f>'Q2 (i)'!P19</f>
        <v>29151.498348073743</v>
      </c>
    </row>
    <row r="19" spans="1:3" x14ac:dyDescent="0.25">
      <c r="A19" s="51">
        <v>17</v>
      </c>
      <c r="B19" s="30">
        <f>'Q2 (i)'!L20</f>
        <v>27189.939275951256</v>
      </c>
      <c r="C19" s="30">
        <f>'Q2 (i)'!P20</f>
        <v>29103.842477463626</v>
      </c>
    </row>
    <row r="20" spans="1:3" x14ac:dyDescent="0.25">
      <c r="A20" s="51">
        <v>18</v>
      </c>
      <c r="B20" s="30">
        <f>'Q2 (i)'!L21</f>
        <v>26345.431164394267</v>
      </c>
      <c r="C20" s="30">
        <f>'Q2 (i)'!P21</f>
        <v>28374.742602708771</v>
      </c>
    </row>
    <row r="21" spans="1:3" x14ac:dyDescent="0.25">
      <c r="A21" s="51">
        <v>19</v>
      </c>
      <c r="B21" s="30">
        <f>'Q2 (i)'!L22</f>
        <v>24755.095664253524</v>
      </c>
      <c r="C21" s="30">
        <f>'Q2 (i)'!P22</f>
        <v>26907.378683284798</v>
      </c>
    </row>
    <row r="22" spans="1:3" x14ac:dyDescent="0.25">
      <c r="A22" s="51">
        <v>20</v>
      </c>
      <c r="B22" s="30">
        <f>'Q2 (i)'!L23</f>
        <v>22915.602574947105</v>
      </c>
      <c r="C22" s="30">
        <f>'Q2 (i)'!P23</f>
        <v>25198.449774491168</v>
      </c>
    </row>
    <row r="23" spans="1:3" x14ac:dyDescent="0.25">
      <c r="A23" s="51">
        <v>21</v>
      </c>
      <c r="B23" s="30">
        <f>'Q2 (i)'!L24</f>
        <v>20325.337556419316</v>
      </c>
      <c r="C23" s="30">
        <f>'Q2 (i)'!P24</f>
        <v>22747.293670180898</v>
      </c>
    </row>
    <row r="24" spans="1:3" x14ac:dyDescent="0.25">
      <c r="A24" s="51">
        <v>22</v>
      </c>
      <c r="B24" s="30">
        <f>'Q2 (i)'!L25</f>
        <v>17094.978106758317</v>
      </c>
      <c r="C24" s="30">
        <f>'Q2 (i)'!P25</f>
        <v>19665.019133899135</v>
      </c>
    </row>
    <row r="25" spans="1:3" x14ac:dyDescent="0.25">
      <c r="A25" s="51">
        <v>23</v>
      </c>
      <c r="B25" s="30">
        <f>'Q2 (i)'!L26</f>
        <v>12874.973071911205</v>
      </c>
      <c r="C25" s="30">
        <f>'Q2 (i)'!P26</f>
        <v>15603.022187907467</v>
      </c>
    </row>
    <row r="26" spans="1:3" x14ac:dyDescent="0.25">
      <c r="A26" s="51">
        <v>24</v>
      </c>
      <c r="B26" s="30">
        <f>'Q2 (i)'!L27</f>
        <v>7170.6855791962171</v>
      </c>
      <c r="C26" s="30">
        <f>'Q2 (i)'!P27</f>
        <v>10067.880757760799</v>
      </c>
    </row>
    <row r="27" spans="1:3" x14ac:dyDescent="0.25">
      <c r="A27" s="51">
        <v>25</v>
      </c>
      <c r="B27" s="30">
        <f>'Q2 (i)'!L28</f>
        <v>0</v>
      </c>
      <c r="C27" s="30">
        <f>'Q2 (i)'!P28</f>
        <v>3078.1987984854954</v>
      </c>
    </row>
    <row r="28" spans="1:3" x14ac:dyDescent="0.25">
      <c r="B28" s="30"/>
      <c r="C28" s="30"/>
    </row>
    <row r="29" spans="1:3" x14ac:dyDescent="0.25">
      <c r="B29" s="30"/>
      <c r="C29" s="30"/>
    </row>
    <row r="30" spans="1:3" x14ac:dyDescent="0.25">
      <c r="B30" s="30"/>
      <c r="C30" s="30"/>
    </row>
    <row r="31" spans="1:3" x14ac:dyDescent="0.25">
      <c r="B31" s="30"/>
      <c r="C31" s="3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2B9B6-B27F-4D5A-8119-2D83A31D3D60}">
  <dimension ref="A1:G108"/>
  <sheetViews>
    <sheetView workbookViewId="0"/>
  </sheetViews>
  <sheetFormatPr defaultRowHeight="15" x14ac:dyDescent="0.25"/>
  <cols>
    <col min="1" max="1" width="9.140625" style="27"/>
  </cols>
  <sheetData>
    <row r="1" spans="1:7" x14ac:dyDescent="0.25">
      <c r="A1" s="31" t="s">
        <v>74</v>
      </c>
    </row>
    <row r="3" spans="1:7" s="22" customFormat="1" ht="18" x14ac:dyDescent="0.35">
      <c r="A3" s="22" t="s">
        <v>75</v>
      </c>
      <c r="B3" s="22" t="s">
        <v>76</v>
      </c>
      <c r="C3" s="22" t="s">
        <v>77</v>
      </c>
      <c r="D3" s="22" t="s">
        <v>78</v>
      </c>
      <c r="E3" s="22" t="s">
        <v>79</v>
      </c>
      <c r="F3" s="22" t="s">
        <v>80</v>
      </c>
      <c r="G3" s="22" t="s">
        <v>81</v>
      </c>
    </row>
    <row r="5" spans="1:7" x14ac:dyDescent="0.25">
      <c r="A5" s="27">
        <v>17</v>
      </c>
      <c r="B5">
        <v>1.75E-4</v>
      </c>
      <c r="C5">
        <v>2.2699999999999999E-4</v>
      </c>
      <c r="D5">
        <v>2.6600000000000001E-4</v>
      </c>
      <c r="E5">
        <v>3.0499999999999999E-4</v>
      </c>
      <c r="F5">
        <v>3.4399999999999996E-4</v>
      </c>
      <c r="G5">
        <v>3.9899999999999999E-4</v>
      </c>
    </row>
    <row r="6" spans="1:7" x14ac:dyDescent="0.25">
      <c r="A6" s="27">
        <v>18</v>
      </c>
      <c r="B6">
        <v>1.76E-4</v>
      </c>
      <c r="C6">
        <v>2.2799999999999999E-4</v>
      </c>
      <c r="D6">
        <v>2.6699999999999998E-4</v>
      </c>
      <c r="E6">
        <v>3.0699999999999998E-4</v>
      </c>
      <c r="F6">
        <v>3.4499999999999998E-4</v>
      </c>
      <c r="G6">
        <v>4.0199999999999996E-4</v>
      </c>
    </row>
    <row r="7" spans="1:7" x14ac:dyDescent="0.25">
      <c r="A7" s="27">
        <v>19</v>
      </c>
      <c r="B7">
        <v>1.7699999999999999E-4</v>
      </c>
      <c r="C7">
        <v>2.2999999999999998E-4</v>
      </c>
      <c r="D7">
        <v>2.7E-4</v>
      </c>
      <c r="E7">
        <v>3.0899999999999998E-4</v>
      </c>
      <c r="F7">
        <v>3.4899999999999997E-4</v>
      </c>
      <c r="G7">
        <v>4.0499999999999998E-4</v>
      </c>
    </row>
    <row r="8" spans="1:7" x14ac:dyDescent="0.25">
      <c r="A8" s="27">
        <v>20</v>
      </c>
      <c r="B8">
        <v>1.7899999999999999E-4</v>
      </c>
      <c r="C8">
        <v>2.32E-4</v>
      </c>
      <c r="D8">
        <v>2.7299999999999997E-4</v>
      </c>
      <c r="E8">
        <v>3.1199999999999999E-4</v>
      </c>
      <c r="F8">
        <v>3.5199999999999999E-4</v>
      </c>
      <c r="G8">
        <v>4.0899999999999997E-4</v>
      </c>
    </row>
    <row r="9" spans="1:7" x14ac:dyDescent="0.25">
      <c r="A9" s="27">
        <v>21</v>
      </c>
      <c r="B9">
        <v>1.7999999999999998E-4</v>
      </c>
      <c r="C9">
        <v>2.34E-4</v>
      </c>
      <c r="D9">
        <v>2.7499999999999996E-4</v>
      </c>
      <c r="E9">
        <v>3.1499999999999996E-4</v>
      </c>
      <c r="F9">
        <v>3.5500000000000001E-4</v>
      </c>
      <c r="G9">
        <v>4.1299999999999996E-4</v>
      </c>
    </row>
    <row r="10" spans="1:7" x14ac:dyDescent="0.25">
      <c r="A10" s="27">
        <v>22</v>
      </c>
      <c r="B10">
        <v>1.83E-4</v>
      </c>
      <c r="C10">
        <v>2.3799999999999998E-4</v>
      </c>
      <c r="D10">
        <v>2.7799999999999998E-4</v>
      </c>
      <c r="E10">
        <v>3.19E-4</v>
      </c>
      <c r="F10">
        <v>3.5999999999999997E-4</v>
      </c>
      <c r="G10">
        <v>4.1799999999999997E-4</v>
      </c>
    </row>
    <row r="11" spans="1:7" x14ac:dyDescent="0.25">
      <c r="A11" s="27">
        <v>23</v>
      </c>
      <c r="B11">
        <v>1.85E-4</v>
      </c>
      <c r="C11">
        <v>2.3999999999999998E-4</v>
      </c>
      <c r="D11">
        <v>2.8199999999999997E-4</v>
      </c>
      <c r="E11">
        <v>3.2199999999999997E-4</v>
      </c>
      <c r="F11">
        <v>3.6399999999999996E-4</v>
      </c>
      <c r="G11">
        <v>4.2199999999999996E-4</v>
      </c>
    </row>
    <row r="12" spans="1:7" x14ac:dyDescent="0.25">
      <c r="A12" s="27">
        <v>24</v>
      </c>
      <c r="B12">
        <v>1.8699999999999999E-4</v>
      </c>
      <c r="C12">
        <v>2.43E-4</v>
      </c>
      <c r="D12">
        <v>2.8600000000000001E-4</v>
      </c>
      <c r="E12">
        <v>3.28E-4</v>
      </c>
      <c r="F12">
        <v>3.6999999999999999E-4</v>
      </c>
      <c r="G12">
        <v>4.2899999999999997E-4</v>
      </c>
    </row>
    <row r="13" spans="1:7" x14ac:dyDescent="0.25">
      <c r="A13" s="27">
        <v>25</v>
      </c>
      <c r="B13">
        <v>1.8999999999999998E-4</v>
      </c>
      <c r="C13">
        <v>2.4800000000000001E-4</v>
      </c>
      <c r="D13">
        <v>2.9E-4</v>
      </c>
      <c r="E13">
        <v>3.3199999999999999E-4</v>
      </c>
      <c r="F13">
        <v>3.7500000000000001E-4</v>
      </c>
      <c r="G13">
        <v>4.3599999999999997E-4</v>
      </c>
    </row>
    <row r="14" spans="1:7" x14ac:dyDescent="0.25">
      <c r="A14" s="27">
        <v>26</v>
      </c>
      <c r="B14">
        <v>1.94E-4</v>
      </c>
      <c r="C14">
        <v>2.52E-4</v>
      </c>
      <c r="D14">
        <v>2.9499999999999996E-4</v>
      </c>
      <c r="E14">
        <v>3.39E-4</v>
      </c>
      <c r="F14">
        <v>3.8199999999999996E-4</v>
      </c>
      <c r="G14">
        <v>4.4299999999999998E-4</v>
      </c>
    </row>
    <row r="15" spans="1:7" x14ac:dyDescent="0.25">
      <c r="A15" s="27">
        <v>27</v>
      </c>
      <c r="B15">
        <v>1.9799999999999999E-4</v>
      </c>
      <c r="C15">
        <v>2.5599999999999999E-4</v>
      </c>
      <c r="D15">
        <v>3.01E-4</v>
      </c>
      <c r="E15">
        <v>3.4499999999999998E-4</v>
      </c>
      <c r="F15">
        <v>3.8899999999999997E-4</v>
      </c>
      <c r="G15">
        <v>4.5199999999999998E-4</v>
      </c>
    </row>
    <row r="16" spans="1:7" x14ac:dyDescent="0.25">
      <c r="A16" s="27">
        <v>28</v>
      </c>
      <c r="B16">
        <v>2.02E-4</v>
      </c>
      <c r="C16">
        <v>2.63E-4</v>
      </c>
      <c r="D16">
        <v>3.0800000000000001E-4</v>
      </c>
      <c r="E16">
        <v>3.5299999999999996E-4</v>
      </c>
      <c r="F16">
        <v>3.9899999999999999E-4</v>
      </c>
      <c r="G16">
        <v>4.6299999999999998E-4</v>
      </c>
    </row>
    <row r="17" spans="1:7" x14ac:dyDescent="0.25">
      <c r="A17" s="27">
        <v>29</v>
      </c>
      <c r="B17">
        <v>2.0799999999999999E-4</v>
      </c>
      <c r="C17">
        <v>2.7E-4</v>
      </c>
      <c r="D17">
        <v>3.1599999999999998E-4</v>
      </c>
      <c r="E17">
        <v>3.6299999999999999E-4</v>
      </c>
      <c r="F17">
        <v>4.0899999999999997E-4</v>
      </c>
      <c r="G17">
        <v>4.7399999999999997E-4</v>
      </c>
    </row>
    <row r="18" spans="1:7" x14ac:dyDescent="0.25">
      <c r="A18" s="27">
        <v>30</v>
      </c>
      <c r="B18">
        <v>2.1599999999999999E-4</v>
      </c>
      <c r="C18">
        <v>2.7900000000000001E-4</v>
      </c>
      <c r="D18">
        <v>3.2699999999999998E-4</v>
      </c>
      <c r="E18">
        <v>3.7500000000000001E-4</v>
      </c>
      <c r="F18">
        <v>4.2199999999999996E-4</v>
      </c>
      <c r="G18">
        <v>4.8699999999999997E-4</v>
      </c>
    </row>
    <row r="19" spans="1:7" x14ac:dyDescent="0.25">
      <c r="A19" s="27">
        <v>31</v>
      </c>
      <c r="B19">
        <v>2.2699999999999999E-4</v>
      </c>
      <c r="C19">
        <v>2.92E-4</v>
      </c>
      <c r="D19">
        <v>3.4099999999999999E-4</v>
      </c>
      <c r="E19">
        <v>3.8899999999999997E-4</v>
      </c>
      <c r="F19">
        <v>4.3899999999999999E-4</v>
      </c>
      <c r="G19">
        <v>5.0199999999999995E-4</v>
      </c>
    </row>
    <row r="20" spans="1:7" x14ac:dyDescent="0.25">
      <c r="A20" s="27">
        <v>32</v>
      </c>
      <c r="B20">
        <v>2.3899999999999998E-4</v>
      </c>
      <c r="C20">
        <v>3.0699999999999998E-4</v>
      </c>
      <c r="D20">
        <v>3.5799999999999997E-4</v>
      </c>
      <c r="E20">
        <v>4.08E-4</v>
      </c>
      <c r="F20">
        <v>4.5899999999999999E-4</v>
      </c>
      <c r="G20">
        <v>5.1800000000000001E-4</v>
      </c>
    </row>
    <row r="21" spans="1:7" x14ac:dyDescent="0.25">
      <c r="A21" s="27">
        <v>33</v>
      </c>
      <c r="B21">
        <v>2.5399999999999999E-4</v>
      </c>
      <c r="C21">
        <v>3.2499999999999999E-4</v>
      </c>
      <c r="D21">
        <v>3.77E-4</v>
      </c>
      <c r="E21">
        <v>4.2999999999999999E-4</v>
      </c>
      <c r="F21">
        <v>4.8299999999999998E-4</v>
      </c>
      <c r="G21">
        <v>5.3799999999999996E-4</v>
      </c>
    </row>
    <row r="22" spans="1:7" x14ac:dyDescent="0.25">
      <c r="A22" s="27">
        <v>34</v>
      </c>
      <c r="B22">
        <v>2.7E-4</v>
      </c>
      <c r="C22">
        <v>3.4199999999999996E-4</v>
      </c>
      <c r="D22">
        <v>3.97E-4</v>
      </c>
      <c r="E22">
        <v>4.5199999999999998E-4</v>
      </c>
      <c r="F22">
        <v>5.0699999999999996E-4</v>
      </c>
      <c r="G22">
        <v>5.5899999999999993E-4</v>
      </c>
    </row>
    <row r="23" spans="1:7" x14ac:dyDescent="0.25">
      <c r="A23" s="27">
        <v>35</v>
      </c>
      <c r="B23">
        <v>2.8699999999999998E-4</v>
      </c>
      <c r="C23">
        <v>3.6299999999999999E-4</v>
      </c>
      <c r="D23">
        <v>4.1999999999999996E-4</v>
      </c>
      <c r="E23">
        <v>4.7699999999999999E-4</v>
      </c>
      <c r="F23">
        <v>5.3499999999999999E-4</v>
      </c>
      <c r="G23">
        <v>5.8399999999999999E-4</v>
      </c>
    </row>
    <row r="24" spans="1:7" x14ac:dyDescent="0.25">
      <c r="A24" s="27">
        <v>36</v>
      </c>
      <c r="B24">
        <v>3.0600000000000001E-4</v>
      </c>
      <c r="C24">
        <v>3.8499999999999998E-4</v>
      </c>
      <c r="D24">
        <v>4.46E-4</v>
      </c>
      <c r="E24">
        <v>5.0500000000000002E-4</v>
      </c>
      <c r="F24">
        <v>5.6499999999999996E-4</v>
      </c>
      <c r="G24">
        <v>6.1200000000000002E-4</v>
      </c>
    </row>
    <row r="25" spans="1:7" x14ac:dyDescent="0.25">
      <c r="A25" s="27">
        <v>37</v>
      </c>
      <c r="B25">
        <v>3.2699999999999998E-4</v>
      </c>
      <c r="C25">
        <v>4.0999999999999999E-4</v>
      </c>
      <c r="D25">
        <v>4.73E-4</v>
      </c>
      <c r="E25">
        <v>5.3699999999999993E-4</v>
      </c>
      <c r="F25">
        <v>5.9999999999999995E-4</v>
      </c>
      <c r="G25">
        <v>6.4399999999999993E-4</v>
      </c>
    </row>
    <row r="26" spans="1:7" x14ac:dyDescent="0.25">
      <c r="A26" s="27">
        <v>38</v>
      </c>
      <c r="B26">
        <v>3.4899999999999997E-4</v>
      </c>
      <c r="C26">
        <v>4.37E-4</v>
      </c>
      <c r="D26">
        <v>5.04E-4</v>
      </c>
      <c r="E26">
        <v>5.6999999999999998E-4</v>
      </c>
      <c r="F26">
        <v>6.3699999999999998E-4</v>
      </c>
      <c r="G26">
        <v>6.7899999999999992E-4</v>
      </c>
    </row>
    <row r="27" spans="1:7" x14ac:dyDescent="0.25">
      <c r="A27" s="27">
        <v>39</v>
      </c>
      <c r="B27">
        <v>3.7299999999999996E-4</v>
      </c>
      <c r="C27">
        <v>4.66E-4</v>
      </c>
      <c r="D27">
        <v>5.3799999999999996E-4</v>
      </c>
      <c r="E27">
        <v>6.0799999999999993E-4</v>
      </c>
      <c r="F27">
        <v>6.7899999999999992E-4</v>
      </c>
      <c r="G27">
        <v>7.1900000000000002E-4</v>
      </c>
    </row>
    <row r="28" spans="1:7" x14ac:dyDescent="0.25">
      <c r="A28" s="27">
        <v>40</v>
      </c>
      <c r="B28">
        <v>3.9999999999999996E-4</v>
      </c>
      <c r="C28">
        <v>5.0099999999999993E-4</v>
      </c>
      <c r="D28">
        <v>5.7499999999999999E-4</v>
      </c>
      <c r="E28">
        <v>6.4999999999999997E-4</v>
      </c>
      <c r="F28">
        <v>7.2499999999999995E-4</v>
      </c>
      <c r="G28">
        <v>7.6599999999999997E-4</v>
      </c>
    </row>
    <row r="29" spans="1:7" x14ac:dyDescent="0.25">
      <c r="A29" s="27">
        <v>41</v>
      </c>
      <c r="B29">
        <v>4.2999999999999999E-4</v>
      </c>
      <c r="C29">
        <v>5.3699999999999993E-4</v>
      </c>
      <c r="D29">
        <v>6.1699999999999993E-4</v>
      </c>
      <c r="E29">
        <v>6.9699999999999992E-4</v>
      </c>
      <c r="F29">
        <v>7.7799999999999994E-4</v>
      </c>
      <c r="G29">
        <v>8.1799999999999993E-4</v>
      </c>
    </row>
    <row r="30" spans="1:7" x14ac:dyDescent="0.25">
      <c r="A30" s="27">
        <v>42</v>
      </c>
      <c r="B30">
        <v>4.64E-4</v>
      </c>
      <c r="C30">
        <v>5.7899999999999998E-4</v>
      </c>
      <c r="D30">
        <v>6.6399999999999999E-4</v>
      </c>
      <c r="E30">
        <v>7.5000000000000002E-4</v>
      </c>
      <c r="F30">
        <v>8.3599999999999994E-4</v>
      </c>
      <c r="G30">
        <v>8.7799999999999998E-4</v>
      </c>
    </row>
    <row r="31" spans="1:7" x14ac:dyDescent="0.25">
      <c r="A31" s="27">
        <v>43</v>
      </c>
      <c r="B31">
        <v>5.0099999999999993E-4</v>
      </c>
      <c r="C31">
        <v>6.2399999999999999E-4</v>
      </c>
      <c r="D31">
        <v>7.1699999999999997E-4</v>
      </c>
      <c r="E31">
        <v>8.0999999999999996E-4</v>
      </c>
      <c r="F31">
        <v>9.0199999999999992E-4</v>
      </c>
      <c r="G31">
        <v>9.4600000000000001E-4</v>
      </c>
    </row>
    <row r="32" spans="1:7" x14ac:dyDescent="0.25">
      <c r="A32" s="27">
        <v>44</v>
      </c>
      <c r="B32">
        <v>5.4099999999999992E-4</v>
      </c>
      <c r="C32">
        <v>6.7400000000000001E-4</v>
      </c>
      <c r="D32">
        <v>7.7399999999999995E-4</v>
      </c>
      <c r="E32">
        <v>8.7499999999999991E-4</v>
      </c>
      <c r="F32">
        <v>9.7499999999999996E-4</v>
      </c>
      <c r="G32">
        <v>1.0219999999999999E-3</v>
      </c>
    </row>
    <row r="33" spans="1:7" x14ac:dyDescent="0.25">
      <c r="A33" s="27">
        <v>45</v>
      </c>
      <c r="B33">
        <v>5.8599999999999993E-4</v>
      </c>
      <c r="C33">
        <v>7.3200000000000001E-4</v>
      </c>
      <c r="D33">
        <v>8.3900000000000001E-4</v>
      </c>
      <c r="E33">
        <v>9.4799999999999995E-4</v>
      </c>
      <c r="F33">
        <v>1.057E-3</v>
      </c>
      <c r="G33">
        <v>1.109E-3</v>
      </c>
    </row>
    <row r="34" spans="1:7" x14ac:dyDescent="0.25">
      <c r="A34" s="27">
        <v>46</v>
      </c>
      <c r="B34">
        <v>6.3699999999999998E-4</v>
      </c>
      <c r="C34">
        <v>7.94E-4</v>
      </c>
      <c r="D34">
        <v>9.1299999999999997E-4</v>
      </c>
      <c r="E34">
        <v>1.031E-3</v>
      </c>
      <c r="F34">
        <v>1.15E-3</v>
      </c>
      <c r="G34">
        <v>1.2079999999999999E-3</v>
      </c>
    </row>
    <row r="35" spans="1:7" x14ac:dyDescent="0.25">
      <c r="A35" s="27">
        <v>47</v>
      </c>
      <c r="B35">
        <v>6.9200000000000002E-4</v>
      </c>
      <c r="C35">
        <v>8.6499999999999999E-4</v>
      </c>
      <c r="D35">
        <v>9.9299999999999996E-4</v>
      </c>
      <c r="E35">
        <v>1.1229999999999999E-3</v>
      </c>
      <c r="F35">
        <v>1.253E-3</v>
      </c>
      <c r="G35">
        <v>1.32E-3</v>
      </c>
    </row>
    <row r="36" spans="1:7" x14ac:dyDescent="0.25">
      <c r="A36" s="27">
        <v>48</v>
      </c>
      <c r="B36">
        <v>7.54E-4</v>
      </c>
      <c r="C36">
        <v>9.4299999999999994E-4</v>
      </c>
      <c r="D36">
        <v>1.0839999999999999E-3</v>
      </c>
      <c r="E36">
        <v>1.225E-3</v>
      </c>
      <c r="F36">
        <v>1.3669999999999999E-3</v>
      </c>
      <c r="G36">
        <v>1.4469999999999999E-3</v>
      </c>
    </row>
    <row r="37" spans="1:7" x14ac:dyDescent="0.25">
      <c r="A37" s="27">
        <v>49</v>
      </c>
      <c r="B37">
        <v>8.2199999999999992E-4</v>
      </c>
      <c r="C37">
        <v>1.0299999999999999E-3</v>
      </c>
      <c r="D37">
        <v>1.186E-3</v>
      </c>
      <c r="E37">
        <v>1.3419999999999999E-3</v>
      </c>
      <c r="F37">
        <v>1.498E-3</v>
      </c>
      <c r="G37">
        <v>1.5919999999999999E-3</v>
      </c>
    </row>
    <row r="38" spans="1:7" x14ac:dyDescent="0.25">
      <c r="A38" s="27">
        <v>50</v>
      </c>
      <c r="B38">
        <v>8.9799999999999993E-4</v>
      </c>
      <c r="C38">
        <v>1.126E-3</v>
      </c>
      <c r="D38">
        <v>1.2979999999999999E-3</v>
      </c>
      <c r="E38">
        <v>1.47E-3</v>
      </c>
      <c r="F38">
        <v>1.642E-3</v>
      </c>
      <c r="G38">
        <v>1.7549999999999998E-3</v>
      </c>
    </row>
    <row r="39" spans="1:7" x14ac:dyDescent="0.25">
      <c r="A39" s="27">
        <v>51</v>
      </c>
      <c r="B39">
        <v>9.8099999999999988E-4</v>
      </c>
      <c r="C39">
        <v>1.2339999999999999E-3</v>
      </c>
      <c r="D39">
        <v>1.423E-3</v>
      </c>
      <c r="E39">
        <v>1.614E-3</v>
      </c>
      <c r="F39">
        <v>1.8039999999999998E-3</v>
      </c>
      <c r="G39">
        <v>1.9399999999999999E-3</v>
      </c>
    </row>
    <row r="40" spans="1:7" x14ac:dyDescent="0.25">
      <c r="A40" s="27">
        <v>52</v>
      </c>
      <c r="B40">
        <v>1.073E-3</v>
      </c>
      <c r="C40">
        <v>1.353E-3</v>
      </c>
      <c r="D40">
        <v>1.5639999999999999E-3</v>
      </c>
      <c r="E40">
        <v>1.774E-3</v>
      </c>
      <c r="F40">
        <v>1.9859999999999999E-3</v>
      </c>
      <c r="G40">
        <v>2.1509999999999997E-3</v>
      </c>
    </row>
    <row r="41" spans="1:7" x14ac:dyDescent="0.25">
      <c r="A41" s="27">
        <v>53</v>
      </c>
      <c r="B41">
        <v>1.1739999999999999E-3</v>
      </c>
      <c r="C41">
        <v>1.485E-3</v>
      </c>
      <c r="D41">
        <v>1.7189999999999998E-3</v>
      </c>
      <c r="E41">
        <v>1.954E-3</v>
      </c>
      <c r="F41">
        <v>2.1879999999999998E-3</v>
      </c>
      <c r="G41">
        <v>2.3890000000000001E-3</v>
      </c>
    </row>
    <row r="42" spans="1:7" x14ac:dyDescent="0.25">
      <c r="A42" s="27">
        <v>54</v>
      </c>
      <c r="B42">
        <v>1.286E-3</v>
      </c>
      <c r="C42">
        <v>1.632E-3</v>
      </c>
      <c r="D42">
        <v>1.8929999999999999E-3</v>
      </c>
      <c r="E42">
        <v>2.1540000000000001E-3</v>
      </c>
      <c r="F42">
        <v>2.415E-3</v>
      </c>
      <c r="G42">
        <v>2.66E-3</v>
      </c>
    </row>
    <row r="43" spans="1:7" x14ac:dyDescent="0.25">
      <c r="A43" s="27">
        <v>55</v>
      </c>
      <c r="B43">
        <v>1.4089999999999999E-3</v>
      </c>
      <c r="C43">
        <v>1.7949999999999999E-3</v>
      </c>
      <c r="D43">
        <v>2.0869999999999999E-3</v>
      </c>
      <c r="E43">
        <v>2.3769999999999998E-3</v>
      </c>
      <c r="F43">
        <v>2.6679999999999998E-3</v>
      </c>
      <c r="G43">
        <v>2.967E-3</v>
      </c>
    </row>
    <row r="44" spans="1:7" x14ac:dyDescent="0.25">
      <c r="A44" s="27">
        <v>56</v>
      </c>
      <c r="B44">
        <v>1.5429999999999999E-3</v>
      </c>
      <c r="C44">
        <v>1.9759999999999999E-3</v>
      </c>
      <c r="D44">
        <v>2.3010000000000001E-3</v>
      </c>
      <c r="E44">
        <v>2.6259999999999999E-3</v>
      </c>
      <c r="F44">
        <v>2.9499999999999999E-3</v>
      </c>
      <c r="G44">
        <v>3.3139999999999997E-3</v>
      </c>
    </row>
    <row r="45" spans="1:7" x14ac:dyDescent="0.25">
      <c r="A45" s="27">
        <v>57</v>
      </c>
      <c r="B45">
        <v>1.6919999999999999E-3</v>
      </c>
      <c r="C45">
        <v>2.176E-3</v>
      </c>
      <c r="D45">
        <v>2.539E-3</v>
      </c>
      <c r="E45">
        <v>2.9029999999999998E-3</v>
      </c>
      <c r="F45">
        <v>3.2659999999999998E-3</v>
      </c>
      <c r="G45">
        <v>3.7079999999999999E-3</v>
      </c>
    </row>
    <row r="46" spans="1:7" x14ac:dyDescent="0.25">
      <c r="A46" s="27">
        <v>58</v>
      </c>
      <c r="B46">
        <v>1.856E-3</v>
      </c>
      <c r="C46">
        <v>2.398E-3</v>
      </c>
      <c r="D46">
        <v>2.8049999999999998E-3</v>
      </c>
      <c r="E46">
        <v>3.212E-3</v>
      </c>
      <c r="F46">
        <v>3.6189999999999998E-3</v>
      </c>
      <c r="G46">
        <v>4.156E-3</v>
      </c>
    </row>
    <row r="47" spans="1:7" x14ac:dyDescent="0.25">
      <c r="A47" s="27">
        <v>59</v>
      </c>
      <c r="B47">
        <v>2.0349999999999999E-3</v>
      </c>
      <c r="C47">
        <v>2.643E-3</v>
      </c>
      <c r="D47">
        <v>3.0999999999999999E-3</v>
      </c>
      <c r="E47">
        <v>3.5559999999999997E-3</v>
      </c>
      <c r="F47">
        <v>4.0130000000000001E-3</v>
      </c>
      <c r="G47">
        <v>4.6619999999999995E-3</v>
      </c>
    </row>
    <row r="48" spans="1:7" x14ac:dyDescent="0.25">
      <c r="A48" s="27">
        <v>60</v>
      </c>
      <c r="B48">
        <v>2.232E-3</v>
      </c>
      <c r="C48">
        <v>2.9150000000000001E-3</v>
      </c>
      <c r="D48">
        <v>3.4280000000000001E-3</v>
      </c>
      <c r="E48">
        <v>3.9399999999999999E-3</v>
      </c>
      <c r="F48">
        <v>4.4539999999999996E-3</v>
      </c>
      <c r="G48">
        <v>5.2359999999999993E-3</v>
      </c>
    </row>
    <row r="49" spans="1:7" x14ac:dyDescent="0.25">
      <c r="A49" s="27">
        <v>61</v>
      </c>
      <c r="B49">
        <v>2.4480000000000001E-3</v>
      </c>
      <c r="C49">
        <v>3.215E-3</v>
      </c>
      <c r="D49">
        <v>3.7919999999999998E-3</v>
      </c>
      <c r="E49">
        <v>4.3689999999999996E-3</v>
      </c>
      <c r="F49">
        <v>4.9459999999999999E-3</v>
      </c>
      <c r="G49">
        <v>5.8859999999999997E-3</v>
      </c>
    </row>
    <row r="50" spans="1:7" x14ac:dyDescent="0.25">
      <c r="A50" s="27">
        <v>62</v>
      </c>
      <c r="B50">
        <v>2.6849999999999999E-3</v>
      </c>
      <c r="C50">
        <v>3.5499999999999998E-3</v>
      </c>
      <c r="D50">
        <v>4.1989999999999996E-3</v>
      </c>
      <c r="E50">
        <v>4.8479999999999999E-3</v>
      </c>
      <c r="F50">
        <v>5.4970000000000001E-3</v>
      </c>
      <c r="G50">
        <v>6.6229999999999995E-3</v>
      </c>
    </row>
    <row r="51" spans="1:7" x14ac:dyDescent="0.25">
      <c r="A51" s="27">
        <v>63</v>
      </c>
      <c r="B51">
        <v>2.9479999999999997E-3</v>
      </c>
      <c r="C51">
        <v>3.9199999999999999E-3</v>
      </c>
      <c r="D51">
        <v>4.6519999999999999E-3</v>
      </c>
      <c r="E51">
        <v>5.3819999999999996E-3</v>
      </c>
      <c r="F51">
        <v>6.1139999999999996E-3</v>
      </c>
      <c r="G51">
        <v>7.4589999999999995E-3</v>
      </c>
    </row>
    <row r="52" spans="1:7" x14ac:dyDescent="0.25">
      <c r="A52" s="27">
        <v>64</v>
      </c>
      <c r="B52">
        <v>3.2359999999999997E-3</v>
      </c>
      <c r="C52">
        <v>4.333E-3</v>
      </c>
      <c r="D52">
        <v>5.156E-3</v>
      </c>
      <c r="E52">
        <v>5.9800000000000001E-3</v>
      </c>
      <c r="F52">
        <v>6.8019999999999999E-3</v>
      </c>
      <c r="G52">
        <v>8.404E-3</v>
      </c>
    </row>
    <row r="53" spans="1:7" x14ac:dyDescent="0.25">
      <c r="A53" s="27">
        <v>65</v>
      </c>
      <c r="B53">
        <v>3.5559999999999997E-3</v>
      </c>
      <c r="C53">
        <v>4.7919999999999994E-3</v>
      </c>
      <c r="D53">
        <v>5.7199999999999994E-3</v>
      </c>
      <c r="E53">
        <v>6.6479999999999994E-3</v>
      </c>
      <c r="F53">
        <v>7.5769999999999995E-3</v>
      </c>
      <c r="G53">
        <v>9.474999999999999E-3</v>
      </c>
    </row>
    <row r="54" spans="1:7" x14ac:dyDescent="0.25">
      <c r="A54" s="27">
        <v>66</v>
      </c>
      <c r="B54">
        <v>3.9119999999999997E-3</v>
      </c>
      <c r="C54">
        <v>5.3049999999999998E-3</v>
      </c>
      <c r="D54">
        <v>6.3530000000000001E-3</v>
      </c>
      <c r="E54">
        <v>7.3999999999999995E-3</v>
      </c>
      <c r="F54">
        <v>8.4469999999999996E-3</v>
      </c>
      <c r="G54">
        <v>1.0688999999999999E-2</v>
      </c>
    </row>
    <row r="55" spans="1:7" x14ac:dyDescent="0.25">
      <c r="A55" s="27">
        <v>67</v>
      </c>
      <c r="B55">
        <v>4.3070000000000001E-3</v>
      </c>
      <c r="C55">
        <v>5.8799999999999998E-3</v>
      </c>
      <c r="D55">
        <v>7.0609999999999996E-3</v>
      </c>
      <c r="E55">
        <v>8.2419999999999993E-3</v>
      </c>
      <c r="F55">
        <v>9.4249999999999994E-3</v>
      </c>
      <c r="G55">
        <v>1.2062E-2</v>
      </c>
    </row>
    <row r="56" spans="1:7" x14ac:dyDescent="0.25">
      <c r="A56" s="27">
        <v>68</v>
      </c>
      <c r="B56">
        <v>4.7489999999999997E-3</v>
      </c>
      <c r="C56">
        <v>6.5239999999999994E-3</v>
      </c>
      <c r="D56">
        <v>7.8580000000000004E-3</v>
      </c>
      <c r="E56">
        <v>9.1929999999999998E-3</v>
      </c>
      <c r="F56">
        <v>1.0527E-2</v>
      </c>
      <c r="G56">
        <v>1.3616E-2</v>
      </c>
    </row>
    <row r="57" spans="1:7" x14ac:dyDescent="0.25">
      <c r="A57" s="27">
        <v>69</v>
      </c>
      <c r="B57">
        <v>5.2459999999999998E-3</v>
      </c>
      <c r="C57">
        <v>7.2509999999999996E-3</v>
      </c>
      <c r="D57">
        <v>8.7580000000000002E-3</v>
      </c>
      <c r="E57">
        <v>1.0263999999999999E-2</v>
      </c>
      <c r="F57">
        <v>1.1771E-2</v>
      </c>
      <c r="G57">
        <v>1.5375E-2</v>
      </c>
    </row>
    <row r="58" spans="1:7" x14ac:dyDescent="0.25">
      <c r="A58" s="27">
        <v>70</v>
      </c>
      <c r="B58">
        <v>5.8100000000000001E-3</v>
      </c>
      <c r="C58">
        <v>8.0749999999999988E-3</v>
      </c>
      <c r="D58">
        <v>9.7769999999999992E-3</v>
      </c>
      <c r="E58">
        <v>1.1476999999999999E-2</v>
      </c>
      <c r="F58">
        <v>1.3179E-2</v>
      </c>
      <c r="G58">
        <v>1.7364999999999998E-2</v>
      </c>
    </row>
    <row r="59" spans="1:7" x14ac:dyDescent="0.25">
      <c r="A59" s="27">
        <v>71</v>
      </c>
      <c r="B59">
        <v>6.4529999999999995E-3</v>
      </c>
      <c r="C59">
        <v>9.0109999999999999E-3</v>
      </c>
      <c r="D59">
        <v>1.0933E-2</v>
      </c>
      <c r="E59">
        <v>1.2855E-2</v>
      </c>
      <c r="F59">
        <v>1.4775999999999999E-2</v>
      </c>
      <c r="G59">
        <v>1.9615E-2</v>
      </c>
    </row>
    <row r="60" spans="1:7" x14ac:dyDescent="0.25">
      <c r="A60" s="27">
        <v>72</v>
      </c>
      <c r="B60">
        <v>7.1899999999999993E-3</v>
      </c>
      <c r="C60">
        <v>1.0079999999999999E-2</v>
      </c>
      <c r="D60">
        <v>1.2251999999999999E-2</v>
      </c>
      <c r="E60">
        <v>1.4421999999999999E-2</v>
      </c>
      <c r="F60">
        <v>1.6593999999999998E-2</v>
      </c>
      <c r="G60">
        <v>2.2159999999999999E-2</v>
      </c>
    </row>
    <row r="61" spans="1:7" x14ac:dyDescent="0.25">
      <c r="A61" s="27">
        <v>73</v>
      </c>
      <c r="B61">
        <v>8.0419999999999988E-3</v>
      </c>
      <c r="C61">
        <v>1.1308E-2</v>
      </c>
      <c r="D61">
        <v>1.376E-2</v>
      </c>
      <c r="E61">
        <v>1.6212999999999998E-2</v>
      </c>
      <c r="F61">
        <v>1.8665999999999999E-2</v>
      </c>
      <c r="G61">
        <v>2.5034999999999998E-2</v>
      </c>
    </row>
    <row r="62" spans="1:7" x14ac:dyDescent="0.25">
      <c r="A62" s="27">
        <v>74</v>
      </c>
      <c r="B62">
        <v>9.0349999999999996E-3</v>
      </c>
      <c r="C62">
        <v>1.2723999999999999E-2</v>
      </c>
      <c r="D62">
        <v>1.5495E-2</v>
      </c>
      <c r="E62">
        <v>1.8266999999999999E-2</v>
      </c>
      <c r="F62">
        <v>2.1037999999999998E-2</v>
      </c>
      <c r="G62">
        <v>2.8282999999999999E-2</v>
      </c>
    </row>
    <row r="63" spans="1:7" x14ac:dyDescent="0.25">
      <c r="A63" s="27">
        <v>75</v>
      </c>
      <c r="B63">
        <v>1.0199999999999999E-2</v>
      </c>
      <c r="C63">
        <v>1.4367E-2</v>
      </c>
      <c r="D63">
        <v>1.7498E-2</v>
      </c>
      <c r="E63">
        <v>2.0628000000000001E-2</v>
      </c>
      <c r="F63">
        <v>2.3758999999999999E-2</v>
      </c>
      <c r="G63">
        <v>3.1952999999999995E-2</v>
      </c>
    </row>
    <row r="64" spans="1:7" x14ac:dyDescent="0.25">
      <c r="A64" s="27">
        <v>76</v>
      </c>
      <c r="B64">
        <v>1.1575E-2</v>
      </c>
      <c r="C64">
        <v>1.6282999999999999E-2</v>
      </c>
      <c r="D64">
        <v>1.9820000000000001E-2</v>
      </c>
      <c r="E64">
        <v>2.3355999999999998E-2</v>
      </c>
      <c r="F64">
        <v>2.6893E-2</v>
      </c>
      <c r="G64">
        <v>3.6094000000000001E-2</v>
      </c>
    </row>
    <row r="65" spans="1:7" x14ac:dyDescent="0.25">
      <c r="A65" s="27">
        <v>77</v>
      </c>
      <c r="B65">
        <v>1.3210999999999999E-2</v>
      </c>
      <c r="C65">
        <v>1.8527999999999999E-2</v>
      </c>
      <c r="D65">
        <v>2.2522999999999998E-2</v>
      </c>
      <c r="E65">
        <v>2.6516999999999999E-2</v>
      </c>
      <c r="F65">
        <v>3.0511E-2</v>
      </c>
      <c r="G65">
        <v>4.0765999999999997E-2</v>
      </c>
    </row>
    <row r="66" spans="1:7" x14ac:dyDescent="0.25">
      <c r="A66" s="27">
        <v>78</v>
      </c>
      <c r="B66">
        <v>1.5167999999999999E-2</v>
      </c>
      <c r="C66">
        <v>2.1172E-2</v>
      </c>
      <c r="D66">
        <v>2.5682E-2</v>
      </c>
      <c r="E66">
        <v>3.0192E-2</v>
      </c>
      <c r="F66">
        <v>3.4702999999999998E-2</v>
      </c>
      <c r="G66">
        <v>4.6033999999999999E-2</v>
      </c>
    </row>
    <row r="67" spans="1:7" x14ac:dyDescent="0.25">
      <c r="A67" s="27">
        <v>79</v>
      </c>
      <c r="B67">
        <v>1.7447000000000001E-2</v>
      </c>
      <c r="C67">
        <v>2.4225E-2</v>
      </c>
      <c r="D67">
        <v>2.9316999999999999E-2</v>
      </c>
      <c r="E67">
        <v>3.4408999999999995E-2</v>
      </c>
      <c r="F67">
        <v>3.9501000000000001E-2</v>
      </c>
      <c r="G67">
        <v>5.1969999999999995E-2</v>
      </c>
    </row>
    <row r="68" spans="1:7" x14ac:dyDescent="0.25">
      <c r="A68" s="27">
        <v>80</v>
      </c>
      <c r="B68">
        <v>2.0014999999999998E-2</v>
      </c>
      <c r="C68">
        <v>2.7664999999999999E-2</v>
      </c>
      <c r="D68">
        <v>3.3410999999999996E-2</v>
      </c>
      <c r="E68">
        <v>3.9157999999999998E-2</v>
      </c>
      <c r="F68">
        <v>4.4903999999999999E-2</v>
      </c>
      <c r="G68">
        <v>5.8650999999999995E-2</v>
      </c>
    </row>
    <row r="69" spans="1:7" x14ac:dyDescent="0.25">
      <c r="A69" s="27">
        <v>81</v>
      </c>
      <c r="B69">
        <v>2.2779999999999998E-2</v>
      </c>
      <c r="C69">
        <v>3.1411000000000001E-2</v>
      </c>
      <c r="D69">
        <v>3.7893999999999997E-2</v>
      </c>
      <c r="E69">
        <v>4.4375999999999999E-2</v>
      </c>
      <c r="F69">
        <v>5.0859999999999995E-2</v>
      </c>
      <c r="G69">
        <v>6.6167999999999991E-2</v>
      </c>
    </row>
    <row r="70" spans="1:7" x14ac:dyDescent="0.25">
      <c r="A70" s="27">
        <v>82</v>
      </c>
      <c r="B70">
        <v>2.5770999999999999E-2</v>
      </c>
      <c r="C70">
        <v>3.5503E-2</v>
      </c>
      <c r="D70">
        <v>4.2812999999999997E-2</v>
      </c>
      <c r="E70">
        <v>5.0123999999999995E-2</v>
      </c>
      <c r="F70">
        <v>5.7433999999999999E-2</v>
      </c>
      <c r="G70">
        <v>7.4616000000000002E-2</v>
      </c>
    </row>
    <row r="71" spans="1:7" x14ac:dyDescent="0.25">
      <c r="A71" s="27">
        <v>83</v>
      </c>
      <c r="B71">
        <v>2.87E-2</v>
      </c>
      <c r="C71">
        <v>3.9537999999999997E-2</v>
      </c>
      <c r="D71">
        <v>4.7681000000000001E-2</v>
      </c>
      <c r="E71">
        <v>5.5822999999999998E-2</v>
      </c>
      <c r="F71">
        <v>6.3964999999999994E-2</v>
      </c>
      <c r="G71">
        <v>8.4098999999999993E-2</v>
      </c>
    </row>
    <row r="72" spans="1:7" x14ac:dyDescent="0.25">
      <c r="A72" s="27">
        <v>84</v>
      </c>
      <c r="B72">
        <v>3.1716000000000001E-2</v>
      </c>
      <c r="C72">
        <v>4.3693999999999997E-2</v>
      </c>
      <c r="D72">
        <v>5.2690999999999995E-2</v>
      </c>
      <c r="E72">
        <v>6.1688999999999994E-2</v>
      </c>
      <c r="F72">
        <v>7.0685999999999999E-2</v>
      </c>
      <c r="G72">
        <v>9.469699999999999E-2</v>
      </c>
    </row>
    <row r="73" spans="1:7" x14ac:dyDescent="0.25">
      <c r="A73" s="27">
        <v>85</v>
      </c>
      <c r="B73">
        <v>3.5004E-2</v>
      </c>
      <c r="C73">
        <v>4.8223999999999996E-2</v>
      </c>
      <c r="D73">
        <v>5.8153999999999997E-2</v>
      </c>
      <c r="E73">
        <v>6.8084999999999993E-2</v>
      </c>
      <c r="F73">
        <v>7.8014E-2</v>
      </c>
      <c r="G73">
        <v>0.10508199999999999</v>
      </c>
    </row>
    <row r="74" spans="1:7" x14ac:dyDescent="0.25">
      <c r="A74" s="27">
        <v>86</v>
      </c>
      <c r="B74">
        <v>3.8580999999999997E-2</v>
      </c>
      <c r="C74">
        <v>5.3150999999999997E-2</v>
      </c>
      <c r="D74">
        <v>6.4096E-2</v>
      </c>
      <c r="E74">
        <v>7.5040999999999997E-2</v>
      </c>
      <c r="F74">
        <v>8.5985999999999993E-2</v>
      </c>
      <c r="G74">
        <v>0.11581899999999999</v>
      </c>
    </row>
    <row r="75" spans="1:7" x14ac:dyDescent="0.25">
      <c r="A75" s="27">
        <v>87</v>
      </c>
      <c r="B75">
        <v>4.2463999999999995E-2</v>
      </c>
      <c r="C75">
        <v>5.8500999999999997E-2</v>
      </c>
      <c r="D75">
        <v>7.0546999999999999E-2</v>
      </c>
      <c r="E75">
        <v>8.2594000000000001E-2</v>
      </c>
      <c r="F75">
        <v>9.4640999999999989E-2</v>
      </c>
      <c r="G75">
        <v>0.12747700000000001</v>
      </c>
    </row>
    <row r="76" spans="1:7" x14ac:dyDescent="0.25">
      <c r="A76" s="27">
        <v>88</v>
      </c>
      <c r="B76">
        <v>4.6671999999999998E-2</v>
      </c>
      <c r="C76">
        <v>6.4296999999999993E-2</v>
      </c>
      <c r="D76">
        <v>7.7536999999999995E-2</v>
      </c>
      <c r="E76">
        <v>9.0777999999999998E-2</v>
      </c>
      <c r="F76">
        <v>0.104017</v>
      </c>
      <c r="G76">
        <v>0.14010699999999998</v>
      </c>
    </row>
    <row r="77" spans="1:7" x14ac:dyDescent="0.25">
      <c r="A77" s="27">
        <v>89</v>
      </c>
      <c r="B77">
        <v>5.1219000000000001E-2</v>
      </c>
      <c r="C77">
        <v>7.0563000000000001E-2</v>
      </c>
      <c r="D77">
        <v>8.5093000000000002E-2</v>
      </c>
      <c r="E77">
        <v>9.962399999999999E-2</v>
      </c>
      <c r="F77">
        <v>0.11415399999999999</v>
      </c>
      <c r="G77">
        <v>0.15375999999999998</v>
      </c>
    </row>
    <row r="78" spans="1:7" x14ac:dyDescent="0.25">
      <c r="A78" s="27">
        <v>90</v>
      </c>
      <c r="B78">
        <v>5.6124E-2</v>
      </c>
      <c r="C78">
        <v>7.732E-2</v>
      </c>
      <c r="D78">
        <v>9.3241999999999992E-2</v>
      </c>
      <c r="E78">
        <v>0.109164</v>
      </c>
      <c r="F78">
        <v>0.125085</v>
      </c>
      <c r="G78">
        <v>0.168485</v>
      </c>
    </row>
    <row r="79" spans="1:7" x14ac:dyDescent="0.25">
      <c r="A79" s="27">
        <v>91</v>
      </c>
      <c r="C79">
        <v>8.4591E-2</v>
      </c>
      <c r="D79">
        <v>0.10200999999999999</v>
      </c>
      <c r="E79">
        <v>0.11942899999999999</v>
      </c>
      <c r="F79">
        <v>0.136848</v>
      </c>
      <c r="G79">
        <v>0.18432799999999999</v>
      </c>
    </row>
    <row r="80" spans="1:7" x14ac:dyDescent="0.25">
      <c r="A80" s="27">
        <v>92</v>
      </c>
      <c r="D80">
        <v>0.11141999999999999</v>
      </c>
      <c r="E80">
        <v>0.13044600000000001</v>
      </c>
      <c r="F80">
        <v>0.14947099999999999</v>
      </c>
      <c r="G80">
        <v>0.20133199999999998</v>
      </c>
    </row>
    <row r="81" spans="1:7" x14ac:dyDescent="0.25">
      <c r="A81" s="27">
        <v>93</v>
      </c>
      <c r="E81">
        <v>0.142237</v>
      </c>
      <c r="F81">
        <v>0.16298299999999999</v>
      </c>
      <c r="G81">
        <v>0.21953</v>
      </c>
    </row>
    <row r="82" spans="1:7" x14ac:dyDescent="0.25">
      <c r="A82" s="27">
        <v>94</v>
      </c>
      <c r="F82">
        <v>0.17740399999999998</v>
      </c>
      <c r="G82">
        <v>0.238955</v>
      </c>
    </row>
    <row r="83" spans="1:7" x14ac:dyDescent="0.25">
      <c r="A83" s="27">
        <v>95</v>
      </c>
      <c r="G83">
        <v>0.25962599999999997</v>
      </c>
    </row>
    <row r="84" spans="1:7" x14ac:dyDescent="0.25">
      <c r="A84" s="27">
        <v>96</v>
      </c>
      <c r="G84">
        <v>0.281559</v>
      </c>
    </row>
    <row r="85" spans="1:7" x14ac:dyDescent="0.25">
      <c r="A85" s="27">
        <v>97</v>
      </c>
      <c r="G85">
        <v>0.304753</v>
      </c>
    </row>
    <row r="86" spans="1:7" x14ac:dyDescent="0.25">
      <c r="A86" s="27">
        <v>98</v>
      </c>
      <c r="G86">
        <v>0.32919599999999999</v>
      </c>
    </row>
    <row r="87" spans="1:7" x14ac:dyDescent="0.25">
      <c r="A87" s="27">
        <v>99</v>
      </c>
      <c r="G87">
        <v>0.35486699999999999</v>
      </c>
    </row>
    <row r="88" spans="1:7" x14ac:dyDescent="0.25">
      <c r="A88" s="27">
        <v>100</v>
      </c>
      <c r="G88">
        <v>0.38143499999999997</v>
      </c>
    </row>
    <row r="89" spans="1:7" x14ac:dyDescent="0.25">
      <c r="A89" s="27">
        <v>101</v>
      </c>
      <c r="G89">
        <v>0.40723499999999996</v>
      </c>
    </row>
    <row r="90" spans="1:7" x14ac:dyDescent="0.25">
      <c r="A90" s="27">
        <v>102</v>
      </c>
      <c r="G90">
        <v>0.43178099999999997</v>
      </c>
    </row>
    <row r="91" spans="1:7" x14ac:dyDescent="0.25">
      <c r="A91" s="27">
        <v>103</v>
      </c>
      <c r="G91">
        <v>0.455127</v>
      </c>
    </row>
    <row r="92" spans="1:7" x14ac:dyDescent="0.25">
      <c r="A92" s="27">
        <v>104</v>
      </c>
      <c r="G92">
        <v>0.477325</v>
      </c>
    </row>
    <row r="93" spans="1:7" x14ac:dyDescent="0.25">
      <c r="A93" s="27">
        <v>105</v>
      </c>
      <c r="G93">
        <v>0.498421</v>
      </c>
    </row>
    <row r="94" spans="1:7" x14ac:dyDescent="0.25">
      <c r="A94" s="27">
        <v>106</v>
      </c>
      <c r="G94">
        <v>0.518459</v>
      </c>
    </row>
    <row r="95" spans="1:7" x14ac:dyDescent="0.25">
      <c r="A95" s="27">
        <v>107</v>
      </c>
      <c r="G95">
        <v>0.53747999999999996</v>
      </c>
    </row>
    <row r="96" spans="1:7" x14ac:dyDescent="0.25">
      <c r="A96" s="27">
        <v>108</v>
      </c>
      <c r="G96">
        <v>0.55552000000000001</v>
      </c>
    </row>
    <row r="97" spans="1:7" x14ac:dyDescent="0.25">
      <c r="A97" s="27">
        <v>109</v>
      </c>
      <c r="G97">
        <v>0.57261200000000001</v>
      </c>
    </row>
    <row r="98" spans="1:7" x14ac:dyDescent="0.25">
      <c r="A98" s="27">
        <v>110</v>
      </c>
      <c r="G98">
        <v>0.58878200000000003</v>
      </c>
    </row>
    <row r="99" spans="1:7" x14ac:dyDescent="0.25">
      <c r="A99" s="27">
        <v>111</v>
      </c>
      <c r="G99">
        <v>0.60405500000000001</v>
      </c>
    </row>
    <row r="100" spans="1:7" x14ac:dyDescent="0.25">
      <c r="A100" s="27">
        <v>112</v>
      </c>
      <c r="G100">
        <v>0.618448</v>
      </c>
    </row>
    <row r="101" spans="1:7" x14ac:dyDescent="0.25">
      <c r="A101" s="27">
        <v>113</v>
      </c>
      <c r="G101">
        <v>0.631969</v>
      </c>
    </row>
    <row r="102" spans="1:7" x14ac:dyDescent="0.25">
      <c r="A102" s="27">
        <v>114</v>
      </c>
      <c r="G102">
        <v>0.64461899999999994</v>
      </c>
    </row>
    <row r="103" spans="1:7" x14ac:dyDescent="0.25">
      <c r="A103" s="27">
        <v>115</v>
      </c>
      <c r="G103">
        <v>0.65638299999999994</v>
      </c>
    </row>
    <row r="104" spans="1:7" x14ac:dyDescent="0.25">
      <c r="A104" s="27">
        <v>116</v>
      </c>
      <c r="G104">
        <v>0.66722599999999999</v>
      </c>
    </row>
    <row r="105" spans="1:7" x14ac:dyDescent="0.25">
      <c r="A105" s="27">
        <v>117</v>
      </c>
      <c r="G105">
        <v>0.67707099999999998</v>
      </c>
    </row>
    <row r="106" spans="1:7" x14ac:dyDescent="0.25">
      <c r="A106" s="27">
        <v>118</v>
      </c>
      <c r="G106">
        <v>0.68575299999999995</v>
      </c>
    </row>
    <row r="107" spans="1:7" x14ac:dyDescent="0.25">
      <c r="A107" s="27">
        <v>119</v>
      </c>
      <c r="G107">
        <v>0.69280199999999992</v>
      </c>
    </row>
    <row r="108" spans="1:7" x14ac:dyDescent="0.25">
      <c r="A108" s="27">
        <v>120</v>
      </c>
      <c r="G108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FBD0687CCFA64A90892C425F7C4312" ma:contentTypeVersion="15" ma:contentTypeDescription="Create a new document." ma:contentTypeScope="" ma:versionID="17303ae127fa026b63918438e2020f63">
  <xsd:schema xmlns:xsd="http://www.w3.org/2001/XMLSchema" xmlns:xs="http://www.w3.org/2001/XMLSchema" xmlns:p="http://schemas.microsoft.com/office/2006/metadata/properties" xmlns:ns2="cfdab824-e670-41f2-a5ee-7d4504103506" xmlns:ns3="e0a82e4c-fab7-409b-9177-d9582bcd9bf0" targetNamespace="http://schemas.microsoft.com/office/2006/metadata/properties" ma:root="true" ma:fieldsID="081fd75341a3a3a7f2e509c397fd3632" ns2:_="" ns3:_="">
    <xsd:import namespace="cfdab824-e670-41f2-a5ee-7d4504103506"/>
    <xsd:import namespace="e0a82e4c-fab7-409b-9177-d9582bcd9b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ab824-e670-41f2-a5ee-7d4504103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c5664ec-2097-44f6-aef9-a995d752de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82e4c-fab7-409b-9177-d9582bcd9bf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7052dd5-5980-458a-a238-fb2113b35011}" ma:internalName="TaxCatchAll" ma:showField="CatchAllData" ma:web="e0a82e4c-fab7-409b-9177-d9582bcd9b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a82e4c-fab7-409b-9177-d9582bcd9bf0" xsi:nil="true"/>
    <lcf76f155ced4ddcb4097134ff3c332f xmlns="cfdab824-e670-41f2-a5ee-7d450410350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285A21C-2787-42FF-BFF7-BDC6B4A8A281}"/>
</file>

<file path=customXml/itemProps2.xml><?xml version="1.0" encoding="utf-8"?>
<ds:datastoreItem xmlns:ds="http://schemas.openxmlformats.org/officeDocument/2006/customXml" ds:itemID="{78978D34-9A93-43DD-9668-F7CE3F44E0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34CD1C-322C-4237-AD97-B60C211597A8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e0a82e4c-fab7-409b-9177-d9582bcd9bf0"/>
    <ds:schemaRef ds:uri="http://schemas.openxmlformats.org/package/2006/metadata/core-properties"/>
    <ds:schemaRef ds:uri="25f9580f-8ebd-4e8c-85f8-e2808345ab2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Q1 Base</vt:lpstr>
      <vt:lpstr>Q1 (i)</vt:lpstr>
      <vt:lpstr>Q1 (ii)</vt:lpstr>
      <vt:lpstr>Q1 Answers</vt:lpstr>
      <vt:lpstr>Q2 Base</vt:lpstr>
      <vt:lpstr>Q2 (i)</vt:lpstr>
      <vt:lpstr>Q2 (ii)</vt:lpstr>
      <vt:lpstr>Q2 Answers</vt:lpstr>
      <vt:lpstr>Q3 Base</vt:lpstr>
      <vt:lpstr>Q3 (i)</vt:lpstr>
      <vt:lpstr>Q3 (ii)</vt:lpstr>
      <vt:lpstr>Q3 Answers</vt:lpstr>
      <vt:lpstr>Q4 Base</vt:lpstr>
      <vt:lpstr>Q4 (i)</vt:lpstr>
      <vt:lpstr>Q4 (ii) 4 year</vt:lpstr>
      <vt:lpstr>Q4 (ii) Alt 4 year</vt:lpstr>
      <vt:lpstr>Q4 (iii)</vt:lpstr>
      <vt:lpstr>Q4 Answers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 Atherton</dc:creator>
  <cp:keywords/>
  <dc:description/>
  <cp:lastModifiedBy>Steve Laye</cp:lastModifiedBy>
  <cp:revision/>
  <dcterms:created xsi:type="dcterms:W3CDTF">2023-10-09T09:26:32Z</dcterms:created>
  <dcterms:modified xsi:type="dcterms:W3CDTF">2024-11-22T11:07:46Z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0x01010027FBD0687CCFA64A90892C425F7C4312</vt:lpwstr>
  </property>
  <property fmtid="{D5CDD505-2E9C-101B-9397-08002B2CF9AE}" pid="3" name="MediaServiceImageTags">
    <vt:lpwstr/>
  </property>
</Properties>
</file>